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15"/>
  <workbookPr showInkAnnotation="0" autoCompressPictures="0"/>
  <mc:AlternateContent xmlns:mc="http://schemas.openxmlformats.org/markup-compatibility/2006">
    <mc:Choice Requires="x15">
      <x15ac:absPath xmlns:x15ac="http://schemas.microsoft.com/office/spreadsheetml/2010/11/ac" url="/Users/mknee/Desktop/"/>
    </mc:Choice>
  </mc:AlternateContent>
  <xr:revisionPtr revIDLastSave="0" documentId="13_ncr:1_{455D105B-F69B-7445-BDCD-3CC7282F8AB8}" xr6:coauthVersionLast="43" xr6:coauthVersionMax="43" xr10:uidLastSave="{00000000-0000-0000-0000-000000000000}"/>
  <bookViews>
    <workbookView xWindow="0" yWindow="460" windowWidth="28800" windowHeight="16240" tabRatio="500" activeTab="2" xr2:uid="{00000000-000D-0000-FFFF-FFFF00000000}"/>
  </bookViews>
  <sheets>
    <sheet name="START HERE" sheetId="3" r:id="rId1"/>
    <sheet name="INFO" sheetId="9" r:id="rId2"/>
    <sheet name="Expenditures" sheetId="1" r:id="rId3"/>
    <sheet name="Summary" sheetId="7" r:id="rId4"/>
    <sheet name="CODES" sheetId="2" state="hidden" r:id="rId5"/>
    <sheet name="Initial Payment Summary" sheetId="5" state="hidden" r:id="rId6"/>
    <sheet name="Wrksht" sheetId="6" state="hidden" r:id="rId7"/>
  </sheets>
  <externalReferences>
    <externalReference r:id="rId8"/>
  </externalReferences>
  <definedNames>
    <definedName name="_xlnm._FilterDatabase" localSheetId="5" hidden="1">'Initial Payment Summary'!$A$18:$AH$18</definedName>
    <definedName name="_xlnm._FilterDatabase" localSheetId="6" hidden="1">Wrksht!$B$1:$D$209</definedName>
    <definedName name="Indy">'[1]Independent charter'!#REF!</definedName>
    <definedName name="Indy_pivot">'[1]Independent charter'!$S$8:$T$339</definedName>
    <definedName name="NonPar">'[1]Non-participating'!$B$2:$F$203</definedName>
    <definedName name="OLE_LINK3" localSheetId="5">'Initial Payment Summary'!$E$19</definedName>
    <definedName name="_xlnm.Print_Area" localSheetId="2">Expenditures!$A$1:$F$36</definedName>
    <definedName name="_xlnm.Print_Titles" localSheetId="5">'Initial Payment Summary'!$18:$18</definedName>
    <definedName name="SSFQ">[1]SSFQ!$B$3:$JT$436</definedName>
    <definedName name="SSFQ2">[1]SSFQ!$A$3:$JT$360</definedName>
    <definedName name="Virt">[1]Virtual!$B$2:$F$200</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F5" i="1" l="1"/>
  <c r="D208" i="6" l="1"/>
  <c r="D114" i="6"/>
  <c r="D172" i="6"/>
  <c r="D181" i="6" l="1"/>
  <c r="D102" i="6"/>
  <c r="D193" i="6"/>
  <c r="D100" i="6"/>
  <c r="D204" i="6"/>
  <c r="D96" i="6"/>
  <c r="D121" i="6"/>
  <c r="D8" i="6"/>
  <c r="D170" i="6"/>
  <c r="D188" i="6"/>
  <c r="D203" i="6"/>
  <c r="D50" i="6"/>
  <c r="D39" i="6"/>
  <c r="D167" i="6"/>
  <c r="D180" i="6"/>
  <c r="D98" i="6"/>
  <c r="D176" i="6"/>
  <c r="D169" i="6"/>
  <c r="D66" i="6"/>
  <c r="D89" i="6"/>
  <c r="D178" i="6"/>
  <c r="D41" i="6"/>
  <c r="D110" i="6"/>
  <c r="D11" i="6"/>
  <c r="D6" i="6"/>
  <c r="D129" i="6"/>
  <c r="D51" i="6"/>
  <c r="D190" i="6"/>
  <c r="D97" i="6"/>
  <c r="D9" i="6"/>
  <c r="D124" i="6"/>
  <c r="D183" i="6"/>
  <c r="D44" i="6"/>
  <c r="D173" i="6"/>
  <c r="D71" i="6"/>
  <c r="D76" i="6"/>
  <c r="D174" i="6"/>
  <c r="D133" i="6"/>
  <c r="D205" i="6"/>
  <c r="D171" i="6"/>
  <c r="D20" i="6"/>
  <c r="D156" i="6"/>
  <c r="D95" i="6"/>
  <c r="D60" i="6"/>
  <c r="D201" i="6"/>
  <c r="D34" i="6"/>
  <c r="D210" i="6"/>
  <c r="D146" i="6"/>
  <c r="D23" i="6"/>
  <c r="D28" i="6"/>
  <c r="D198" i="6"/>
  <c r="D93" i="6"/>
  <c r="D155" i="6"/>
  <c r="D35" i="6"/>
  <c r="D29" i="6"/>
  <c r="D12" i="6"/>
  <c r="D104" i="6"/>
  <c r="D107" i="6"/>
  <c r="D126" i="6"/>
  <c r="D52" i="6"/>
  <c r="D165" i="6"/>
  <c r="D7" i="6"/>
  <c r="D38" i="6"/>
  <c r="D211" i="6"/>
  <c r="D94" i="6"/>
  <c r="D106" i="6"/>
  <c r="D91" i="6"/>
  <c r="D31" i="6"/>
  <c r="D143" i="6"/>
  <c r="D19" i="6"/>
  <c r="D123" i="6"/>
  <c r="D103" i="6"/>
  <c r="D48" i="6"/>
  <c r="D108" i="6"/>
  <c r="D132" i="6"/>
  <c r="D14" i="6"/>
  <c r="D57" i="6"/>
  <c r="D22" i="6"/>
  <c r="D72" i="6"/>
  <c r="D42" i="6"/>
  <c r="D83" i="6"/>
  <c r="D77" i="6"/>
  <c r="D68" i="6"/>
  <c r="D27" i="6"/>
  <c r="D191" i="6"/>
  <c r="D26" i="6"/>
  <c r="D161" i="6"/>
  <c r="D32" i="6"/>
  <c r="D163" i="6"/>
  <c r="D206" i="6"/>
  <c r="D134" i="6"/>
  <c r="D184" i="6"/>
  <c r="D37" i="6"/>
  <c r="D67" i="6"/>
  <c r="D4" i="6"/>
  <c r="D85" i="6"/>
  <c r="D92" i="6"/>
  <c r="D182" i="6"/>
  <c r="D115" i="6"/>
  <c r="D152" i="6"/>
  <c r="D21" i="6"/>
  <c r="D3" i="6"/>
  <c r="D81" i="6"/>
  <c r="D122" i="6"/>
  <c r="D17" i="6"/>
  <c r="D186" i="6"/>
  <c r="D25" i="6"/>
  <c r="D199" i="6"/>
  <c r="D212" i="6"/>
  <c r="D154" i="6"/>
  <c r="D160" i="6"/>
  <c r="D144" i="6"/>
  <c r="D151" i="6"/>
  <c r="D185" i="6"/>
  <c r="D153" i="6"/>
  <c r="D159" i="6"/>
  <c r="D142" i="6"/>
  <c r="D139" i="6"/>
  <c r="D2" i="6"/>
  <c r="D119" i="6"/>
  <c r="D116" i="6"/>
  <c r="D99" i="6"/>
  <c r="D150" i="6"/>
  <c r="D158" i="6"/>
  <c r="D74" i="6"/>
  <c r="D59" i="6"/>
  <c r="D195" i="6"/>
  <c r="D63" i="6"/>
  <c r="D140" i="6"/>
  <c r="D55" i="6"/>
  <c r="D136" i="6"/>
  <c r="D24" i="6"/>
  <c r="D30" i="6"/>
  <c r="D207" i="6"/>
  <c r="D131" i="6"/>
  <c r="D147" i="6"/>
  <c r="D78" i="6"/>
  <c r="D175" i="6"/>
  <c r="D16" i="6"/>
  <c r="D209" i="6"/>
  <c r="D56" i="6"/>
  <c r="D118" i="6"/>
  <c r="D148" i="6"/>
  <c r="D75" i="6"/>
  <c r="D145" i="6"/>
  <c r="D192" i="6"/>
  <c r="D87" i="6"/>
  <c r="D113" i="6"/>
  <c r="D5" i="6"/>
  <c r="D43" i="6"/>
  <c r="D79" i="6"/>
  <c r="D88" i="6"/>
  <c r="D80" i="6"/>
  <c r="D46" i="6"/>
  <c r="D120" i="6"/>
  <c r="D141" i="6"/>
  <c r="D101" i="6"/>
  <c r="D128" i="6"/>
  <c r="D45" i="6"/>
  <c r="D36" i="6"/>
  <c r="D61" i="6"/>
  <c r="D70" i="6"/>
  <c r="D130" i="6"/>
  <c r="D82" i="6"/>
  <c r="D135" i="6"/>
  <c r="D109" i="6"/>
  <c r="D138" i="6"/>
  <c r="D49" i="6"/>
  <c r="D90" i="6"/>
  <c r="D177" i="6"/>
  <c r="D65" i="6"/>
  <c r="D64" i="6"/>
  <c r="D189" i="6"/>
  <c r="D200" i="6"/>
  <c r="D127" i="6"/>
  <c r="D40" i="6"/>
  <c r="D15" i="6"/>
  <c r="D10" i="6"/>
  <c r="D194" i="6"/>
  <c r="D105" i="6"/>
  <c r="D179" i="6"/>
  <c r="D33" i="6"/>
  <c r="D137" i="6"/>
  <c r="D166" i="6"/>
  <c r="D69" i="6"/>
  <c r="D73" i="6"/>
  <c r="D84" i="6"/>
  <c r="D187" i="6"/>
  <c r="D18" i="6"/>
  <c r="D168" i="6"/>
  <c r="D53" i="6"/>
  <c r="D13" i="6"/>
  <c r="D58" i="6"/>
  <c r="D54" i="6"/>
  <c r="D86" i="6"/>
  <c r="D149" i="6"/>
  <c r="D162" i="6"/>
  <c r="D197" i="6"/>
  <c r="D164" i="6"/>
  <c r="D111" i="6"/>
  <c r="D47" i="6"/>
  <c r="D202" i="6"/>
  <c r="D157" i="6"/>
  <c r="D112" i="6"/>
  <c r="D117" i="6"/>
  <c r="D62" i="6"/>
  <c r="D125" i="6"/>
  <c r="D196" i="6"/>
  <c r="H9" i="7" l="1"/>
  <c r="I9" i="7"/>
  <c r="I5" i="7"/>
  <c r="H5" i="7"/>
  <c r="I4" i="7"/>
  <c r="H4" i="7"/>
  <c r="D13" i="7"/>
  <c r="E19" i="7"/>
  <c r="E18" i="7"/>
  <c r="D19" i="7"/>
  <c r="D18" i="7"/>
  <c r="I8" i="7"/>
  <c r="I7" i="7"/>
  <c r="I6" i="7"/>
  <c r="H8" i="7"/>
  <c r="H7" i="7"/>
  <c r="H6" i="7"/>
  <c r="I11" i="7" l="1"/>
  <c r="E22" i="7"/>
  <c r="E17" i="7"/>
  <c r="E16" i="7"/>
  <c r="E15" i="7"/>
  <c r="E14" i="7"/>
  <c r="E13" i="7"/>
  <c r="E12" i="7"/>
  <c r="E11" i="7"/>
  <c r="E10" i="7"/>
  <c r="E9" i="7"/>
  <c r="E8" i="7"/>
  <c r="E7" i="7"/>
  <c r="E6" i="7"/>
  <c r="E5" i="7"/>
  <c r="E4" i="7"/>
  <c r="D17" i="7"/>
  <c r="D16" i="7"/>
  <c r="D15" i="7"/>
  <c r="D14" i="7"/>
  <c r="D12" i="7"/>
  <c r="D11" i="7"/>
  <c r="D10" i="7"/>
  <c r="D9" i="7"/>
  <c r="D8" i="7"/>
  <c r="D7" i="7"/>
  <c r="D6" i="7"/>
  <c r="D5" i="7"/>
  <c r="D4" i="7"/>
  <c r="F5" i="3"/>
  <c r="F4" i="3"/>
  <c r="E30" i="5"/>
  <c r="F30" i="5"/>
  <c r="H30" i="5"/>
  <c r="I30" i="5"/>
  <c r="J30" i="5"/>
  <c r="E11" i="5"/>
  <c r="E12" i="5" s="1"/>
  <c r="E14" i="5" s="1"/>
  <c r="AA15" i="5" s="1"/>
  <c r="E103" i="5"/>
  <c r="F103" i="5"/>
  <c r="H103" i="5"/>
  <c r="I103" i="5"/>
  <c r="J103" i="5"/>
  <c r="E40" i="5"/>
  <c r="F40" i="5"/>
  <c r="H40" i="5"/>
  <c r="I40" i="5"/>
  <c r="J40" i="5"/>
  <c r="E168" i="5"/>
  <c r="F168" i="5"/>
  <c r="H168" i="5"/>
  <c r="I168" i="5"/>
  <c r="J168" i="5"/>
  <c r="E136" i="5"/>
  <c r="F136" i="5"/>
  <c r="H136" i="5"/>
  <c r="I136" i="5"/>
  <c r="J136" i="5"/>
  <c r="E21" i="5"/>
  <c r="F21" i="5"/>
  <c r="G21" i="5" s="1"/>
  <c r="H21" i="5"/>
  <c r="I21" i="5"/>
  <c r="J21" i="5"/>
  <c r="E163" i="5"/>
  <c r="F163" i="5"/>
  <c r="H163" i="5"/>
  <c r="I163" i="5"/>
  <c r="J163" i="5"/>
  <c r="E56" i="5"/>
  <c r="F56" i="5"/>
  <c r="H56" i="5"/>
  <c r="I56" i="5"/>
  <c r="J56" i="5"/>
  <c r="E223" i="5"/>
  <c r="F223" i="5"/>
  <c r="H223" i="5"/>
  <c r="I223" i="5"/>
  <c r="J223" i="5"/>
  <c r="E121" i="5"/>
  <c r="F121" i="5"/>
  <c r="H121" i="5"/>
  <c r="I121" i="5"/>
  <c r="J121" i="5"/>
  <c r="E146" i="5"/>
  <c r="F146" i="5"/>
  <c r="H146" i="5"/>
  <c r="I146" i="5"/>
  <c r="J146" i="5"/>
  <c r="E135" i="5"/>
  <c r="F135" i="5"/>
  <c r="H135" i="5"/>
  <c r="I135" i="5"/>
  <c r="J135" i="5"/>
  <c r="E158" i="5"/>
  <c r="F158" i="5"/>
  <c r="H158" i="5"/>
  <c r="I158" i="5"/>
  <c r="J158" i="5"/>
  <c r="E51" i="5"/>
  <c r="F51" i="5"/>
  <c r="G51" i="5" s="1"/>
  <c r="H51" i="5"/>
  <c r="I51" i="5"/>
  <c r="J51" i="5"/>
  <c r="E157" i="5"/>
  <c r="F157" i="5"/>
  <c r="H157" i="5"/>
  <c r="I157" i="5"/>
  <c r="J157" i="5"/>
  <c r="E43" i="5"/>
  <c r="F43" i="5"/>
  <c r="H43" i="5"/>
  <c r="I43" i="5"/>
  <c r="J43" i="5"/>
  <c r="E78" i="5"/>
  <c r="F78" i="5"/>
  <c r="H78" i="5"/>
  <c r="I78" i="5"/>
  <c r="J78" i="5"/>
  <c r="E88" i="5"/>
  <c r="F88" i="5"/>
  <c r="H88" i="5"/>
  <c r="I88" i="5"/>
  <c r="J88" i="5"/>
  <c r="E28" i="5"/>
  <c r="F28" i="5"/>
  <c r="H28" i="5"/>
  <c r="I28" i="5"/>
  <c r="J28" i="5"/>
  <c r="E108" i="5"/>
  <c r="F108" i="5"/>
  <c r="H108" i="5"/>
  <c r="I108" i="5"/>
  <c r="J108" i="5"/>
  <c r="E188" i="5"/>
  <c r="F188" i="5"/>
  <c r="H188" i="5"/>
  <c r="I188" i="5"/>
  <c r="J188" i="5"/>
  <c r="E222" i="5"/>
  <c r="F222" i="5"/>
  <c r="G222" i="5" s="1"/>
  <c r="H222" i="5"/>
  <c r="I222" i="5"/>
  <c r="J222" i="5"/>
  <c r="E118" i="5"/>
  <c r="F118" i="5"/>
  <c r="H118" i="5"/>
  <c r="I118" i="5"/>
  <c r="J118" i="5"/>
  <c r="E186" i="5"/>
  <c r="F186" i="5"/>
  <c r="H186" i="5"/>
  <c r="I186" i="5"/>
  <c r="J186" i="5"/>
  <c r="E50" i="5"/>
  <c r="F50" i="5"/>
  <c r="H50" i="5"/>
  <c r="I50" i="5"/>
  <c r="J50" i="5"/>
  <c r="E177" i="5"/>
  <c r="F177" i="5"/>
  <c r="H177" i="5"/>
  <c r="I177" i="5"/>
  <c r="J177" i="5"/>
  <c r="E218" i="5"/>
  <c r="F218" i="5"/>
  <c r="H218" i="5"/>
  <c r="I218" i="5"/>
  <c r="J218" i="5"/>
  <c r="E202" i="5"/>
  <c r="G202" i="5" s="1"/>
  <c r="F202" i="5"/>
  <c r="H202" i="5"/>
  <c r="I202" i="5"/>
  <c r="J202" i="5"/>
  <c r="E54" i="5"/>
  <c r="F54" i="5"/>
  <c r="H54" i="5"/>
  <c r="I54" i="5"/>
  <c r="J54" i="5"/>
  <c r="E53" i="5"/>
  <c r="F53" i="5"/>
  <c r="G53" i="5" s="1"/>
  <c r="H53" i="5"/>
  <c r="I53" i="5"/>
  <c r="J53" i="5"/>
  <c r="E145" i="5"/>
  <c r="F145" i="5"/>
  <c r="H145" i="5"/>
  <c r="I145" i="5"/>
  <c r="J145" i="5"/>
  <c r="E174" i="5"/>
  <c r="F174" i="5"/>
  <c r="H174" i="5"/>
  <c r="I174" i="5"/>
  <c r="J174" i="5"/>
  <c r="E140" i="5"/>
  <c r="G140" i="5" s="1"/>
  <c r="F140" i="5"/>
  <c r="H140" i="5"/>
  <c r="I140" i="5"/>
  <c r="J140" i="5"/>
  <c r="E31" i="5"/>
  <c r="F31" i="5"/>
  <c r="H31" i="5"/>
  <c r="I31" i="5"/>
  <c r="J31" i="5"/>
  <c r="E59" i="5"/>
  <c r="F59" i="5"/>
  <c r="H59" i="5"/>
  <c r="I59" i="5"/>
  <c r="J59" i="5"/>
  <c r="E46" i="5"/>
  <c r="F46" i="5"/>
  <c r="H46" i="5"/>
  <c r="I46" i="5"/>
  <c r="J46" i="5"/>
  <c r="E172" i="5"/>
  <c r="F172" i="5"/>
  <c r="H172" i="5"/>
  <c r="I172" i="5"/>
  <c r="J172" i="5"/>
  <c r="E39" i="5"/>
  <c r="F39" i="5"/>
  <c r="H39" i="5"/>
  <c r="I39" i="5"/>
  <c r="J39" i="5"/>
  <c r="E35" i="5"/>
  <c r="F35" i="5"/>
  <c r="H35" i="5"/>
  <c r="I35" i="5"/>
  <c r="J35" i="5"/>
  <c r="E178" i="5"/>
  <c r="F178" i="5"/>
  <c r="H178" i="5"/>
  <c r="I178" i="5"/>
  <c r="J178" i="5"/>
  <c r="E194" i="5"/>
  <c r="F194" i="5"/>
  <c r="H194" i="5"/>
  <c r="I194" i="5"/>
  <c r="J194" i="5"/>
  <c r="E154" i="5"/>
  <c r="F154" i="5"/>
  <c r="H154" i="5"/>
  <c r="I154" i="5"/>
  <c r="J154" i="5"/>
  <c r="E69" i="5"/>
  <c r="F69" i="5"/>
  <c r="H69" i="5"/>
  <c r="I69" i="5"/>
  <c r="J69" i="5"/>
  <c r="E90" i="5"/>
  <c r="G90" i="5" s="1"/>
  <c r="F90" i="5"/>
  <c r="H90" i="5"/>
  <c r="I90" i="5"/>
  <c r="J90" i="5"/>
  <c r="E68" i="5"/>
  <c r="F68" i="5"/>
  <c r="H68" i="5"/>
  <c r="I68" i="5"/>
  <c r="J68" i="5"/>
  <c r="E198" i="5"/>
  <c r="F198" i="5"/>
  <c r="G198" i="5" s="1"/>
  <c r="H198" i="5"/>
  <c r="I198" i="5"/>
  <c r="J198" i="5"/>
  <c r="E42" i="5"/>
  <c r="G42" i="5" s="1"/>
  <c r="F42" i="5"/>
  <c r="H42" i="5"/>
  <c r="I42" i="5"/>
  <c r="J42" i="5"/>
  <c r="E147" i="5"/>
  <c r="F147" i="5"/>
  <c r="H147" i="5"/>
  <c r="I147" i="5"/>
  <c r="J147" i="5"/>
  <c r="E229" i="5"/>
  <c r="F229" i="5"/>
  <c r="H229" i="5"/>
  <c r="I229" i="5"/>
  <c r="J229" i="5"/>
  <c r="E75" i="5"/>
  <c r="F75" i="5"/>
  <c r="H75" i="5"/>
  <c r="I75" i="5"/>
  <c r="J75" i="5"/>
  <c r="E181" i="5"/>
  <c r="F181" i="5"/>
  <c r="H181" i="5"/>
  <c r="I181" i="5"/>
  <c r="J181" i="5"/>
  <c r="E89" i="5"/>
  <c r="F89" i="5"/>
  <c r="H89" i="5"/>
  <c r="I89" i="5"/>
  <c r="J89" i="5"/>
  <c r="E179" i="5"/>
  <c r="F179" i="5"/>
  <c r="H179" i="5"/>
  <c r="I179" i="5"/>
  <c r="J179" i="5"/>
  <c r="E226" i="5"/>
  <c r="F226" i="5"/>
  <c r="H226" i="5"/>
  <c r="I226" i="5"/>
  <c r="J226" i="5"/>
  <c r="E207" i="5"/>
  <c r="G207" i="5" s="1"/>
  <c r="F207" i="5"/>
  <c r="H207" i="5"/>
  <c r="I207" i="5"/>
  <c r="J207" i="5"/>
  <c r="E24" i="5"/>
  <c r="F24" i="5"/>
  <c r="H24" i="5"/>
  <c r="I24" i="5"/>
  <c r="J24" i="5"/>
  <c r="E52" i="5"/>
  <c r="F52" i="5"/>
  <c r="H52" i="5"/>
  <c r="I52" i="5"/>
  <c r="J52" i="5"/>
  <c r="E109" i="5"/>
  <c r="F109" i="5"/>
  <c r="H109" i="5"/>
  <c r="I109" i="5"/>
  <c r="J109" i="5"/>
  <c r="E175" i="5"/>
  <c r="F175" i="5"/>
  <c r="H175" i="5"/>
  <c r="I175" i="5"/>
  <c r="J175" i="5"/>
  <c r="E137" i="5"/>
  <c r="G137" i="5" s="1"/>
  <c r="F137" i="5"/>
  <c r="H137" i="5"/>
  <c r="I137" i="5"/>
  <c r="J137" i="5"/>
  <c r="E65" i="5"/>
  <c r="F65" i="5"/>
  <c r="H65" i="5"/>
  <c r="I65" i="5"/>
  <c r="J65" i="5"/>
  <c r="E125" i="5"/>
  <c r="F125" i="5"/>
  <c r="G125" i="5" s="1"/>
  <c r="H125" i="5"/>
  <c r="I125" i="5"/>
  <c r="J125" i="5"/>
  <c r="E94" i="5"/>
  <c r="G94" i="5" s="1"/>
  <c r="F94" i="5"/>
  <c r="H94" i="5"/>
  <c r="I94" i="5"/>
  <c r="J94" i="5"/>
  <c r="E95" i="5"/>
  <c r="F95" i="5"/>
  <c r="H95" i="5"/>
  <c r="I95" i="5"/>
  <c r="J95" i="5"/>
  <c r="E167" i="5"/>
  <c r="G167" i="5" s="1"/>
  <c r="F167" i="5"/>
  <c r="H167" i="5"/>
  <c r="I167" i="5"/>
  <c r="J167" i="5"/>
  <c r="E66" i="5"/>
  <c r="F66" i="5"/>
  <c r="H66" i="5"/>
  <c r="I66" i="5"/>
  <c r="J66" i="5"/>
  <c r="E206" i="5"/>
  <c r="F206" i="5"/>
  <c r="H206" i="5"/>
  <c r="I206" i="5"/>
  <c r="J206" i="5"/>
  <c r="E70" i="5"/>
  <c r="F70" i="5"/>
  <c r="H70" i="5"/>
  <c r="I70" i="5"/>
  <c r="J70" i="5"/>
  <c r="E85" i="5"/>
  <c r="G85" i="5" s="1"/>
  <c r="F85" i="5"/>
  <c r="H85" i="5"/>
  <c r="I85" i="5"/>
  <c r="J85" i="5"/>
  <c r="E67" i="5"/>
  <c r="F67" i="5"/>
  <c r="G67" i="5" s="1"/>
  <c r="H67" i="5"/>
  <c r="I67" i="5"/>
  <c r="J67" i="5"/>
  <c r="E196" i="5"/>
  <c r="G196" i="5" s="1"/>
  <c r="F196" i="5"/>
  <c r="H196" i="5"/>
  <c r="I196" i="5"/>
  <c r="J196" i="5"/>
  <c r="E96" i="5"/>
  <c r="F96" i="5"/>
  <c r="H96" i="5"/>
  <c r="I96" i="5"/>
  <c r="J96" i="5"/>
  <c r="E102" i="5"/>
  <c r="F102" i="5"/>
  <c r="H102" i="5"/>
  <c r="I102" i="5"/>
  <c r="J102" i="5"/>
  <c r="E165" i="5"/>
  <c r="F165" i="5"/>
  <c r="H165" i="5"/>
  <c r="I165" i="5"/>
  <c r="J165" i="5"/>
  <c r="E26" i="5"/>
  <c r="F26" i="5"/>
  <c r="H26" i="5"/>
  <c r="I26" i="5"/>
  <c r="J26" i="5"/>
  <c r="E48" i="5"/>
  <c r="F48" i="5"/>
  <c r="H48" i="5"/>
  <c r="I48" i="5"/>
  <c r="J48" i="5"/>
  <c r="E72" i="5"/>
  <c r="G72" i="5" s="1"/>
  <c r="F72" i="5"/>
  <c r="H72" i="5"/>
  <c r="I72" i="5"/>
  <c r="J72" i="5"/>
  <c r="E183" i="5"/>
  <c r="F183" i="5"/>
  <c r="H183" i="5"/>
  <c r="I183" i="5"/>
  <c r="J183" i="5"/>
  <c r="E176" i="5"/>
  <c r="F176" i="5"/>
  <c r="H176" i="5"/>
  <c r="I176" i="5"/>
  <c r="J176" i="5"/>
  <c r="E41" i="5"/>
  <c r="F41" i="5"/>
  <c r="H41" i="5"/>
  <c r="I41" i="5"/>
  <c r="J41" i="5"/>
  <c r="E169" i="5"/>
  <c r="F169" i="5"/>
  <c r="H169" i="5"/>
  <c r="I169" i="5"/>
  <c r="J169" i="5"/>
  <c r="E132" i="5"/>
  <c r="F132" i="5"/>
  <c r="H132" i="5"/>
  <c r="I132" i="5"/>
  <c r="J132" i="5"/>
  <c r="E61" i="5"/>
  <c r="F61" i="5"/>
  <c r="H61" i="5"/>
  <c r="I61" i="5"/>
  <c r="J61" i="5"/>
  <c r="E27" i="5"/>
  <c r="F27" i="5"/>
  <c r="H27" i="5"/>
  <c r="I27" i="5"/>
  <c r="J27" i="5"/>
  <c r="E38" i="5"/>
  <c r="F38" i="5"/>
  <c r="H38" i="5"/>
  <c r="I38" i="5"/>
  <c r="J38" i="5"/>
  <c r="E106" i="5"/>
  <c r="F106" i="5"/>
  <c r="H106" i="5"/>
  <c r="I106" i="5"/>
  <c r="J106" i="5"/>
  <c r="E91" i="5"/>
  <c r="F91" i="5"/>
  <c r="H91" i="5"/>
  <c r="I91" i="5"/>
  <c r="J91" i="5"/>
  <c r="E210" i="5"/>
  <c r="F210" i="5"/>
  <c r="H210" i="5"/>
  <c r="I210" i="5"/>
  <c r="J210" i="5"/>
  <c r="E117" i="5"/>
  <c r="G117" i="5" s="1"/>
  <c r="F117" i="5"/>
  <c r="H117" i="5"/>
  <c r="I117" i="5"/>
  <c r="J117" i="5"/>
  <c r="E116" i="5"/>
  <c r="F116" i="5"/>
  <c r="H116" i="5"/>
  <c r="I116" i="5"/>
  <c r="J116" i="5"/>
  <c r="E120" i="5"/>
  <c r="F120" i="5"/>
  <c r="H120" i="5"/>
  <c r="I120" i="5"/>
  <c r="J120" i="5"/>
  <c r="E159" i="5"/>
  <c r="F159" i="5"/>
  <c r="H159" i="5"/>
  <c r="I159" i="5"/>
  <c r="J159" i="5"/>
  <c r="E148" i="5"/>
  <c r="F148" i="5"/>
  <c r="H148" i="5"/>
  <c r="I148" i="5"/>
  <c r="J148" i="5"/>
  <c r="E171" i="5"/>
  <c r="F171" i="5"/>
  <c r="H171" i="5"/>
  <c r="I171" i="5"/>
  <c r="J171" i="5"/>
  <c r="E19" i="5"/>
  <c r="F19" i="5"/>
  <c r="H19" i="5"/>
  <c r="I19" i="5"/>
  <c r="J19" i="5"/>
  <c r="E170" i="5"/>
  <c r="F170" i="5"/>
  <c r="H170" i="5"/>
  <c r="I170" i="5"/>
  <c r="J170" i="5"/>
  <c r="E79" i="5"/>
  <c r="G79" i="5" s="1"/>
  <c r="F79" i="5"/>
  <c r="H79" i="5"/>
  <c r="I79" i="5"/>
  <c r="J79" i="5"/>
  <c r="E201" i="5"/>
  <c r="F201" i="5"/>
  <c r="H201" i="5"/>
  <c r="I201" i="5"/>
  <c r="J201" i="5"/>
  <c r="E81" i="5"/>
  <c r="F81" i="5"/>
  <c r="H81" i="5"/>
  <c r="I81" i="5"/>
  <c r="J81" i="5"/>
  <c r="E128" i="5"/>
  <c r="F128" i="5"/>
  <c r="H128" i="5"/>
  <c r="I128" i="5"/>
  <c r="J128" i="5"/>
  <c r="E58" i="5"/>
  <c r="F58" i="5"/>
  <c r="H58" i="5"/>
  <c r="I58" i="5"/>
  <c r="J58" i="5"/>
  <c r="E197" i="5"/>
  <c r="F197" i="5"/>
  <c r="H197" i="5"/>
  <c r="I197" i="5"/>
  <c r="J197" i="5"/>
  <c r="E36" i="5"/>
  <c r="F36" i="5"/>
  <c r="H36" i="5"/>
  <c r="I36" i="5"/>
  <c r="J36" i="5"/>
  <c r="E60" i="5"/>
  <c r="F60" i="5"/>
  <c r="H60" i="5"/>
  <c r="I60" i="5"/>
  <c r="J60" i="5"/>
  <c r="E130" i="5"/>
  <c r="G130" i="5" s="1"/>
  <c r="F130" i="5"/>
  <c r="H130" i="5"/>
  <c r="I130" i="5"/>
  <c r="J130" i="5"/>
  <c r="E112" i="5"/>
  <c r="F112" i="5"/>
  <c r="H112" i="5"/>
  <c r="I112" i="5"/>
  <c r="J112" i="5"/>
  <c r="E126" i="5"/>
  <c r="F126" i="5"/>
  <c r="H126" i="5"/>
  <c r="I126" i="5"/>
  <c r="J126" i="5"/>
  <c r="E155" i="5"/>
  <c r="F155" i="5"/>
  <c r="H155" i="5"/>
  <c r="I155" i="5"/>
  <c r="J155" i="5"/>
  <c r="E129" i="5"/>
  <c r="F129" i="5"/>
  <c r="H129" i="5"/>
  <c r="I129" i="5"/>
  <c r="J129" i="5"/>
  <c r="E37" i="5"/>
  <c r="F37" i="5"/>
  <c r="H37" i="5"/>
  <c r="I37" i="5"/>
  <c r="J37" i="5"/>
  <c r="E195" i="5"/>
  <c r="F195" i="5"/>
  <c r="H195" i="5"/>
  <c r="I195" i="5"/>
  <c r="J195" i="5"/>
  <c r="E124" i="5"/>
  <c r="F124" i="5"/>
  <c r="H124" i="5"/>
  <c r="I124" i="5"/>
  <c r="J124" i="5"/>
  <c r="E98" i="5"/>
  <c r="G98" i="5" s="1"/>
  <c r="F98" i="5"/>
  <c r="H98" i="5"/>
  <c r="I98" i="5"/>
  <c r="J98" i="5"/>
  <c r="E92" i="5"/>
  <c r="F92" i="5"/>
  <c r="H92" i="5"/>
  <c r="I92" i="5"/>
  <c r="J92" i="5"/>
  <c r="E122" i="5"/>
  <c r="F122" i="5"/>
  <c r="H122" i="5"/>
  <c r="I122" i="5"/>
  <c r="J122" i="5"/>
  <c r="E209" i="5"/>
  <c r="F209" i="5"/>
  <c r="H209" i="5"/>
  <c r="I209" i="5"/>
  <c r="J209" i="5"/>
  <c r="E187" i="5"/>
  <c r="F187" i="5"/>
  <c r="H187" i="5"/>
  <c r="I187" i="5"/>
  <c r="J187" i="5"/>
  <c r="E185" i="5"/>
  <c r="F185" i="5"/>
  <c r="H185" i="5"/>
  <c r="I185" i="5"/>
  <c r="J185" i="5"/>
  <c r="E47" i="5"/>
  <c r="F47" i="5"/>
  <c r="H47" i="5"/>
  <c r="I47" i="5"/>
  <c r="J47" i="5"/>
  <c r="E110" i="5"/>
  <c r="F110" i="5"/>
  <c r="H110" i="5"/>
  <c r="I110" i="5"/>
  <c r="J110" i="5"/>
  <c r="E156" i="5"/>
  <c r="G156" i="5" s="1"/>
  <c r="F156" i="5"/>
  <c r="H156" i="5"/>
  <c r="I156" i="5"/>
  <c r="J156" i="5"/>
  <c r="E113" i="5"/>
  <c r="F113" i="5"/>
  <c r="H113" i="5"/>
  <c r="I113" i="5"/>
  <c r="J113" i="5"/>
  <c r="E153" i="5"/>
  <c r="F153" i="5"/>
  <c r="H153" i="5"/>
  <c r="I153" i="5"/>
  <c r="J153" i="5"/>
  <c r="E23" i="5"/>
  <c r="F23" i="5"/>
  <c r="H23" i="5"/>
  <c r="I23" i="5"/>
  <c r="J23" i="5"/>
  <c r="E127" i="5"/>
  <c r="F127" i="5"/>
  <c r="H127" i="5"/>
  <c r="I127" i="5"/>
  <c r="J127" i="5"/>
  <c r="E20" i="5"/>
  <c r="F20" i="5"/>
  <c r="H20" i="5"/>
  <c r="I20" i="5"/>
  <c r="J20" i="5"/>
  <c r="E97" i="5"/>
  <c r="F97" i="5"/>
  <c r="H97" i="5"/>
  <c r="I97" i="5"/>
  <c r="J97" i="5"/>
  <c r="E25" i="5"/>
  <c r="F25" i="5"/>
  <c r="H25" i="5"/>
  <c r="I25" i="5"/>
  <c r="J25" i="5"/>
  <c r="E217" i="5"/>
  <c r="G217" i="5" s="1"/>
  <c r="F217" i="5"/>
  <c r="H217" i="5"/>
  <c r="I217" i="5"/>
  <c r="J217" i="5"/>
  <c r="E87" i="5"/>
  <c r="F87" i="5"/>
  <c r="H87" i="5"/>
  <c r="I87" i="5"/>
  <c r="J87" i="5"/>
  <c r="E193" i="5"/>
  <c r="F193" i="5"/>
  <c r="H193" i="5"/>
  <c r="I193" i="5"/>
  <c r="J193" i="5"/>
  <c r="E44" i="5"/>
  <c r="F44" i="5"/>
  <c r="H44" i="5"/>
  <c r="I44" i="5"/>
  <c r="J44" i="5"/>
  <c r="E107" i="5"/>
  <c r="F107" i="5"/>
  <c r="H107" i="5"/>
  <c r="I107" i="5"/>
  <c r="J107" i="5"/>
  <c r="E149" i="5"/>
  <c r="F149" i="5"/>
  <c r="H149" i="5"/>
  <c r="I149" i="5"/>
  <c r="J149" i="5"/>
  <c r="E184" i="5"/>
  <c r="F184" i="5"/>
  <c r="H184" i="5"/>
  <c r="I184" i="5"/>
  <c r="J184" i="5"/>
  <c r="E151" i="5"/>
  <c r="F151" i="5"/>
  <c r="H151" i="5"/>
  <c r="I151" i="5"/>
  <c r="J151" i="5"/>
  <c r="E203" i="5"/>
  <c r="G203" i="5" s="1"/>
  <c r="F203" i="5"/>
  <c r="H203" i="5"/>
  <c r="I203" i="5"/>
  <c r="J203" i="5"/>
  <c r="E139" i="5"/>
  <c r="F139" i="5"/>
  <c r="H139" i="5"/>
  <c r="I139" i="5"/>
  <c r="J139" i="5"/>
  <c r="E227" i="5"/>
  <c r="F227" i="5"/>
  <c r="H227" i="5"/>
  <c r="I227" i="5"/>
  <c r="J227" i="5"/>
  <c r="E138" i="5"/>
  <c r="F138" i="5"/>
  <c r="H138" i="5"/>
  <c r="I138" i="5"/>
  <c r="J138" i="5"/>
  <c r="E105" i="5"/>
  <c r="F105" i="5"/>
  <c r="H105" i="5"/>
  <c r="I105" i="5"/>
  <c r="J105" i="5"/>
  <c r="E173" i="5"/>
  <c r="F173" i="5"/>
  <c r="H173" i="5"/>
  <c r="I173" i="5"/>
  <c r="J173" i="5"/>
  <c r="E160" i="5"/>
  <c r="F160" i="5"/>
  <c r="H160" i="5"/>
  <c r="I160" i="5"/>
  <c r="J160" i="5"/>
  <c r="E180" i="5"/>
  <c r="F180" i="5"/>
  <c r="H180" i="5"/>
  <c r="I180" i="5"/>
  <c r="J180" i="5"/>
  <c r="E93" i="5"/>
  <c r="G93" i="5" s="1"/>
  <c r="F93" i="5"/>
  <c r="H93" i="5"/>
  <c r="I93" i="5"/>
  <c r="J93" i="5"/>
  <c r="E45" i="5"/>
  <c r="F45" i="5"/>
  <c r="H45" i="5"/>
  <c r="I45" i="5"/>
  <c r="J45" i="5"/>
  <c r="E55" i="5"/>
  <c r="F55" i="5"/>
  <c r="H55" i="5"/>
  <c r="I55" i="5"/>
  <c r="J55" i="5"/>
  <c r="E63" i="5"/>
  <c r="F63" i="5"/>
  <c r="H63" i="5"/>
  <c r="I63" i="5"/>
  <c r="J63" i="5"/>
  <c r="E182" i="5"/>
  <c r="F182" i="5"/>
  <c r="H182" i="5"/>
  <c r="I182" i="5"/>
  <c r="J182" i="5"/>
  <c r="E62" i="5"/>
  <c r="F62" i="5"/>
  <c r="H62" i="5"/>
  <c r="I62" i="5"/>
  <c r="J62" i="5"/>
  <c r="E49" i="5"/>
  <c r="F49" i="5"/>
  <c r="H49" i="5"/>
  <c r="I49" i="5"/>
  <c r="J49" i="5"/>
  <c r="E162" i="5"/>
  <c r="F162" i="5"/>
  <c r="H162" i="5"/>
  <c r="I162" i="5"/>
  <c r="J162" i="5"/>
  <c r="E80" i="5"/>
  <c r="G80" i="5" s="1"/>
  <c r="F80" i="5"/>
  <c r="H80" i="5"/>
  <c r="I80" i="5"/>
  <c r="J80" i="5"/>
  <c r="E190" i="5"/>
  <c r="F190" i="5"/>
  <c r="H190" i="5"/>
  <c r="I190" i="5"/>
  <c r="J190" i="5"/>
  <c r="E212" i="5"/>
  <c r="F212" i="5"/>
  <c r="H212" i="5"/>
  <c r="I212" i="5"/>
  <c r="J212" i="5"/>
  <c r="E141" i="5"/>
  <c r="F141" i="5"/>
  <c r="H141" i="5"/>
  <c r="I141" i="5"/>
  <c r="J141" i="5"/>
  <c r="E142" i="5"/>
  <c r="F142" i="5"/>
  <c r="H142" i="5"/>
  <c r="I142" i="5"/>
  <c r="J142" i="5"/>
  <c r="E99" i="5"/>
  <c r="F99" i="5"/>
  <c r="H99" i="5"/>
  <c r="I99" i="5"/>
  <c r="J99" i="5"/>
  <c r="E166" i="5"/>
  <c r="F166" i="5"/>
  <c r="H166" i="5"/>
  <c r="I166" i="5"/>
  <c r="J166" i="5"/>
  <c r="E73" i="5"/>
  <c r="F73" i="5"/>
  <c r="H73" i="5"/>
  <c r="I73" i="5"/>
  <c r="J73" i="5"/>
  <c r="E215" i="5"/>
  <c r="G215" i="5" s="1"/>
  <c r="F215" i="5"/>
  <c r="H215" i="5"/>
  <c r="I215" i="5"/>
  <c r="J215" i="5"/>
  <c r="E133" i="5"/>
  <c r="F133" i="5"/>
  <c r="H133" i="5"/>
  <c r="I133" i="5"/>
  <c r="J133" i="5"/>
  <c r="E100" i="5"/>
  <c r="F100" i="5"/>
  <c r="H100" i="5"/>
  <c r="I100" i="5"/>
  <c r="J100" i="5"/>
  <c r="E161" i="5"/>
  <c r="F161" i="5"/>
  <c r="H161" i="5"/>
  <c r="I161" i="5"/>
  <c r="J161" i="5"/>
  <c r="E29" i="5"/>
  <c r="F29" i="5"/>
  <c r="H29" i="5"/>
  <c r="I29" i="5"/>
  <c r="J29" i="5"/>
  <c r="E204" i="5"/>
  <c r="F204" i="5"/>
  <c r="H204" i="5"/>
  <c r="I204" i="5"/>
  <c r="J204" i="5"/>
  <c r="E214" i="5"/>
  <c r="F214" i="5"/>
  <c r="G214" i="5" s="1"/>
  <c r="K214" i="5" s="1"/>
  <c r="H214" i="5"/>
  <c r="I214" i="5"/>
  <c r="J214" i="5"/>
  <c r="E119" i="5"/>
  <c r="F119" i="5"/>
  <c r="H119" i="5"/>
  <c r="I119" i="5"/>
  <c r="J119" i="5"/>
  <c r="E216" i="5"/>
  <c r="F216" i="5"/>
  <c r="H216" i="5"/>
  <c r="I216" i="5"/>
  <c r="J216" i="5"/>
  <c r="E150" i="5"/>
  <c r="F150" i="5"/>
  <c r="H150" i="5"/>
  <c r="I150" i="5"/>
  <c r="J150" i="5"/>
  <c r="E104" i="5"/>
  <c r="F104" i="5"/>
  <c r="H104" i="5"/>
  <c r="I104" i="5"/>
  <c r="J104" i="5"/>
  <c r="E57" i="5"/>
  <c r="F57" i="5"/>
  <c r="H57" i="5"/>
  <c r="I57" i="5"/>
  <c r="J57" i="5"/>
  <c r="E74" i="5"/>
  <c r="F74" i="5"/>
  <c r="H74" i="5"/>
  <c r="I74" i="5"/>
  <c r="J74" i="5"/>
  <c r="E111" i="5"/>
  <c r="G111" i="5" s="1"/>
  <c r="F111" i="5"/>
  <c r="H111" i="5"/>
  <c r="I111" i="5"/>
  <c r="J111" i="5"/>
  <c r="E221" i="5"/>
  <c r="F221" i="5"/>
  <c r="H221" i="5"/>
  <c r="I221" i="5"/>
  <c r="J221" i="5"/>
  <c r="E76" i="5"/>
  <c r="F76" i="5"/>
  <c r="H76" i="5"/>
  <c r="I76" i="5"/>
  <c r="J76" i="5"/>
  <c r="E213" i="5"/>
  <c r="G213" i="5" s="1"/>
  <c r="F213" i="5"/>
  <c r="H213" i="5"/>
  <c r="I213" i="5"/>
  <c r="J213" i="5"/>
  <c r="E199" i="5"/>
  <c r="F199" i="5"/>
  <c r="H199" i="5"/>
  <c r="I199" i="5"/>
  <c r="J199" i="5"/>
  <c r="E71" i="5"/>
  <c r="G71" i="5" s="1"/>
  <c r="F71" i="5"/>
  <c r="H71" i="5"/>
  <c r="I71" i="5"/>
  <c r="J71" i="5"/>
  <c r="E152" i="5"/>
  <c r="F152" i="5"/>
  <c r="H152" i="5"/>
  <c r="I152" i="5"/>
  <c r="J152" i="5"/>
  <c r="E101" i="5"/>
  <c r="F101" i="5"/>
  <c r="H101" i="5"/>
  <c r="I101" i="5"/>
  <c r="J101" i="5"/>
  <c r="E32" i="5"/>
  <c r="F32" i="5"/>
  <c r="H32" i="5"/>
  <c r="I32" i="5"/>
  <c r="J32" i="5"/>
  <c r="E82" i="5"/>
  <c r="F82" i="5"/>
  <c r="H82" i="5"/>
  <c r="I82" i="5"/>
  <c r="J82" i="5"/>
  <c r="E211" i="5"/>
  <c r="F211" i="5"/>
  <c r="G211" i="5" s="1"/>
  <c r="U211" i="5" s="1"/>
  <c r="H211" i="5"/>
  <c r="I211" i="5"/>
  <c r="J211" i="5"/>
  <c r="E33" i="5"/>
  <c r="G33" i="5" s="1"/>
  <c r="F33" i="5"/>
  <c r="H33" i="5"/>
  <c r="I33" i="5"/>
  <c r="J33" i="5"/>
  <c r="E191" i="5"/>
  <c r="F191" i="5"/>
  <c r="H191" i="5"/>
  <c r="I191" i="5"/>
  <c r="J191" i="5"/>
  <c r="E86" i="5"/>
  <c r="F86" i="5"/>
  <c r="G86" i="5"/>
  <c r="U86" i="5" s="1"/>
  <c r="X86" i="5" s="1"/>
  <c r="H86" i="5"/>
  <c r="I86" i="5"/>
  <c r="J86" i="5"/>
  <c r="E200" i="5"/>
  <c r="G200" i="5" s="1"/>
  <c r="F200" i="5"/>
  <c r="H200" i="5"/>
  <c r="I200" i="5"/>
  <c r="J200" i="5"/>
  <c r="E83" i="5"/>
  <c r="F83" i="5"/>
  <c r="H83" i="5"/>
  <c r="I83" i="5"/>
  <c r="J83" i="5"/>
  <c r="E134" i="5"/>
  <c r="F134" i="5"/>
  <c r="G134" i="5"/>
  <c r="H134" i="5"/>
  <c r="I134" i="5"/>
  <c r="J134" i="5"/>
  <c r="E228" i="5"/>
  <c r="G228" i="5" s="1"/>
  <c r="F228" i="5"/>
  <c r="H228" i="5"/>
  <c r="I228" i="5"/>
  <c r="J228" i="5"/>
  <c r="E22" i="5"/>
  <c r="F22" i="5"/>
  <c r="H22" i="5"/>
  <c r="I22" i="5"/>
  <c r="J22" i="5"/>
  <c r="E64" i="5"/>
  <c r="F64" i="5"/>
  <c r="H64" i="5"/>
  <c r="I64" i="5"/>
  <c r="J64" i="5"/>
  <c r="E143" i="5"/>
  <c r="F143" i="5"/>
  <c r="H143" i="5"/>
  <c r="I143" i="5"/>
  <c r="J143" i="5"/>
  <c r="E225" i="5"/>
  <c r="F225" i="5"/>
  <c r="H225" i="5"/>
  <c r="I225" i="5"/>
  <c r="J225" i="5"/>
  <c r="E131" i="5"/>
  <c r="F131" i="5"/>
  <c r="H131" i="5"/>
  <c r="I131" i="5"/>
  <c r="J131" i="5"/>
  <c r="E189" i="5"/>
  <c r="F189" i="5"/>
  <c r="H189" i="5"/>
  <c r="I189" i="5"/>
  <c r="J189" i="5"/>
  <c r="X211" i="5"/>
  <c r="Y211" i="5"/>
  <c r="Y86" i="5"/>
  <c r="K51" i="5"/>
  <c r="N51" i="5" s="1"/>
  <c r="K222" i="5"/>
  <c r="N222" i="5" s="1"/>
  <c r="K53" i="5"/>
  <c r="P53" i="5" s="1"/>
  <c r="K198" i="5"/>
  <c r="M198" i="5" s="1"/>
  <c r="K94" i="5"/>
  <c r="K98" i="5"/>
  <c r="O98" i="5" s="1"/>
  <c r="K156" i="5"/>
  <c r="N156" i="5" s="1"/>
  <c r="K71" i="5"/>
  <c r="O71" i="5" s="1"/>
  <c r="K211" i="5"/>
  <c r="P211" i="5" s="1"/>
  <c r="K86" i="5"/>
  <c r="O86" i="5" s="1"/>
  <c r="K228" i="5"/>
  <c r="P228" i="5" s="1"/>
  <c r="Z211" i="5"/>
  <c r="Z86" i="5"/>
  <c r="D12" i="5"/>
  <c r="D14" i="5" s="1"/>
  <c r="Q15" i="5" s="1"/>
  <c r="N53" i="5"/>
  <c r="N71" i="5"/>
  <c r="N211" i="5"/>
  <c r="O53" i="5"/>
  <c r="O156" i="5"/>
  <c r="O211" i="5"/>
  <c r="P51" i="5"/>
  <c r="P222" i="5"/>
  <c r="H232" i="5"/>
  <c r="B232" i="5"/>
  <c r="Z230" i="5"/>
  <c r="Y230" i="5"/>
  <c r="X230" i="5"/>
  <c r="W230" i="5"/>
  <c r="P230" i="5"/>
  <c r="O230" i="5"/>
  <c r="N230" i="5"/>
  <c r="M230" i="5"/>
  <c r="M228" i="5"/>
  <c r="W86" i="5"/>
  <c r="M86" i="5"/>
  <c r="W211" i="5"/>
  <c r="M211" i="5"/>
  <c r="M156" i="5"/>
  <c r="AD17" i="5"/>
  <c r="AA17" i="5"/>
  <c r="AE17" i="5"/>
  <c r="AE15" i="5"/>
  <c r="AD15" i="5"/>
  <c r="F4" i="1"/>
  <c r="F6" i="1" s="1"/>
  <c r="A26" i="1"/>
  <c r="A30" i="1" s="1"/>
  <c r="A32" i="1" s="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N214" i="5" l="1"/>
  <c r="O214" i="5"/>
  <c r="M51" i="5"/>
  <c r="G166" i="5"/>
  <c r="K166" i="5" s="1"/>
  <c r="G49" i="5"/>
  <c r="G160" i="5"/>
  <c r="G126" i="5"/>
  <c r="G120" i="5"/>
  <c r="K120" i="5" s="1"/>
  <c r="N120" i="5" s="1"/>
  <c r="K72" i="5"/>
  <c r="K196" i="5"/>
  <c r="K67" i="5"/>
  <c r="M67" i="5" s="1"/>
  <c r="K85" i="5"/>
  <c r="K167" i="5"/>
  <c r="N167" i="5" s="1"/>
  <c r="U94" i="5"/>
  <c r="K125" i="5"/>
  <c r="K137" i="5"/>
  <c r="K90" i="5"/>
  <c r="G39" i="5"/>
  <c r="K39" i="5" s="1"/>
  <c r="O39" i="5" s="1"/>
  <c r="K140" i="5"/>
  <c r="P140" i="5" s="1"/>
  <c r="G218" i="5"/>
  <c r="K218" i="5" s="1"/>
  <c r="G135" i="5"/>
  <c r="K21" i="5"/>
  <c r="G168" i="5"/>
  <c r="G229" i="5"/>
  <c r="K229" i="5" s="1"/>
  <c r="G194" i="5"/>
  <c r="K194" i="5" s="1"/>
  <c r="G199" i="5"/>
  <c r="K199" i="5" s="1"/>
  <c r="M199" i="5" s="1"/>
  <c r="G221" i="5"/>
  <c r="K221" i="5" s="1"/>
  <c r="G57" i="5"/>
  <c r="K57" i="5" s="1"/>
  <c r="N57" i="5" s="1"/>
  <c r="G104" i="5"/>
  <c r="K215" i="5"/>
  <c r="N215" i="5" s="1"/>
  <c r="G73" i="5"/>
  <c r="K73" i="5" s="1"/>
  <c r="K80" i="5"/>
  <c r="G162" i="5"/>
  <c r="K162" i="5" s="1"/>
  <c r="K49" i="5"/>
  <c r="M49" i="5" s="1"/>
  <c r="K93" i="5"/>
  <c r="K160" i="5"/>
  <c r="M160" i="5" s="1"/>
  <c r="K126" i="5"/>
  <c r="K130" i="5"/>
  <c r="G48" i="5"/>
  <c r="G95" i="5"/>
  <c r="K95" i="5" s="1"/>
  <c r="M222" i="5"/>
  <c r="M98" i="5"/>
  <c r="K200" i="5"/>
  <c r="N200" i="5" s="1"/>
  <c r="G50" i="5"/>
  <c r="K50" i="5" s="1"/>
  <c r="O50" i="5" s="1"/>
  <c r="G188" i="5"/>
  <c r="K188" i="5" s="1"/>
  <c r="P188" i="5" s="1"/>
  <c r="G158" i="5"/>
  <c r="K158" i="5" s="1"/>
  <c r="G223" i="5"/>
  <c r="K223" i="5" s="1"/>
  <c r="O90" i="5"/>
  <c r="N90" i="5"/>
  <c r="P90" i="5"/>
  <c r="M90" i="5"/>
  <c r="N196" i="5"/>
  <c r="P196" i="5" s="1"/>
  <c r="M196" i="5"/>
  <c r="N199" i="5"/>
  <c r="M215" i="5"/>
  <c r="N93" i="5"/>
  <c r="O93" i="5"/>
  <c r="P93" i="5"/>
  <c r="M93" i="5"/>
  <c r="P223" i="5"/>
  <c r="O223" i="5"/>
  <c r="U213" i="5"/>
  <c r="K213" i="5"/>
  <c r="U104" i="5"/>
  <c r="K104" i="5"/>
  <c r="N80" i="5"/>
  <c r="O80" i="5"/>
  <c r="M80" i="5"/>
  <c r="M223" i="5"/>
  <c r="P49" i="5"/>
  <c r="P160" i="5"/>
  <c r="N194" i="5"/>
  <c r="N86" i="5"/>
  <c r="P86" i="5"/>
  <c r="N94" i="5"/>
  <c r="M94" i="5"/>
  <c r="O72" i="5"/>
  <c r="P72" i="5"/>
  <c r="Y94" i="5"/>
  <c r="X94" i="5"/>
  <c r="U207" i="5"/>
  <c r="K207" i="5"/>
  <c r="U42" i="5"/>
  <c r="K42" i="5"/>
  <c r="O42" i="5" s="1"/>
  <c r="M214" i="5"/>
  <c r="M57" i="5"/>
  <c r="P214" i="5"/>
  <c r="O57" i="5"/>
  <c r="O160" i="5"/>
  <c r="N125" i="5"/>
  <c r="M50" i="5"/>
  <c r="W94" i="5"/>
  <c r="P57" i="5"/>
  <c r="P94" i="5"/>
  <c r="O94" i="5"/>
  <c r="N67" i="5"/>
  <c r="P67" i="5" s="1"/>
  <c r="N137" i="5"/>
  <c r="N98" i="5"/>
  <c r="P98" i="5"/>
  <c r="O120" i="5"/>
  <c r="U203" i="5"/>
  <c r="K203" i="5"/>
  <c r="U217" i="5"/>
  <c r="U156" i="5"/>
  <c r="M72" i="5"/>
  <c r="P80" i="5"/>
  <c r="P156" i="5"/>
  <c r="N160" i="5"/>
  <c r="N72" i="5"/>
  <c r="N223" i="5"/>
  <c r="Z94" i="5"/>
  <c r="N228" i="5"/>
  <c r="O228" i="5"/>
  <c r="K217" i="5"/>
  <c r="P200" i="5"/>
  <c r="O200" i="5"/>
  <c r="M200" i="5"/>
  <c r="U202" i="5"/>
  <c r="K202" i="5"/>
  <c r="U135" i="5"/>
  <c r="X135" i="5" s="1"/>
  <c r="K135" i="5"/>
  <c r="U168" i="5"/>
  <c r="M53" i="5"/>
  <c r="M140" i="5"/>
  <c r="O140" i="5"/>
  <c r="O222" i="5"/>
  <c r="O51" i="5"/>
  <c r="N140" i="5"/>
  <c r="K168" i="5"/>
  <c r="J232" i="5"/>
  <c r="G131" i="5"/>
  <c r="G183" i="5"/>
  <c r="K183" i="5" s="1"/>
  <c r="U98" i="5"/>
  <c r="U130" i="5"/>
  <c r="U79" i="5"/>
  <c r="K79" i="5"/>
  <c r="U117" i="5"/>
  <c r="K117" i="5"/>
  <c r="G169" i="5"/>
  <c r="K169" i="5" s="1"/>
  <c r="U134" i="5"/>
  <c r="K134" i="5"/>
  <c r="K33" i="5"/>
  <c r="P33" i="5" s="1"/>
  <c r="G161" i="5"/>
  <c r="K161" i="5" s="1"/>
  <c r="G141" i="5"/>
  <c r="G212" i="5"/>
  <c r="G63" i="5"/>
  <c r="U63" i="5" s="1"/>
  <c r="G55" i="5"/>
  <c r="G138" i="5"/>
  <c r="G227" i="5"/>
  <c r="G44" i="5"/>
  <c r="G23" i="5"/>
  <c r="G209" i="5"/>
  <c r="G155" i="5"/>
  <c r="G128" i="5"/>
  <c r="G159" i="5"/>
  <c r="G27" i="5"/>
  <c r="G165" i="5"/>
  <c r="K165" i="5" s="1"/>
  <c r="G102" i="5"/>
  <c r="G66" i="5"/>
  <c r="K66" i="5" s="1"/>
  <c r="G75" i="5"/>
  <c r="K75" i="5" s="1"/>
  <c r="U229" i="5"/>
  <c r="G154" i="5"/>
  <c r="K154" i="5" s="1"/>
  <c r="M154" i="5" s="1"/>
  <c r="U194" i="5"/>
  <c r="G31" i="5"/>
  <c r="K31" i="5" s="1"/>
  <c r="G145" i="5"/>
  <c r="G118" i="5"/>
  <c r="G157" i="5"/>
  <c r="G163" i="5"/>
  <c r="U167" i="5"/>
  <c r="G52" i="5"/>
  <c r="G24" i="5"/>
  <c r="K24" i="5" s="1"/>
  <c r="G179" i="5"/>
  <c r="K179" i="5" s="1"/>
  <c r="G89" i="5"/>
  <c r="U89" i="5" s="1"/>
  <c r="G68" i="5"/>
  <c r="K68" i="5" s="1"/>
  <c r="G172" i="5"/>
  <c r="K172" i="5" s="1"/>
  <c r="G46" i="5"/>
  <c r="G177" i="5"/>
  <c r="K177" i="5" s="1"/>
  <c r="G88" i="5"/>
  <c r="K88" i="5" s="1"/>
  <c r="G78" i="5"/>
  <c r="U78" i="5" s="1"/>
  <c r="G121" i="5"/>
  <c r="K121" i="5" s="1"/>
  <c r="G103" i="5"/>
  <c r="K103" i="5" s="1"/>
  <c r="G191" i="5"/>
  <c r="K191" i="5" s="1"/>
  <c r="G74" i="5"/>
  <c r="K74" i="5" s="1"/>
  <c r="G216" i="5"/>
  <c r="K216" i="5" s="1"/>
  <c r="G119" i="5"/>
  <c r="G204" i="5"/>
  <c r="U73" i="5"/>
  <c r="G99" i="5"/>
  <c r="G190" i="5"/>
  <c r="G62" i="5"/>
  <c r="K62" i="5" s="1"/>
  <c r="G45" i="5"/>
  <c r="G173" i="5"/>
  <c r="K173" i="5" s="1"/>
  <c r="G149" i="5"/>
  <c r="K149" i="5" s="1"/>
  <c r="G20" i="5"/>
  <c r="K20" i="5" s="1"/>
  <c r="O20" i="5" s="1"/>
  <c r="G185" i="5"/>
  <c r="K185" i="5" s="1"/>
  <c r="G37" i="5"/>
  <c r="K37" i="5" s="1"/>
  <c r="G197" i="5"/>
  <c r="K197" i="5" s="1"/>
  <c r="G171" i="5"/>
  <c r="K171" i="5" s="1"/>
  <c r="G106" i="5"/>
  <c r="K106" i="5" s="1"/>
  <c r="G176" i="5"/>
  <c r="K176" i="5" s="1"/>
  <c r="G26" i="5"/>
  <c r="K26" i="5" s="1"/>
  <c r="G70" i="5"/>
  <c r="G206" i="5"/>
  <c r="K206" i="5" s="1"/>
  <c r="U137" i="5"/>
  <c r="G175" i="5"/>
  <c r="U90" i="5"/>
  <c r="G69" i="5"/>
  <c r="K69" i="5" s="1"/>
  <c r="G35" i="5"/>
  <c r="G59" i="5"/>
  <c r="K59" i="5" s="1"/>
  <c r="G174" i="5"/>
  <c r="K174" i="5" s="1"/>
  <c r="U50" i="5"/>
  <c r="G108" i="5"/>
  <c r="U223" i="5"/>
  <c r="G136" i="5"/>
  <c r="K136" i="5" s="1"/>
  <c r="P79" i="5"/>
  <c r="M79" i="5"/>
  <c r="N79" i="5"/>
  <c r="O79" i="5"/>
  <c r="P183" i="5"/>
  <c r="M183" i="5"/>
  <c r="N183" i="5"/>
  <c r="O183" i="5"/>
  <c r="P221" i="5"/>
  <c r="O221" i="5"/>
  <c r="P198" i="5"/>
  <c r="N198" i="5"/>
  <c r="O198" i="5"/>
  <c r="P154" i="5"/>
  <c r="O154" i="5"/>
  <c r="N172" i="5"/>
  <c r="P172" i="5"/>
  <c r="P71" i="5"/>
  <c r="M71" i="5"/>
  <c r="O161" i="5"/>
  <c r="N161" i="5"/>
  <c r="O203" i="5"/>
  <c r="N203" i="5"/>
  <c r="P85" i="5"/>
  <c r="P167" i="5"/>
  <c r="M167" i="5"/>
  <c r="G189" i="5"/>
  <c r="E232" i="5"/>
  <c r="U131" i="5"/>
  <c r="K131" i="5"/>
  <c r="U48" i="5"/>
  <c r="K48" i="5"/>
  <c r="F232" i="5"/>
  <c r="N33" i="5"/>
  <c r="O73" i="5"/>
  <c r="N73" i="5"/>
  <c r="O49" i="5"/>
  <c r="N49" i="5"/>
  <c r="N179" i="5"/>
  <c r="P179" i="5"/>
  <c r="N69" i="5"/>
  <c r="O69" i="5"/>
  <c r="P39" i="5"/>
  <c r="N50" i="5"/>
  <c r="P50" i="5"/>
  <c r="K78" i="5"/>
  <c r="X78" i="5"/>
  <c r="U46" i="5"/>
  <c r="K46" i="5"/>
  <c r="U228" i="5"/>
  <c r="X202" i="5"/>
  <c r="Y202" i="5"/>
  <c r="G22" i="5"/>
  <c r="G83" i="5"/>
  <c r="K83" i="5" s="1"/>
  <c r="G82" i="5"/>
  <c r="K82" i="5" s="1"/>
  <c r="G32" i="5"/>
  <c r="G76" i="5"/>
  <c r="K111" i="5"/>
  <c r="G150" i="5"/>
  <c r="G29" i="5"/>
  <c r="G133" i="5"/>
  <c r="G182" i="5"/>
  <c r="G105" i="5"/>
  <c r="K105" i="5" s="1"/>
  <c r="G139" i="5"/>
  <c r="K139" i="5" s="1"/>
  <c r="G184" i="5"/>
  <c r="G97" i="5"/>
  <c r="K97" i="5" s="1"/>
  <c r="G47" i="5"/>
  <c r="G195" i="5"/>
  <c r="K195" i="5" s="1"/>
  <c r="G36" i="5"/>
  <c r="G19" i="5"/>
  <c r="K19" i="5" s="1"/>
  <c r="G91" i="5"/>
  <c r="G65" i="5"/>
  <c r="G109" i="5"/>
  <c r="U179" i="5"/>
  <c r="U75" i="5"/>
  <c r="U218" i="5"/>
  <c r="G43" i="5"/>
  <c r="U43" i="5" s="1"/>
  <c r="G56" i="5"/>
  <c r="G40" i="5"/>
  <c r="G30" i="5"/>
  <c r="K30" i="5" s="1"/>
  <c r="U191" i="5"/>
  <c r="U74" i="5"/>
  <c r="U161" i="5"/>
  <c r="G100" i="5"/>
  <c r="K100" i="5" s="1"/>
  <c r="U49" i="5"/>
  <c r="G193" i="5"/>
  <c r="G153" i="5"/>
  <c r="G122" i="5"/>
  <c r="G61" i="5"/>
  <c r="G41" i="5"/>
  <c r="G96" i="5"/>
  <c r="U85" i="5"/>
  <c r="U66" i="5"/>
  <c r="U69" i="5"/>
  <c r="U174" i="5"/>
  <c r="G186" i="5"/>
  <c r="G28" i="5"/>
  <c r="U158" i="5"/>
  <c r="U121" i="5"/>
  <c r="U136" i="5"/>
  <c r="U33" i="5"/>
  <c r="U221" i="5"/>
  <c r="U57" i="5"/>
  <c r="U126" i="5"/>
  <c r="U120" i="5"/>
  <c r="G226" i="5"/>
  <c r="K226" i="5" s="1"/>
  <c r="G181" i="5"/>
  <c r="G147" i="5"/>
  <c r="G178" i="5"/>
  <c r="G54" i="5"/>
  <c r="U88" i="5"/>
  <c r="G64" i="5"/>
  <c r="K64" i="5" s="1"/>
  <c r="G152" i="5"/>
  <c r="U214" i="5"/>
  <c r="G107" i="5"/>
  <c r="K107" i="5" s="1"/>
  <c r="G87" i="5"/>
  <c r="G25" i="5"/>
  <c r="G127" i="5"/>
  <c r="K127" i="5" s="1"/>
  <c r="G113" i="5"/>
  <c r="G110" i="5"/>
  <c r="G187" i="5"/>
  <c r="K187" i="5" s="1"/>
  <c r="G92" i="5"/>
  <c r="G124" i="5"/>
  <c r="G129" i="5"/>
  <c r="K129" i="5" s="1"/>
  <c r="G112" i="5"/>
  <c r="G60" i="5"/>
  <c r="G58" i="5"/>
  <c r="K58" i="5" s="1"/>
  <c r="G201" i="5"/>
  <c r="G170" i="5"/>
  <c r="G148" i="5"/>
  <c r="K148" i="5" s="1"/>
  <c r="G116" i="5"/>
  <c r="G210" i="5"/>
  <c r="G38" i="5"/>
  <c r="K38" i="5" s="1"/>
  <c r="G132" i="5"/>
  <c r="U169" i="5"/>
  <c r="U196" i="5"/>
  <c r="U206" i="5"/>
  <c r="U95" i="5"/>
  <c r="U68" i="5"/>
  <c r="U154" i="5"/>
  <c r="U172" i="5"/>
  <c r="U31" i="5"/>
  <c r="U140" i="5"/>
  <c r="E21" i="7"/>
  <c r="K63" i="5"/>
  <c r="K43" i="5"/>
  <c r="U40" i="5"/>
  <c r="K40" i="5"/>
  <c r="U200" i="5"/>
  <c r="G225" i="5"/>
  <c r="I232" i="5"/>
  <c r="U71" i="5"/>
  <c r="U111" i="5"/>
  <c r="U82" i="5"/>
  <c r="U162" i="5"/>
  <c r="G143" i="5"/>
  <c r="G101" i="5"/>
  <c r="U185" i="5"/>
  <c r="U195" i="5"/>
  <c r="U197" i="5"/>
  <c r="U106" i="5"/>
  <c r="U176" i="5"/>
  <c r="U67" i="5"/>
  <c r="U226" i="5"/>
  <c r="U39" i="5"/>
  <c r="U222" i="5"/>
  <c r="U21" i="5"/>
  <c r="U93" i="5"/>
  <c r="G180" i="5"/>
  <c r="G81" i="5"/>
  <c r="X168" i="5"/>
  <c r="Y168" i="5"/>
  <c r="U100" i="5"/>
  <c r="U173" i="5"/>
  <c r="U139" i="5"/>
  <c r="U127" i="5"/>
  <c r="U72" i="5"/>
  <c r="U80" i="5"/>
  <c r="U20" i="5"/>
  <c r="U37" i="5"/>
  <c r="U171" i="5"/>
  <c r="U183" i="5"/>
  <c r="U125" i="5"/>
  <c r="U198" i="5"/>
  <c r="U53" i="5"/>
  <c r="U51" i="5"/>
  <c r="U62" i="5"/>
  <c r="G146" i="5"/>
  <c r="U30" i="5"/>
  <c r="U215" i="5"/>
  <c r="U216" i="5"/>
  <c r="G142" i="5"/>
  <c r="U160" i="5"/>
  <c r="G151" i="5"/>
  <c r="U187" i="5"/>
  <c r="U38" i="5"/>
  <c r="O95" i="5" l="1"/>
  <c r="N95" i="5"/>
  <c r="P95" i="5"/>
  <c r="M95" i="5"/>
  <c r="P229" i="5"/>
  <c r="M229" i="5"/>
  <c r="N229" i="5"/>
  <c r="O229" i="5"/>
  <c r="N166" i="5"/>
  <c r="P166" i="5"/>
  <c r="O166" i="5"/>
  <c r="M166" i="5"/>
  <c r="P126" i="5"/>
  <c r="O126" i="5"/>
  <c r="N85" i="5"/>
  <c r="O85" i="5"/>
  <c r="U199" i="5"/>
  <c r="U188" i="5"/>
  <c r="Z188" i="5" s="1"/>
  <c r="P20" i="5"/>
  <c r="N154" i="5"/>
  <c r="M39" i="5"/>
  <c r="O215" i="5"/>
  <c r="P199" i="5"/>
  <c r="O194" i="5"/>
  <c r="P194" i="5"/>
  <c r="M194" i="5"/>
  <c r="O188" i="5"/>
  <c r="M188" i="5"/>
  <c r="P162" i="5"/>
  <c r="O162" i="5"/>
  <c r="P21" i="5"/>
  <c r="N21" i="5"/>
  <c r="O21" i="5"/>
  <c r="M21" i="5"/>
  <c r="M125" i="5"/>
  <c r="P125" i="5"/>
  <c r="P120" i="5"/>
  <c r="M120" i="5"/>
  <c r="U129" i="5"/>
  <c r="U166" i="5"/>
  <c r="U64" i="5"/>
  <c r="U105" i="5"/>
  <c r="W105" i="5" s="1"/>
  <c r="N126" i="5"/>
  <c r="M126" i="5"/>
  <c r="N162" i="5"/>
  <c r="N39" i="5"/>
  <c r="M162" i="5"/>
  <c r="N188" i="5"/>
  <c r="P215" i="5"/>
  <c r="O199" i="5"/>
  <c r="N218" i="5"/>
  <c r="O218" i="5"/>
  <c r="P218" i="5"/>
  <c r="M218" i="5"/>
  <c r="U149" i="5"/>
  <c r="U165" i="5"/>
  <c r="M85" i="5"/>
  <c r="O125" i="5"/>
  <c r="N158" i="5"/>
  <c r="P158" i="5"/>
  <c r="M158" i="5"/>
  <c r="O158" i="5"/>
  <c r="O130" i="5"/>
  <c r="N130" i="5"/>
  <c r="P130" i="5"/>
  <c r="M130" i="5"/>
  <c r="M73" i="5"/>
  <c r="P73" i="5"/>
  <c r="N221" i="5"/>
  <c r="M221" i="5"/>
  <c r="P137" i="5"/>
  <c r="M137" i="5"/>
  <c r="O137" i="5"/>
  <c r="X223" i="5"/>
  <c r="Z223" i="5"/>
  <c r="Y223" i="5"/>
  <c r="W223" i="5"/>
  <c r="U175" i="5"/>
  <c r="K175" i="5"/>
  <c r="N197" i="5"/>
  <c r="P197" i="5"/>
  <c r="O197" i="5"/>
  <c r="M197" i="5"/>
  <c r="U190" i="5"/>
  <c r="K190" i="5"/>
  <c r="N177" i="5"/>
  <c r="O177" i="5"/>
  <c r="M177" i="5"/>
  <c r="P177" i="5"/>
  <c r="X167" i="5"/>
  <c r="Z167" i="5" s="1"/>
  <c r="W167" i="5"/>
  <c r="X229" i="5"/>
  <c r="Y229" i="5"/>
  <c r="Z229" i="5"/>
  <c r="W229" i="5"/>
  <c r="U102" i="5"/>
  <c r="K102" i="5"/>
  <c r="U44" i="5"/>
  <c r="K44" i="5"/>
  <c r="M117" i="5"/>
  <c r="N117" i="5"/>
  <c r="X130" i="5"/>
  <c r="Y130" i="5"/>
  <c r="Z130" i="5"/>
  <c r="W130" i="5"/>
  <c r="N207" i="5"/>
  <c r="P207" i="5"/>
  <c r="O207" i="5"/>
  <c r="M207" i="5"/>
  <c r="Y135" i="5"/>
  <c r="U58" i="5"/>
  <c r="Z58" i="5" s="1"/>
  <c r="U19" i="5"/>
  <c r="U97" i="5"/>
  <c r="W97" i="5" s="1"/>
  <c r="U103" i="5"/>
  <c r="O33" i="5"/>
  <c r="N136" i="5"/>
  <c r="P136" i="5"/>
  <c r="M136" i="5"/>
  <c r="O136" i="5"/>
  <c r="P174" i="5"/>
  <c r="M174" i="5"/>
  <c r="N174" i="5"/>
  <c r="O174" i="5"/>
  <c r="X90" i="5"/>
  <c r="Z90" i="5"/>
  <c r="W90" i="5"/>
  <c r="Y90" i="5"/>
  <c r="U70" i="5"/>
  <c r="K70" i="5"/>
  <c r="N171" i="5"/>
  <c r="P171" i="5" s="1"/>
  <c r="M171" i="5"/>
  <c r="N20" i="5"/>
  <c r="M20" i="5"/>
  <c r="O62" i="5"/>
  <c r="N62" i="5"/>
  <c r="P62" i="5"/>
  <c r="M62" i="5"/>
  <c r="U204" i="5"/>
  <c r="K204" i="5"/>
  <c r="N191" i="5"/>
  <c r="O191" i="5"/>
  <c r="M191" i="5"/>
  <c r="P191" i="5"/>
  <c r="N88" i="5"/>
  <c r="P88" i="5"/>
  <c r="O88" i="5"/>
  <c r="M88" i="5"/>
  <c r="N68" i="5"/>
  <c r="P68" i="5"/>
  <c r="M68" i="5"/>
  <c r="O68" i="5"/>
  <c r="U52" i="5"/>
  <c r="K52" i="5"/>
  <c r="U118" i="5"/>
  <c r="K118" i="5"/>
  <c r="M66" i="5"/>
  <c r="N66" i="5"/>
  <c r="P66" i="5" s="1"/>
  <c r="U159" i="5"/>
  <c r="K159" i="5"/>
  <c r="U23" i="5"/>
  <c r="K23" i="5"/>
  <c r="U55" i="5"/>
  <c r="K55" i="5"/>
  <c r="M161" i="5"/>
  <c r="P161" i="5"/>
  <c r="N169" i="5"/>
  <c r="O169" i="5"/>
  <c r="M169" i="5"/>
  <c r="P169" i="5"/>
  <c r="Y79" i="5"/>
  <c r="Z79" i="5"/>
  <c r="W79" i="5"/>
  <c r="X79" i="5"/>
  <c r="O135" i="5"/>
  <c r="P135" i="5"/>
  <c r="M135" i="5"/>
  <c r="N135" i="5"/>
  <c r="P203" i="5"/>
  <c r="M203" i="5"/>
  <c r="X213" i="5"/>
  <c r="Z213" i="5" s="1"/>
  <c r="W213" i="5"/>
  <c r="Z135" i="5"/>
  <c r="W135" i="5"/>
  <c r="X203" i="5"/>
  <c r="Y203" i="5"/>
  <c r="Z203" i="5"/>
  <c r="W203" i="5"/>
  <c r="K89" i="5"/>
  <c r="P117" i="5"/>
  <c r="U108" i="5"/>
  <c r="K108" i="5"/>
  <c r="U35" i="5"/>
  <c r="K35" i="5"/>
  <c r="X137" i="5"/>
  <c r="Z137" i="5"/>
  <c r="W137" i="5"/>
  <c r="Y137" i="5"/>
  <c r="N176" i="5"/>
  <c r="M176" i="5"/>
  <c r="O176" i="5"/>
  <c r="P176" i="5"/>
  <c r="O37" i="5"/>
  <c r="N37" i="5"/>
  <c r="P37" i="5"/>
  <c r="M37" i="5"/>
  <c r="O173" i="5"/>
  <c r="N173" i="5"/>
  <c r="P173" i="5"/>
  <c r="M173" i="5"/>
  <c r="U99" i="5"/>
  <c r="K99" i="5"/>
  <c r="P216" i="5"/>
  <c r="O216" i="5"/>
  <c r="N216" i="5"/>
  <c r="M216" i="5"/>
  <c r="N121" i="5"/>
  <c r="P121" i="5"/>
  <c r="O121" i="5"/>
  <c r="M121" i="5"/>
  <c r="O179" i="5"/>
  <c r="M179" i="5"/>
  <c r="U163" i="5"/>
  <c r="K163" i="5"/>
  <c r="N31" i="5"/>
  <c r="O31" i="5"/>
  <c r="M31" i="5"/>
  <c r="P31" i="5"/>
  <c r="P75" i="5"/>
  <c r="M75" i="5"/>
  <c r="O75" i="5"/>
  <c r="N75" i="5"/>
  <c r="P165" i="5"/>
  <c r="O165" i="5"/>
  <c r="M165" i="5"/>
  <c r="N165" i="5"/>
  <c r="U155" i="5"/>
  <c r="K155" i="5"/>
  <c r="U227" i="5"/>
  <c r="K227" i="5"/>
  <c r="U212" i="5"/>
  <c r="K212" i="5"/>
  <c r="N134" i="5"/>
  <c r="O134" i="5"/>
  <c r="P134" i="5"/>
  <c r="M134" i="5"/>
  <c r="Y117" i="5"/>
  <c r="X117" i="5"/>
  <c r="Z117" i="5"/>
  <c r="W117" i="5"/>
  <c r="Y98" i="5"/>
  <c r="W98" i="5"/>
  <c r="X98" i="5"/>
  <c r="Z98" i="5"/>
  <c r="N168" i="5"/>
  <c r="P168" i="5"/>
  <c r="O168" i="5"/>
  <c r="M168" i="5"/>
  <c r="O202" i="5"/>
  <c r="P202" i="5"/>
  <c r="N202" i="5"/>
  <c r="M202" i="5"/>
  <c r="X156" i="5"/>
  <c r="W156" i="5"/>
  <c r="Y156" i="5"/>
  <c r="Z156" i="5"/>
  <c r="Y42" i="5"/>
  <c r="Z42" i="5"/>
  <c r="X42" i="5"/>
  <c r="W42" i="5"/>
  <c r="X207" i="5"/>
  <c r="Y207" i="5"/>
  <c r="Z207" i="5"/>
  <c r="W207" i="5"/>
  <c r="X104" i="5"/>
  <c r="Y104" i="5"/>
  <c r="W104" i="5"/>
  <c r="Z104" i="5"/>
  <c r="N59" i="5"/>
  <c r="O59" i="5"/>
  <c r="P59" i="5"/>
  <c r="M59" i="5"/>
  <c r="N26" i="5"/>
  <c r="O26" i="5"/>
  <c r="P26" i="5"/>
  <c r="M26" i="5"/>
  <c r="M149" i="5"/>
  <c r="N149" i="5"/>
  <c r="P149" i="5"/>
  <c r="O149" i="5"/>
  <c r="U119" i="5"/>
  <c r="K119" i="5"/>
  <c r="M103" i="5"/>
  <c r="N103" i="5"/>
  <c r="O103" i="5"/>
  <c r="P103" i="5"/>
  <c r="U145" i="5"/>
  <c r="K145" i="5"/>
  <c r="U128" i="5"/>
  <c r="K128" i="5"/>
  <c r="P42" i="5"/>
  <c r="M42" i="5"/>
  <c r="O104" i="5"/>
  <c r="N104" i="5"/>
  <c r="M104" i="5"/>
  <c r="P104" i="5"/>
  <c r="U107" i="5"/>
  <c r="Z107" i="5" s="1"/>
  <c r="U148" i="5"/>
  <c r="Y148" i="5" s="1"/>
  <c r="U83" i="5"/>
  <c r="U177" i="5"/>
  <c r="Z177" i="5" s="1"/>
  <c r="U59" i="5"/>
  <c r="Y59" i="5" s="1"/>
  <c r="U26" i="5"/>
  <c r="Y26" i="5" s="1"/>
  <c r="N42" i="5"/>
  <c r="O117" i="5"/>
  <c r="M33" i="5"/>
  <c r="X50" i="5"/>
  <c r="Y50" i="5"/>
  <c r="Z50" i="5"/>
  <c r="W50" i="5"/>
  <c r="P69" i="5"/>
  <c r="M69" i="5"/>
  <c r="N206" i="5"/>
  <c r="P206" i="5" s="1"/>
  <c r="M206" i="5"/>
  <c r="N106" i="5"/>
  <c r="P106" i="5"/>
  <c r="M106" i="5"/>
  <c r="O106" i="5"/>
  <c r="P185" i="5"/>
  <c r="O185" i="5"/>
  <c r="M185" i="5"/>
  <c r="N185" i="5"/>
  <c r="U45" i="5"/>
  <c r="K45" i="5"/>
  <c r="Y73" i="5"/>
  <c r="X73" i="5"/>
  <c r="Z73" i="5"/>
  <c r="W73" i="5"/>
  <c r="N74" i="5"/>
  <c r="O74" i="5"/>
  <c r="M74" i="5"/>
  <c r="P74" i="5"/>
  <c r="Y78" i="5"/>
  <c r="Z78" i="5"/>
  <c r="W78" i="5"/>
  <c r="M172" i="5"/>
  <c r="O172" i="5"/>
  <c r="N24" i="5"/>
  <c r="O24" i="5"/>
  <c r="P24" i="5"/>
  <c r="M24" i="5"/>
  <c r="U157" i="5"/>
  <c r="K157" i="5"/>
  <c r="X194" i="5"/>
  <c r="Y194" i="5"/>
  <c r="W194" i="5"/>
  <c r="Z194" i="5"/>
  <c r="U24" i="5"/>
  <c r="U27" i="5"/>
  <c r="K27" i="5"/>
  <c r="U209" i="5"/>
  <c r="K209" i="5"/>
  <c r="U138" i="5"/>
  <c r="K138" i="5"/>
  <c r="U141" i="5"/>
  <c r="K141" i="5"/>
  <c r="X134" i="5"/>
  <c r="Y134" i="5"/>
  <c r="Z134" i="5"/>
  <c r="W134" i="5"/>
  <c r="Z168" i="5"/>
  <c r="W168" i="5"/>
  <c r="Z202" i="5"/>
  <c r="W202" i="5"/>
  <c r="M217" i="5"/>
  <c r="O217" i="5"/>
  <c r="P217" i="5"/>
  <c r="N217" i="5"/>
  <c r="Y217" i="5"/>
  <c r="X217" i="5"/>
  <c r="Z217" i="5"/>
  <c r="W217" i="5"/>
  <c r="N213" i="5"/>
  <c r="P213" i="5" s="1"/>
  <c r="M213" i="5"/>
  <c r="Y154" i="5"/>
  <c r="Z154" i="5"/>
  <c r="X154" i="5"/>
  <c r="W154" i="5"/>
  <c r="X196" i="5"/>
  <c r="Z196" i="5" s="1"/>
  <c r="W196" i="5"/>
  <c r="U210" i="5"/>
  <c r="K210" i="5"/>
  <c r="U201" i="5"/>
  <c r="K201" i="5"/>
  <c r="N129" i="5"/>
  <c r="O129" i="5"/>
  <c r="P129" i="5"/>
  <c r="M129" i="5"/>
  <c r="U110" i="5"/>
  <c r="K110" i="5"/>
  <c r="U87" i="5"/>
  <c r="K87" i="5"/>
  <c r="N64" i="5"/>
  <c r="O64" i="5"/>
  <c r="P64" i="5"/>
  <c r="M64" i="5"/>
  <c r="U54" i="5"/>
  <c r="K54" i="5"/>
  <c r="P226" i="5"/>
  <c r="O226" i="5"/>
  <c r="N226" i="5"/>
  <c r="M226" i="5"/>
  <c r="X105" i="5"/>
  <c r="Y103" i="5"/>
  <c r="Z103" i="5"/>
  <c r="X103" i="5"/>
  <c r="W103" i="5"/>
  <c r="U28" i="5"/>
  <c r="K28" i="5"/>
  <c r="X69" i="5"/>
  <c r="Y69" i="5"/>
  <c r="Z69" i="5"/>
  <c r="W69" i="5"/>
  <c r="U41" i="5"/>
  <c r="K41" i="5"/>
  <c r="U193" i="5"/>
  <c r="K193" i="5"/>
  <c r="Y74" i="5"/>
  <c r="Z74" i="5"/>
  <c r="W74" i="5"/>
  <c r="X74" i="5"/>
  <c r="U56" i="5"/>
  <c r="K56" i="5"/>
  <c r="Y179" i="5"/>
  <c r="Z179" i="5"/>
  <c r="X179" i="5"/>
  <c r="W179" i="5"/>
  <c r="U91" i="5"/>
  <c r="K91" i="5"/>
  <c r="U47" i="5"/>
  <c r="K47" i="5"/>
  <c r="O105" i="5"/>
  <c r="N105" i="5"/>
  <c r="P105" i="5"/>
  <c r="M105" i="5"/>
  <c r="U150" i="5"/>
  <c r="K150" i="5"/>
  <c r="P82" i="5"/>
  <c r="M82" i="5"/>
  <c r="N82" i="5"/>
  <c r="O82" i="5"/>
  <c r="N46" i="5"/>
  <c r="O46" i="5"/>
  <c r="M46" i="5"/>
  <c r="P46" i="5"/>
  <c r="X48" i="5"/>
  <c r="Y48" i="5"/>
  <c r="Z48" i="5"/>
  <c r="W48" i="5"/>
  <c r="U189" i="5"/>
  <c r="K189" i="5"/>
  <c r="X140" i="5"/>
  <c r="Y140" i="5"/>
  <c r="Z140" i="5"/>
  <c r="W140" i="5"/>
  <c r="Y68" i="5"/>
  <c r="Z68" i="5"/>
  <c r="X68" i="5"/>
  <c r="W68" i="5"/>
  <c r="X169" i="5"/>
  <c r="Z169" i="5"/>
  <c r="Y169" i="5"/>
  <c r="W169" i="5"/>
  <c r="U116" i="5"/>
  <c r="K116" i="5"/>
  <c r="N58" i="5"/>
  <c r="O58" i="5"/>
  <c r="M58" i="5"/>
  <c r="P58" i="5"/>
  <c r="U124" i="5"/>
  <c r="K124" i="5"/>
  <c r="U113" i="5"/>
  <c r="K113" i="5"/>
  <c r="N107" i="5"/>
  <c r="M107" i="5"/>
  <c r="O107" i="5"/>
  <c r="P107" i="5"/>
  <c r="Y88" i="5"/>
  <c r="X88" i="5"/>
  <c r="Z88" i="5"/>
  <c r="W88" i="5"/>
  <c r="U178" i="5"/>
  <c r="K178" i="5"/>
  <c r="X165" i="5"/>
  <c r="W165" i="5"/>
  <c r="Y165" i="5"/>
  <c r="Z165" i="5"/>
  <c r="Z57" i="5"/>
  <c r="Y57" i="5"/>
  <c r="X57" i="5"/>
  <c r="W57" i="5"/>
  <c r="Y136" i="5"/>
  <c r="X136" i="5"/>
  <c r="W136" i="5"/>
  <c r="Z136" i="5"/>
  <c r="U186" i="5"/>
  <c r="K186" i="5"/>
  <c r="X66" i="5"/>
  <c r="Z66" i="5" s="1"/>
  <c r="W66" i="5"/>
  <c r="U61" i="5"/>
  <c r="K61" i="5"/>
  <c r="X49" i="5"/>
  <c r="Y49" i="5"/>
  <c r="Z49" i="5"/>
  <c r="W49" i="5"/>
  <c r="X191" i="5"/>
  <c r="Y191" i="5"/>
  <c r="Z191" i="5"/>
  <c r="W191" i="5"/>
  <c r="U109" i="5"/>
  <c r="K109" i="5"/>
  <c r="N19" i="5"/>
  <c r="P19" i="5" s="1"/>
  <c r="M19" i="5"/>
  <c r="O97" i="5"/>
  <c r="P97" i="5"/>
  <c r="M97" i="5"/>
  <c r="N97" i="5"/>
  <c r="U182" i="5"/>
  <c r="K182" i="5"/>
  <c r="P111" i="5"/>
  <c r="M111" i="5"/>
  <c r="N111" i="5"/>
  <c r="O111" i="5"/>
  <c r="N83" i="5"/>
  <c r="O83" i="5"/>
  <c r="P83" i="5"/>
  <c r="M83" i="5"/>
  <c r="X46" i="5"/>
  <c r="Z46" i="5"/>
  <c r="Y46" i="5"/>
  <c r="W46" i="5"/>
  <c r="N131" i="5"/>
  <c r="O131" i="5"/>
  <c r="M131" i="5"/>
  <c r="P131" i="5"/>
  <c r="X31" i="5"/>
  <c r="Y31" i="5"/>
  <c r="W31" i="5"/>
  <c r="Z31" i="5"/>
  <c r="X95" i="5"/>
  <c r="Z95" i="5"/>
  <c r="Y95" i="5"/>
  <c r="W95" i="5"/>
  <c r="U132" i="5"/>
  <c r="K132" i="5"/>
  <c r="O148" i="5"/>
  <c r="P148" i="5"/>
  <c r="N148" i="5"/>
  <c r="M148" i="5"/>
  <c r="U60" i="5"/>
  <c r="K60" i="5"/>
  <c r="U92" i="5"/>
  <c r="K92" i="5"/>
  <c r="N127" i="5"/>
  <c r="P127" i="5" s="1"/>
  <c r="M127" i="5"/>
  <c r="Y214" i="5"/>
  <c r="Z214" i="5"/>
  <c r="W214" i="5"/>
  <c r="X214" i="5"/>
  <c r="W188" i="5"/>
  <c r="U147" i="5"/>
  <c r="K147" i="5"/>
  <c r="X120" i="5"/>
  <c r="Z120" i="5"/>
  <c r="Y120" i="5"/>
  <c r="W120" i="5"/>
  <c r="X221" i="5"/>
  <c r="Y221" i="5"/>
  <c r="W221" i="5"/>
  <c r="Z221" i="5"/>
  <c r="Y121" i="5"/>
  <c r="X121" i="5"/>
  <c r="W121" i="5"/>
  <c r="Z121" i="5"/>
  <c r="Z174" i="5"/>
  <c r="W174" i="5"/>
  <c r="X174" i="5"/>
  <c r="Y174" i="5"/>
  <c r="Y85" i="5"/>
  <c r="Z85" i="5"/>
  <c r="W85" i="5"/>
  <c r="X85" i="5"/>
  <c r="U122" i="5"/>
  <c r="K122" i="5"/>
  <c r="P100" i="5"/>
  <c r="O100" i="5"/>
  <c r="M100" i="5"/>
  <c r="N100" i="5"/>
  <c r="N30" i="5"/>
  <c r="O30" i="5"/>
  <c r="P30" i="5"/>
  <c r="M30" i="5"/>
  <c r="X218" i="5"/>
  <c r="Y218" i="5"/>
  <c r="Z218" i="5"/>
  <c r="W218" i="5"/>
  <c r="U65" i="5"/>
  <c r="K65" i="5"/>
  <c r="U36" i="5"/>
  <c r="K36" i="5"/>
  <c r="U184" i="5"/>
  <c r="K184" i="5"/>
  <c r="U133" i="5"/>
  <c r="K133" i="5"/>
  <c r="U76" i="5"/>
  <c r="K76" i="5"/>
  <c r="U22" i="5"/>
  <c r="K22" i="5"/>
  <c r="N89" i="5"/>
  <c r="O89" i="5"/>
  <c r="M89" i="5"/>
  <c r="P89" i="5"/>
  <c r="X131" i="5"/>
  <c r="W131" i="5"/>
  <c r="Z131" i="5"/>
  <c r="Y131" i="5"/>
  <c r="Y172" i="5"/>
  <c r="Z172" i="5"/>
  <c r="X172" i="5"/>
  <c r="W172" i="5"/>
  <c r="X206" i="5"/>
  <c r="Z206" i="5"/>
  <c r="W206" i="5"/>
  <c r="O38" i="5"/>
  <c r="P38" i="5"/>
  <c r="M38" i="5"/>
  <c r="N38" i="5"/>
  <c r="U170" i="5"/>
  <c r="K170" i="5"/>
  <c r="U112" i="5"/>
  <c r="K112" i="5"/>
  <c r="N187" i="5"/>
  <c r="O187" i="5"/>
  <c r="M187" i="5"/>
  <c r="P187" i="5"/>
  <c r="U25" i="5"/>
  <c r="K25" i="5"/>
  <c r="U152" i="5"/>
  <c r="K152" i="5"/>
  <c r="X177" i="5"/>
  <c r="U181" i="5"/>
  <c r="K181" i="5"/>
  <c r="X126" i="5"/>
  <c r="Z126" i="5"/>
  <c r="Y126" i="5"/>
  <c r="W126" i="5"/>
  <c r="X33" i="5"/>
  <c r="Y33" i="5"/>
  <c r="Z33" i="5"/>
  <c r="W33" i="5"/>
  <c r="Z158" i="5"/>
  <c r="X158" i="5"/>
  <c r="Y158" i="5"/>
  <c r="W158" i="5"/>
  <c r="X59" i="5"/>
  <c r="W59" i="5"/>
  <c r="U96" i="5"/>
  <c r="K96" i="5"/>
  <c r="U153" i="5"/>
  <c r="K153" i="5"/>
  <c r="X161" i="5"/>
  <c r="Z161" i="5"/>
  <c r="W161" i="5"/>
  <c r="Y161" i="5"/>
  <c r="Z75" i="5"/>
  <c r="Y75" i="5"/>
  <c r="W75" i="5"/>
  <c r="X75" i="5"/>
  <c r="X26" i="5"/>
  <c r="P195" i="5"/>
  <c r="M195" i="5"/>
  <c r="O195" i="5"/>
  <c r="N195" i="5"/>
  <c r="N139" i="5"/>
  <c r="O139" i="5"/>
  <c r="P139" i="5"/>
  <c r="M139" i="5"/>
  <c r="U29" i="5"/>
  <c r="K29" i="5"/>
  <c r="U32" i="5"/>
  <c r="K32" i="5"/>
  <c r="Y228" i="5"/>
  <c r="X228" i="5"/>
  <c r="Z228" i="5"/>
  <c r="W228" i="5"/>
  <c r="X89" i="5"/>
  <c r="Y89" i="5"/>
  <c r="Z89" i="5"/>
  <c r="W89" i="5"/>
  <c r="P78" i="5"/>
  <c r="N78" i="5"/>
  <c r="M78" i="5"/>
  <c r="O78" i="5"/>
  <c r="N48" i="5"/>
  <c r="O48" i="5"/>
  <c r="M48" i="5"/>
  <c r="P48" i="5"/>
  <c r="Y187" i="5"/>
  <c r="X187" i="5"/>
  <c r="Z187" i="5"/>
  <c r="W187" i="5"/>
  <c r="X215" i="5"/>
  <c r="Y215" i="5"/>
  <c r="Z215" i="5"/>
  <c r="W215" i="5"/>
  <c r="X183" i="5"/>
  <c r="Y183" i="5"/>
  <c r="Z183" i="5"/>
  <c r="W183" i="5"/>
  <c r="X127" i="5"/>
  <c r="Z127" i="5" s="1"/>
  <c r="W127" i="5"/>
  <c r="X67" i="5"/>
  <c r="Z67" i="5"/>
  <c r="W67" i="5"/>
  <c r="X149" i="5"/>
  <c r="Y149" i="5"/>
  <c r="Z149" i="5"/>
  <c r="W149" i="5"/>
  <c r="X71" i="5"/>
  <c r="Y71" i="5"/>
  <c r="Z71" i="5"/>
  <c r="W71" i="5"/>
  <c r="N40" i="5"/>
  <c r="O40" i="5"/>
  <c r="P40" i="5"/>
  <c r="M40" i="5"/>
  <c r="AA12" i="5"/>
  <c r="Q12" i="5"/>
  <c r="X40" i="5"/>
  <c r="Y40" i="5"/>
  <c r="Z40" i="5"/>
  <c r="W40" i="5"/>
  <c r="N63" i="5"/>
  <c r="P63" i="5"/>
  <c r="O63" i="5"/>
  <c r="M63" i="5"/>
  <c r="U151" i="5"/>
  <c r="K151" i="5"/>
  <c r="U146" i="5"/>
  <c r="K146" i="5"/>
  <c r="X37" i="5"/>
  <c r="Y37" i="5"/>
  <c r="Z37" i="5"/>
  <c r="W37" i="5"/>
  <c r="X173" i="5"/>
  <c r="Y173" i="5"/>
  <c r="Z173" i="5"/>
  <c r="W173" i="5"/>
  <c r="U180" i="5"/>
  <c r="K180" i="5"/>
  <c r="X106" i="5"/>
  <c r="Y106" i="5"/>
  <c r="Z106" i="5"/>
  <c r="W106" i="5"/>
  <c r="Y199" i="5"/>
  <c r="X199" i="5"/>
  <c r="Z199" i="5"/>
  <c r="W199" i="5"/>
  <c r="U225" i="5"/>
  <c r="K225" i="5"/>
  <c r="X63" i="5"/>
  <c r="Y63" i="5"/>
  <c r="Z63" i="5"/>
  <c r="W63" i="5"/>
  <c r="X97" i="5"/>
  <c r="X125" i="5"/>
  <c r="Y125" i="5"/>
  <c r="Z125" i="5"/>
  <c r="W125" i="5"/>
  <c r="X226" i="5"/>
  <c r="Y226" i="5"/>
  <c r="Z226" i="5"/>
  <c r="W226" i="5"/>
  <c r="X107" i="5"/>
  <c r="Y107" i="5"/>
  <c r="X139" i="5"/>
  <c r="Y139" i="5"/>
  <c r="Z139" i="5"/>
  <c r="W139" i="5"/>
  <c r="U101" i="5"/>
  <c r="K101" i="5"/>
  <c r="X62" i="5"/>
  <c r="Y62" i="5"/>
  <c r="Z62" i="5"/>
  <c r="W62" i="5"/>
  <c r="X19" i="5"/>
  <c r="W19" i="5"/>
  <c r="Y100" i="5"/>
  <c r="X100" i="5"/>
  <c r="Z100" i="5"/>
  <c r="W100" i="5"/>
  <c r="X162" i="5"/>
  <c r="Y162" i="5"/>
  <c r="Z162" i="5"/>
  <c r="W162" i="5"/>
  <c r="X64" i="5"/>
  <c r="Y64" i="5"/>
  <c r="Z64" i="5"/>
  <c r="W64" i="5"/>
  <c r="O43" i="5"/>
  <c r="N43" i="5"/>
  <c r="P43" i="5"/>
  <c r="M43" i="5"/>
  <c r="Y30" i="5"/>
  <c r="X30" i="5"/>
  <c r="Z30" i="5"/>
  <c r="W30" i="5"/>
  <c r="X176" i="5"/>
  <c r="Y176" i="5"/>
  <c r="Z176" i="5"/>
  <c r="W176" i="5"/>
  <c r="X20" i="5"/>
  <c r="Y20" i="5"/>
  <c r="Z20" i="5"/>
  <c r="W20" i="5"/>
  <c r="X93" i="5"/>
  <c r="Y93" i="5"/>
  <c r="Z93" i="5"/>
  <c r="W93" i="5"/>
  <c r="U143" i="5"/>
  <c r="K143" i="5"/>
  <c r="U142" i="5"/>
  <c r="K142" i="5"/>
  <c r="Y80" i="5"/>
  <c r="X80" i="5"/>
  <c r="Z80" i="5"/>
  <c r="W80" i="5"/>
  <c r="X197" i="5"/>
  <c r="Y197" i="5"/>
  <c r="Z197" i="5"/>
  <c r="W197" i="5"/>
  <c r="X53" i="5"/>
  <c r="Y53" i="5"/>
  <c r="Z53" i="5"/>
  <c r="W53" i="5"/>
  <c r="X72" i="5"/>
  <c r="Y72" i="5"/>
  <c r="Z72" i="5"/>
  <c r="W72" i="5"/>
  <c r="X222" i="5"/>
  <c r="Y222" i="5"/>
  <c r="Z222" i="5"/>
  <c r="W222" i="5"/>
  <c r="X195" i="5"/>
  <c r="Y195" i="5"/>
  <c r="Z195" i="5"/>
  <c r="W195" i="5"/>
  <c r="X82" i="5"/>
  <c r="Y82" i="5"/>
  <c r="Z82" i="5"/>
  <c r="W82" i="5"/>
  <c r="Y43" i="5"/>
  <c r="X43" i="5"/>
  <c r="Z43" i="5"/>
  <c r="W43" i="5"/>
  <c r="X58" i="5"/>
  <c r="Y58" i="5"/>
  <c r="X129" i="5"/>
  <c r="Y129" i="5"/>
  <c r="Z129" i="5"/>
  <c r="W129" i="5"/>
  <c r="X111" i="5"/>
  <c r="Y111" i="5"/>
  <c r="Z111" i="5"/>
  <c r="W111" i="5"/>
  <c r="X171" i="5"/>
  <c r="W171" i="5"/>
  <c r="U81" i="5"/>
  <c r="K81" i="5"/>
  <c r="G232" i="5"/>
  <c r="X160" i="5"/>
  <c r="Z160" i="5"/>
  <c r="Y160" i="5"/>
  <c r="W160" i="5"/>
  <c r="Y166" i="5"/>
  <c r="X166" i="5"/>
  <c r="Z166" i="5"/>
  <c r="W166" i="5"/>
  <c r="X200" i="5"/>
  <c r="Y200" i="5"/>
  <c r="Z200" i="5"/>
  <c r="W200" i="5"/>
  <c r="X51" i="5"/>
  <c r="Y51" i="5"/>
  <c r="Z51" i="5"/>
  <c r="W51" i="5"/>
  <c r="X21" i="5"/>
  <c r="Y21" i="5"/>
  <c r="Z21" i="5"/>
  <c r="W21" i="5"/>
  <c r="Y216" i="5"/>
  <c r="X216" i="5"/>
  <c r="Z216" i="5"/>
  <c r="W216" i="5"/>
  <c r="X38" i="5"/>
  <c r="Y38" i="5"/>
  <c r="Z38" i="5"/>
  <c r="W38" i="5"/>
  <c r="X198" i="5"/>
  <c r="Y198" i="5"/>
  <c r="Z198" i="5"/>
  <c r="W198" i="5"/>
  <c r="X148" i="5"/>
  <c r="W148" i="5"/>
  <c r="X39" i="5"/>
  <c r="Y39" i="5"/>
  <c r="Z39" i="5"/>
  <c r="W39" i="5"/>
  <c r="X185" i="5"/>
  <c r="Y185" i="5"/>
  <c r="Z185" i="5"/>
  <c r="W185" i="5"/>
  <c r="X83" i="5"/>
  <c r="Y83" i="5"/>
  <c r="W83" i="5"/>
  <c r="Z83" i="5"/>
  <c r="Z97" i="5" l="1"/>
  <c r="W177" i="5"/>
  <c r="Y188" i="5"/>
  <c r="Y105" i="5"/>
  <c r="Y97" i="5"/>
  <c r="Y177" i="5"/>
  <c r="X188" i="5"/>
  <c r="Z105" i="5"/>
  <c r="M27" i="5"/>
  <c r="N27" i="5"/>
  <c r="P27" i="5"/>
  <c r="X157" i="5"/>
  <c r="Y157" i="5"/>
  <c r="Z157" i="5"/>
  <c r="W157" i="5"/>
  <c r="O128" i="5"/>
  <c r="N128" i="5"/>
  <c r="P128" i="5"/>
  <c r="M128" i="5"/>
  <c r="N119" i="5"/>
  <c r="O119" i="5"/>
  <c r="M119" i="5"/>
  <c r="P119" i="5"/>
  <c r="N227" i="5"/>
  <c r="O227" i="5"/>
  <c r="M227" i="5"/>
  <c r="P227" i="5"/>
  <c r="N163" i="5"/>
  <c r="M163" i="5"/>
  <c r="O163" i="5"/>
  <c r="P163" i="5"/>
  <c r="N99" i="5"/>
  <c r="M99" i="5"/>
  <c r="O99" i="5"/>
  <c r="P99" i="5"/>
  <c r="O108" i="5"/>
  <c r="M108" i="5"/>
  <c r="P108" i="5"/>
  <c r="N108" i="5"/>
  <c r="Y23" i="5"/>
  <c r="Z23" i="5"/>
  <c r="W23" i="5"/>
  <c r="X23" i="5"/>
  <c r="Z52" i="5"/>
  <c r="W52" i="5"/>
  <c r="X52" i="5"/>
  <c r="Y52" i="5"/>
  <c r="X70" i="5"/>
  <c r="Z70" i="5" s="1"/>
  <c r="W70" i="5"/>
  <c r="X102" i="5"/>
  <c r="Y102" i="5"/>
  <c r="W102" i="5"/>
  <c r="Z102" i="5"/>
  <c r="O190" i="5"/>
  <c r="M190" i="5"/>
  <c r="N190" i="5"/>
  <c r="P190" i="5"/>
  <c r="Z26" i="5"/>
  <c r="X227" i="5"/>
  <c r="Z227" i="5"/>
  <c r="W227" i="5"/>
  <c r="Y227" i="5"/>
  <c r="W163" i="5"/>
  <c r="Z163" i="5"/>
  <c r="Y163" i="5"/>
  <c r="X163" i="5"/>
  <c r="X99" i="5"/>
  <c r="Y99" i="5"/>
  <c r="Z99" i="5"/>
  <c r="W99" i="5"/>
  <c r="O55" i="5"/>
  <c r="M55" i="5"/>
  <c r="P55" i="5"/>
  <c r="N55" i="5"/>
  <c r="P118" i="5"/>
  <c r="M118" i="5"/>
  <c r="O118" i="5"/>
  <c r="N118" i="5"/>
  <c r="O44" i="5"/>
  <c r="N44" i="5"/>
  <c r="P44" i="5"/>
  <c r="M44" i="5"/>
  <c r="X190" i="5"/>
  <c r="Z190" i="5"/>
  <c r="Y190" i="5"/>
  <c r="W190" i="5"/>
  <c r="Z148" i="5"/>
  <c r="W58" i="5"/>
  <c r="W107" i="5"/>
  <c r="W26" i="5"/>
  <c r="Z59" i="5"/>
  <c r="O141" i="5"/>
  <c r="N141" i="5"/>
  <c r="P141" i="5"/>
  <c r="M141" i="5"/>
  <c r="M209" i="5"/>
  <c r="N209" i="5"/>
  <c r="P209" i="5"/>
  <c r="O209" i="5"/>
  <c r="X24" i="5"/>
  <c r="W24" i="5"/>
  <c r="Y24" i="5"/>
  <c r="Z24" i="5"/>
  <c r="P45" i="5"/>
  <c r="O45" i="5"/>
  <c r="M45" i="5"/>
  <c r="N45" i="5"/>
  <c r="N145" i="5"/>
  <c r="O145" i="5"/>
  <c r="M145" i="5"/>
  <c r="P145" i="5"/>
  <c r="P212" i="5"/>
  <c r="N212" i="5"/>
  <c r="M212" i="5"/>
  <c r="O212" i="5"/>
  <c r="P155" i="5"/>
  <c r="O155" i="5"/>
  <c r="M155" i="5"/>
  <c r="N155" i="5"/>
  <c r="N35" i="5"/>
  <c r="O35" i="5"/>
  <c r="P35" i="5"/>
  <c r="M35" i="5"/>
  <c r="Y55" i="5"/>
  <c r="W55" i="5"/>
  <c r="X55" i="5"/>
  <c r="Z55" i="5"/>
  <c r="Z159" i="5"/>
  <c r="X159" i="5"/>
  <c r="Y159" i="5"/>
  <c r="W159" i="5"/>
  <c r="W118" i="5"/>
  <c r="X118" i="5"/>
  <c r="Y118" i="5"/>
  <c r="Z118" i="5"/>
  <c r="X204" i="5"/>
  <c r="Y204" i="5"/>
  <c r="Z204" i="5"/>
  <c r="W204" i="5"/>
  <c r="Z44" i="5"/>
  <c r="Y44" i="5"/>
  <c r="X44" i="5"/>
  <c r="W44" i="5"/>
  <c r="N175" i="5"/>
  <c r="O175" i="5"/>
  <c r="P175" i="5"/>
  <c r="M175" i="5"/>
  <c r="P138" i="5"/>
  <c r="O138" i="5"/>
  <c r="N138" i="5"/>
  <c r="M138" i="5"/>
  <c r="Y138" i="5"/>
  <c r="X138" i="5"/>
  <c r="Z138" i="5"/>
  <c r="W138" i="5"/>
  <c r="X27" i="5"/>
  <c r="Z27" i="5" s="1"/>
  <c r="W27" i="5"/>
  <c r="X128" i="5"/>
  <c r="W128" i="5"/>
  <c r="Z128" i="5"/>
  <c r="Y128" i="5"/>
  <c r="Y119" i="5"/>
  <c r="Z119" i="5"/>
  <c r="W119" i="5"/>
  <c r="X119" i="5"/>
  <c r="Z108" i="5"/>
  <c r="W108" i="5"/>
  <c r="X108" i="5"/>
  <c r="Y108" i="5"/>
  <c r="N159" i="5"/>
  <c r="O159" i="5"/>
  <c r="P159" i="5"/>
  <c r="M159" i="5"/>
  <c r="P204" i="5"/>
  <c r="O204" i="5"/>
  <c r="N204" i="5"/>
  <c r="M204" i="5"/>
  <c r="Y141" i="5"/>
  <c r="Z141" i="5"/>
  <c r="X141" i="5"/>
  <c r="W141" i="5"/>
  <c r="Z209" i="5"/>
  <c r="X209" i="5"/>
  <c r="Y209" i="5"/>
  <c r="W209" i="5"/>
  <c r="O157" i="5"/>
  <c r="M157" i="5"/>
  <c r="P157" i="5"/>
  <c r="N157" i="5"/>
  <c r="Z45" i="5"/>
  <c r="W45" i="5"/>
  <c r="Y45" i="5"/>
  <c r="X45" i="5"/>
  <c r="Z145" i="5"/>
  <c r="X145" i="5"/>
  <c r="Y145" i="5"/>
  <c r="W145" i="5"/>
  <c r="X212" i="5"/>
  <c r="Y212" i="5"/>
  <c r="W212" i="5"/>
  <c r="Z212" i="5"/>
  <c r="Z155" i="5"/>
  <c r="X155" i="5"/>
  <c r="Y155" i="5"/>
  <c r="W155" i="5"/>
  <c r="X35" i="5"/>
  <c r="Y35" i="5"/>
  <c r="Z35" i="5"/>
  <c r="W35" i="5"/>
  <c r="O23" i="5"/>
  <c r="N23" i="5"/>
  <c r="M23" i="5"/>
  <c r="P23" i="5"/>
  <c r="O52" i="5"/>
  <c r="M52" i="5"/>
  <c r="P52" i="5"/>
  <c r="N52" i="5"/>
  <c r="P70" i="5"/>
  <c r="M70" i="5"/>
  <c r="N70" i="5"/>
  <c r="M102" i="5"/>
  <c r="N102" i="5"/>
  <c r="O102" i="5"/>
  <c r="P102" i="5"/>
  <c r="Z175" i="5"/>
  <c r="Y175" i="5"/>
  <c r="W175" i="5"/>
  <c r="X175" i="5"/>
  <c r="X32" i="5"/>
  <c r="Z32" i="5"/>
  <c r="W32" i="5"/>
  <c r="Y32" i="5"/>
  <c r="X153" i="5"/>
  <c r="Y153" i="5"/>
  <c r="W153" i="5"/>
  <c r="Z153" i="5"/>
  <c r="Y181" i="5"/>
  <c r="X181" i="5"/>
  <c r="W181" i="5"/>
  <c r="Z181" i="5"/>
  <c r="X25" i="5"/>
  <c r="Z25" i="5" s="1"/>
  <c r="W25" i="5"/>
  <c r="Y170" i="5"/>
  <c r="X170" i="5"/>
  <c r="Z170" i="5"/>
  <c r="W170" i="5"/>
  <c r="P22" i="5"/>
  <c r="M22" i="5"/>
  <c r="N22" i="5"/>
  <c r="O22" i="5"/>
  <c r="P133" i="5"/>
  <c r="N133" i="5"/>
  <c r="O133" i="5"/>
  <c r="M133" i="5"/>
  <c r="P36" i="5"/>
  <c r="M36" i="5"/>
  <c r="N36" i="5"/>
  <c r="O36" i="5"/>
  <c r="P122" i="5"/>
  <c r="M122" i="5"/>
  <c r="N122" i="5"/>
  <c r="O122" i="5"/>
  <c r="X92" i="5"/>
  <c r="Z92" i="5"/>
  <c r="Y92" i="5"/>
  <c r="W92" i="5"/>
  <c r="X132" i="5"/>
  <c r="Z132" i="5"/>
  <c r="W132" i="5"/>
  <c r="Y132" i="5"/>
  <c r="N61" i="5"/>
  <c r="M61" i="5"/>
  <c r="O61" i="5"/>
  <c r="P61" i="5"/>
  <c r="Y178" i="5"/>
  <c r="X178" i="5"/>
  <c r="Z178" i="5"/>
  <c r="W178" i="5"/>
  <c r="X124" i="5"/>
  <c r="W124" i="5"/>
  <c r="Y124" i="5"/>
  <c r="Z124" i="5"/>
  <c r="X189" i="5"/>
  <c r="Z189" i="5"/>
  <c r="Y189" i="5"/>
  <c r="W189" i="5"/>
  <c r="X47" i="5"/>
  <c r="W47" i="5"/>
  <c r="Y47" i="5"/>
  <c r="Z47" i="5"/>
  <c r="Z56" i="5"/>
  <c r="W56" i="5"/>
  <c r="Y56" i="5"/>
  <c r="X56" i="5"/>
  <c r="X41" i="5"/>
  <c r="Z41" i="5"/>
  <c r="Y41" i="5"/>
  <c r="W41" i="5"/>
  <c r="Y54" i="5"/>
  <c r="X54" i="5"/>
  <c r="Z54" i="5"/>
  <c r="W54" i="5"/>
  <c r="X110" i="5"/>
  <c r="Z110" i="5"/>
  <c r="Y110" i="5"/>
  <c r="W110" i="5"/>
  <c r="Y210" i="5"/>
  <c r="X210" i="5"/>
  <c r="W210" i="5"/>
  <c r="Z210" i="5"/>
  <c r="N29" i="5"/>
  <c r="P29" i="5"/>
  <c r="M29" i="5"/>
  <c r="O29" i="5"/>
  <c r="N96" i="5"/>
  <c r="O96" i="5"/>
  <c r="P96" i="5"/>
  <c r="M96" i="5"/>
  <c r="N152" i="5"/>
  <c r="O152" i="5"/>
  <c r="M152" i="5"/>
  <c r="P152" i="5"/>
  <c r="P112" i="5"/>
  <c r="N112" i="5"/>
  <c r="O112" i="5"/>
  <c r="M112" i="5"/>
  <c r="W22" i="5"/>
  <c r="X22" i="5"/>
  <c r="Y22" i="5"/>
  <c r="Z22" i="5"/>
  <c r="Y133" i="5"/>
  <c r="X133" i="5"/>
  <c r="W133" i="5"/>
  <c r="Z133" i="5"/>
  <c r="Y36" i="5"/>
  <c r="X36" i="5"/>
  <c r="W36" i="5"/>
  <c r="Z36" i="5"/>
  <c r="X122" i="5"/>
  <c r="Y122" i="5"/>
  <c r="Z122" i="5"/>
  <c r="W122" i="5"/>
  <c r="N60" i="5"/>
  <c r="O60" i="5"/>
  <c r="P60" i="5"/>
  <c r="M60" i="5"/>
  <c r="P182" i="5"/>
  <c r="M182" i="5"/>
  <c r="N182" i="5"/>
  <c r="O182" i="5"/>
  <c r="Y61" i="5"/>
  <c r="X61" i="5"/>
  <c r="Z61" i="5"/>
  <c r="W61" i="5"/>
  <c r="P186" i="5"/>
  <c r="O186" i="5"/>
  <c r="M186" i="5"/>
  <c r="N186" i="5"/>
  <c r="M113" i="5"/>
  <c r="N113" i="5"/>
  <c r="P113" i="5" s="1"/>
  <c r="O116" i="5"/>
  <c r="P116" i="5"/>
  <c r="M116" i="5"/>
  <c r="N116" i="5"/>
  <c r="P150" i="5"/>
  <c r="M150" i="5"/>
  <c r="N150" i="5"/>
  <c r="O150" i="5"/>
  <c r="N91" i="5"/>
  <c r="P91" i="5"/>
  <c r="M91" i="5"/>
  <c r="O91" i="5"/>
  <c r="P193" i="5"/>
  <c r="O193" i="5"/>
  <c r="M193" i="5"/>
  <c r="N193" i="5"/>
  <c r="N28" i="5"/>
  <c r="O28" i="5"/>
  <c r="P28" i="5"/>
  <c r="M28" i="5"/>
  <c r="P87" i="5"/>
  <c r="N87" i="5"/>
  <c r="O87" i="5"/>
  <c r="M87" i="5"/>
  <c r="P201" i="5"/>
  <c r="O201" i="5"/>
  <c r="M201" i="5"/>
  <c r="N201" i="5"/>
  <c r="Y29" i="5"/>
  <c r="W29" i="5"/>
  <c r="X29" i="5"/>
  <c r="Z29" i="5"/>
  <c r="X96" i="5"/>
  <c r="Y96" i="5"/>
  <c r="Z96" i="5"/>
  <c r="W96" i="5"/>
  <c r="X152" i="5"/>
  <c r="Z152" i="5"/>
  <c r="W152" i="5"/>
  <c r="Y152" i="5"/>
  <c r="X112" i="5"/>
  <c r="Z112" i="5"/>
  <c r="W112" i="5"/>
  <c r="Y112" i="5"/>
  <c r="O76" i="5"/>
  <c r="N76" i="5"/>
  <c r="P76" i="5"/>
  <c r="M76" i="5"/>
  <c r="P184" i="5"/>
  <c r="O184" i="5"/>
  <c r="N184" i="5"/>
  <c r="M184" i="5"/>
  <c r="P65" i="5"/>
  <c r="N65" i="5"/>
  <c r="M65" i="5"/>
  <c r="O65" i="5"/>
  <c r="N147" i="5"/>
  <c r="P147" i="5"/>
  <c r="O147" i="5"/>
  <c r="M147" i="5"/>
  <c r="Y60" i="5"/>
  <c r="Z60" i="5"/>
  <c r="X60" i="5"/>
  <c r="W60" i="5"/>
  <c r="Z182" i="5"/>
  <c r="X182" i="5"/>
  <c r="Y182" i="5"/>
  <c r="W182" i="5"/>
  <c r="N109" i="5"/>
  <c r="P109" i="5"/>
  <c r="O109" i="5"/>
  <c r="M109" i="5"/>
  <c r="X186" i="5"/>
  <c r="Y186" i="5"/>
  <c r="Z186" i="5"/>
  <c r="W186" i="5"/>
  <c r="X113" i="5"/>
  <c r="Z113" i="5" s="1"/>
  <c r="W113" i="5"/>
  <c r="Y116" i="5"/>
  <c r="Z116" i="5"/>
  <c r="W116" i="5"/>
  <c r="X116" i="5"/>
  <c r="W150" i="5"/>
  <c r="Z150" i="5"/>
  <c r="X150" i="5"/>
  <c r="Y150" i="5"/>
  <c r="X91" i="5"/>
  <c r="Z91" i="5"/>
  <c r="Y91" i="5"/>
  <c r="W91" i="5"/>
  <c r="X193" i="5"/>
  <c r="Y193" i="5"/>
  <c r="W193" i="5"/>
  <c r="Z193" i="5"/>
  <c r="X28" i="5"/>
  <c r="Y28" i="5"/>
  <c r="Z28" i="5"/>
  <c r="W28" i="5"/>
  <c r="X87" i="5"/>
  <c r="Y87" i="5"/>
  <c r="Z87" i="5"/>
  <c r="W87" i="5"/>
  <c r="X201" i="5"/>
  <c r="Z201" i="5"/>
  <c r="Y201" i="5"/>
  <c r="W201" i="5"/>
  <c r="N32" i="5"/>
  <c r="O32" i="5"/>
  <c r="P32" i="5"/>
  <c r="M32" i="5"/>
  <c r="P153" i="5"/>
  <c r="N153" i="5"/>
  <c r="M153" i="5"/>
  <c r="O153" i="5"/>
  <c r="N181" i="5"/>
  <c r="O181" i="5"/>
  <c r="P181" i="5"/>
  <c r="M181" i="5"/>
  <c r="N25" i="5"/>
  <c r="P25" i="5"/>
  <c r="M25" i="5"/>
  <c r="N170" i="5"/>
  <c r="O170" i="5"/>
  <c r="M170" i="5"/>
  <c r="P170" i="5"/>
  <c r="W76" i="5"/>
  <c r="Y76" i="5"/>
  <c r="X76" i="5"/>
  <c r="Z76" i="5"/>
  <c r="Z184" i="5"/>
  <c r="X184" i="5"/>
  <c r="Y184" i="5"/>
  <c r="W184" i="5"/>
  <c r="X65" i="5"/>
  <c r="Y65" i="5"/>
  <c r="Z65" i="5"/>
  <c r="W65" i="5"/>
  <c r="X147" i="5"/>
  <c r="Z147" i="5"/>
  <c r="W147" i="5"/>
  <c r="Y147" i="5"/>
  <c r="P92" i="5"/>
  <c r="O92" i="5"/>
  <c r="M92" i="5"/>
  <c r="N92" i="5"/>
  <c r="P132" i="5"/>
  <c r="N132" i="5"/>
  <c r="M132" i="5"/>
  <c r="O132" i="5"/>
  <c r="X109" i="5"/>
  <c r="Z109" i="5"/>
  <c r="Y109" i="5"/>
  <c r="W109" i="5"/>
  <c r="M178" i="5"/>
  <c r="N178" i="5"/>
  <c r="P178" i="5"/>
  <c r="O178" i="5"/>
  <c r="N124" i="5"/>
  <c r="O124" i="5"/>
  <c r="P124" i="5"/>
  <c r="M124" i="5"/>
  <c r="P189" i="5"/>
  <c r="M189" i="5"/>
  <c r="O189" i="5"/>
  <c r="N189" i="5"/>
  <c r="P47" i="5"/>
  <c r="N47" i="5"/>
  <c r="O47" i="5"/>
  <c r="M47" i="5"/>
  <c r="N56" i="5"/>
  <c r="O56" i="5"/>
  <c r="P56" i="5"/>
  <c r="M56" i="5"/>
  <c r="N41" i="5"/>
  <c r="O41" i="5"/>
  <c r="M41" i="5"/>
  <c r="P41" i="5"/>
  <c r="P54" i="5"/>
  <c r="M54" i="5"/>
  <c r="O54" i="5"/>
  <c r="N54" i="5"/>
  <c r="N110" i="5"/>
  <c r="O110" i="5"/>
  <c r="M110" i="5"/>
  <c r="P110" i="5"/>
  <c r="N210" i="5"/>
  <c r="M210" i="5"/>
  <c r="O210" i="5"/>
  <c r="P210" i="5"/>
  <c r="X81" i="5"/>
  <c r="Y81" i="5"/>
  <c r="Z81" i="5"/>
  <c r="W81" i="5"/>
  <c r="N225" i="5"/>
  <c r="P225" i="5"/>
  <c r="O225" i="5"/>
  <c r="M225" i="5"/>
  <c r="Z171" i="5"/>
  <c r="X142" i="5"/>
  <c r="Y142" i="5"/>
  <c r="Z142" i="5"/>
  <c r="W142" i="5"/>
  <c r="N101" i="5"/>
  <c r="P101" i="5"/>
  <c r="O101" i="5"/>
  <c r="M101" i="5"/>
  <c r="N142" i="5"/>
  <c r="P142" i="5"/>
  <c r="O142" i="5"/>
  <c r="M142" i="5"/>
  <c r="N143" i="5"/>
  <c r="O143" i="5"/>
  <c r="P143" i="5"/>
  <c r="M143" i="5"/>
  <c r="U232" i="5"/>
  <c r="X101" i="5"/>
  <c r="Y101" i="5"/>
  <c r="Z101" i="5"/>
  <c r="W101" i="5"/>
  <c r="X225" i="5"/>
  <c r="Z225" i="5"/>
  <c r="Y225" i="5"/>
  <c r="W225" i="5"/>
  <c r="X143" i="5"/>
  <c r="Y143" i="5"/>
  <c r="Z143" i="5"/>
  <c r="W143" i="5"/>
  <c r="N146" i="5"/>
  <c r="O146" i="5"/>
  <c r="P146" i="5"/>
  <c r="M146" i="5"/>
  <c r="Y146" i="5"/>
  <c r="X146" i="5"/>
  <c r="Z146" i="5"/>
  <c r="W146" i="5"/>
  <c r="N180" i="5"/>
  <c r="O180" i="5"/>
  <c r="M180" i="5"/>
  <c r="P180" i="5"/>
  <c r="N151" i="5"/>
  <c r="O151" i="5"/>
  <c r="M151" i="5"/>
  <c r="P151" i="5"/>
  <c r="N81" i="5"/>
  <c r="O81" i="5"/>
  <c r="P81" i="5"/>
  <c r="M81" i="5"/>
  <c r="K232" i="5"/>
  <c r="Z19" i="5"/>
  <c r="Y180" i="5"/>
  <c r="Z180" i="5"/>
  <c r="X180" i="5"/>
  <c r="W180" i="5"/>
  <c r="X151" i="5"/>
  <c r="Y151" i="5"/>
  <c r="Z151" i="5"/>
  <c r="W151" i="5"/>
  <c r="X232" i="5" l="1"/>
  <c r="AA13" i="5" s="1"/>
  <c r="AA14" i="5" s="1"/>
  <c r="N232" i="5"/>
  <c r="Q13" i="5" s="1"/>
  <c r="M14" i="5"/>
  <c r="W14" i="5"/>
  <c r="P232" i="5"/>
  <c r="E15" i="5"/>
  <c r="E16" i="5" s="1"/>
  <c r="Q14" i="5"/>
  <c r="Q16" i="5" s="1"/>
  <c r="D15" i="5"/>
  <c r="D16" i="5" s="1"/>
  <c r="Z232" i="5"/>
  <c r="V103" i="5" l="1"/>
  <c r="V121" i="5"/>
  <c r="V88" i="5"/>
  <c r="V177" i="5"/>
  <c r="V31" i="5"/>
  <c r="V154" i="5"/>
  <c r="V75" i="5"/>
  <c r="V163" i="5"/>
  <c r="V50" i="5"/>
  <c r="V35" i="5"/>
  <c r="V147" i="5"/>
  <c r="V168" i="5"/>
  <c r="V158" i="5"/>
  <c r="V218" i="5"/>
  <c r="V46" i="5"/>
  <c r="V68" i="5"/>
  <c r="V223" i="5"/>
  <c r="V118" i="5"/>
  <c r="V174" i="5"/>
  <c r="V194" i="5"/>
  <c r="V207" i="5"/>
  <c r="V175" i="5"/>
  <c r="V94" i="5"/>
  <c r="V206" i="5"/>
  <c r="V196" i="5"/>
  <c r="V26" i="5"/>
  <c r="V61" i="5"/>
  <c r="V91" i="5"/>
  <c r="V120" i="5"/>
  <c r="V36" i="5"/>
  <c r="V126" i="5"/>
  <c r="V122" i="5"/>
  <c r="V47" i="5"/>
  <c r="V153" i="5"/>
  <c r="V193" i="5"/>
  <c r="V184" i="5"/>
  <c r="V227" i="5"/>
  <c r="V108" i="5"/>
  <c r="V54" i="5"/>
  <c r="V69" i="5"/>
  <c r="V145" i="5"/>
  <c r="V178" i="5"/>
  <c r="V229" i="5"/>
  <c r="V24" i="5"/>
  <c r="V65" i="5"/>
  <c r="V66" i="5"/>
  <c r="V96" i="5"/>
  <c r="V132" i="5"/>
  <c r="V210" i="5"/>
  <c r="V201" i="5"/>
  <c r="V60" i="5"/>
  <c r="V92" i="5"/>
  <c r="V110" i="5"/>
  <c r="V87" i="5"/>
  <c r="V105" i="5"/>
  <c r="V45" i="5"/>
  <c r="V136" i="5"/>
  <c r="V181" i="5"/>
  <c r="V55" i="5"/>
  <c r="V49" i="5"/>
  <c r="V212" i="5"/>
  <c r="V214" i="5"/>
  <c r="V104" i="5"/>
  <c r="V221" i="5"/>
  <c r="V86" i="5"/>
  <c r="V228" i="5"/>
  <c r="V157" i="5"/>
  <c r="V186" i="5"/>
  <c r="V140" i="5"/>
  <c r="V52" i="5"/>
  <c r="V70" i="5"/>
  <c r="V102" i="5"/>
  <c r="V27" i="5"/>
  <c r="V117" i="5"/>
  <c r="V128" i="5"/>
  <c r="V130" i="5"/>
  <c r="V209" i="5"/>
  <c r="V156" i="5"/>
  <c r="V44" i="5"/>
  <c r="V203" i="5"/>
  <c r="V59" i="5"/>
  <c r="V90" i="5"/>
  <c r="V89" i="5"/>
  <c r="V141" i="5"/>
  <c r="V73" i="5"/>
  <c r="V161" i="5"/>
  <c r="V119" i="5"/>
  <c r="V57" i="5"/>
  <c r="V152" i="5"/>
  <c r="V211" i="5"/>
  <c r="V131" i="5"/>
  <c r="V78" i="5"/>
  <c r="V109" i="5"/>
  <c r="V95" i="5"/>
  <c r="V85" i="5"/>
  <c r="V165" i="5"/>
  <c r="V41" i="5"/>
  <c r="V116" i="5"/>
  <c r="V170" i="5"/>
  <c r="V112" i="5"/>
  <c r="V124" i="5"/>
  <c r="V113" i="5"/>
  <c r="V25" i="5"/>
  <c r="V28" i="5"/>
  <c r="V202" i="5"/>
  <c r="V172" i="5"/>
  <c r="V179" i="5"/>
  <c r="V182" i="5"/>
  <c r="V29" i="5"/>
  <c r="V74" i="5"/>
  <c r="V213" i="5"/>
  <c r="V33" i="5"/>
  <c r="V189" i="5"/>
  <c r="V42" i="5"/>
  <c r="V137" i="5"/>
  <c r="V167" i="5"/>
  <c r="V48" i="5"/>
  <c r="V169" i="5"/>
  <c r="V159" i="5"/>
  <c r="V79" i="5"/>
  <c r="V155" i="5"/>
  <c r="V98" i="5"/>
  <c r="V23" i="5"/>
  <c r="V135" i="5"/>
  <c r="V188" i="5"/>
  <c r="V190" i="5"/>
  <c r="V99" i="5"/>
  <c r="V133" i="5"/>
  <c r="V204" i="5"/>
  <c r="V32" i="5"/>
  <c r="V191" i="5"/>
  <c r="V134" i="5"/>
  <c r="V217" i="5"/>
  <c r="V138" i="5"/>
  <c r="V150" i="5"/>
  <c r="V56" i="5"/>
  <c r="V22" i="5"/>
  <c r="V76" i="5"/>
  <c r="V40" i="5"/>
  <c r="V197" i="5"/>
  <c r="V195" i="5"/>
  <c r="V200" i="5"/>
  <c r="V38" i="5"/>
  <c r="V185" i="5"/>
  <c r="V97" i="5"/>
  <c r="V62" i="5"/>
  <c r="V93" i="5"/>
  <c r="V222" i="5"/>
  <c r="V39" i="5"/>
  <c r="V83" i="5"/>
  <c r="V215" i="5"/>
  <c r="V149" i="5"/>
  <c r="V139" i="5"/>
  <c r="V20" i="5"/>
  <c r="V58" i="5"/>
  <c r="V187" i="5"/>
  <c r="V67" i="5"/>
  <c r="V63" i="5"/>
  <c r="V107" i="5"/>
  <c r="V64" i="5"/>
  <c r="V80" i="5"/>
  <c r="V160" i="5"/>
  <c r="V111" i="5"/>
  <c r="V199" i="5"/>
  <c r="V226" i="5"/>
  <c r="V176" i="5"/>
  <c r="V72" i="5"/>
  <c r="V43" i="5"/>
  <c r="V171" i="5"/>
  <c r="V166" i="5"/>
  <c r="V216" i="5"/>
  <c r="V183" i="5"/>
  <c r="V129" i="5"/>
  <c r="V127" i="5"/>
  <c r="V173" i="5"/>
  <c r="V106" i="5"/>
  <c r="V100" i="5"/>
  <c r="V162" i="5"/>
  <c r="V53" i="5"/>
  <c r="V21" i="5"/>
  <c r="V148" i="5"/>
  <c r="V125" i="5"/>
  <c r="V198" i="5"/>
  <c r="V71" i="5"/>
  <c r="V37" i="5"/>
  <c r="V19" i="5"/>
  <c r="V30" i="5"/>
  <c r="V82" i="5"/>
  <c r="V51" i="5"/>
  <c r="V225" i="5"/>
  <c r="V143" i="5"/>
  <c r="V142" i="5"/>
  <c r="V180" i="5"/>
  <c r="V101" i="5"/>
  <c r="V81" i="5"/>
  <c r="V146" i="5"/>
  <c r="V151" i="5"/>
  <c r="L103" i="5"/>
  <c r="L121" i="5"/>
  <c r="L88" i="5"/>
  <c r="L177" i="5"/>
  <c r="L31" i="5"/>
  <c r="L154" i="5"/>
  <c r="L75" i="5"/>
  <c r="L109" i="5"/>
  <c r="L66" i="5"/>
  <c r="L165" i="5"/>
  <c r="L132" i="5"/>
  <c r="L168" i="5"/>
  <c r="L135" i="5"/>
  <c r="L108" i="5"/>
  <c r="L202" i="5"/>
  <c r="L46" i="5"/>
  <c r="L90" i="5"/>
  <c r="L89" i="5"/>
  <c r="L137" i="5"/>
  <c r="L70" i="5"/>
  <c r="L48" i="5"/>
  <c r="L27" i="5"/>
  <c r="L159" i="5"/>
  <c r="L128" i="5"/>
  <c r="L155" i="5"/>
  <c r="L209" i="5"/>
  <c r="L23" i="5"/>
  <c r="L44" i="5"/>
  <c r="L138" i="5"/>
  <c r="L141" i="5"/>
  <c r="L161" i="5"/>
  <c r="L57" i="5"/>
  <c r="L152" i="5"/>
  <c r="L200" i="5"/>
  <c r="L131" i="5"/>
  <c r="L21" i="5"/>
  <c r="L51" i="5"/>
  <c r="L222" i="5"/>
  <c r="L53" i="5"/>
  <c r="L39" i="5"/>
  <c r="L198" i="5"/>
  <c r="L226" i="5"/>
  <c r="L125" i="5"/>
  <c r="L67" i="5"/>
  <c r="L183" i="5"/>
  <c r="L106" i="5"/>
  <c r="L171" i="5"/>
  <c r="L197" i="5"/>
  <c r="L37" i="5"/>
  <c r="L185" i="5"/>
  <c r="L20" i="5"/>
  <c r="L149" i="5"/>
  <c r="L173" i="5"/>
  <c r="L62" i="5"/>
  <c r="L99" i="5"/>
  <c r="L204" i="5"/>
  <c r="L111" i="5"/>
  <c r="L32" i="5"/>
  <c r="L134" i="5"/>
  <c r="L223" i="5"/>
  <c r="L118" i="5"/>
  <c r="L59" i="5"/>
  <c r="L147" i="5"/>
  <c r="L65" i="5"/>
  <c r="L102" i="5"/>
  <c r="L91" i="5"/>
  <c r="L79" i="5"/>
  <c r="L126" i="5"/>
  <c r="L47" i="5"/>
  <c r="L217" i="5"/>
  <c r="L227" i="5"/>
  <c r="L49" i="5"/>
  <c r="L215" i="5"/>
  <c r="L104" i="5"/>
  <c r="L82" i="5"/>
  <c r="L64" i="5"/>
  <c r="L186" i="5"/>
  <c r="L172" i="5"/>
  <c r="L229" i="5"/>
  <c r="L94" i="5"/>
  <c r="L26" i="5"/>
  <c r="L210" i="5"/>
  <c r="L201" i="5"/>
  <c r="L129" i="5"/>
  <c r="L110" i="5"/>
  <c r="L87" i="5"/>
  <c r="L105" i="5"/>
  <c r="L162" i="5"/>
  <c r="L133" i="5"/>
  <c r="L74" i="5"/>
  <c r="L211" i="5"/>
  <c r="L158" i="5"/>
  <c r="L50" i="5"/>
  <c r="L35" i="5"/>
  <c r="L181" i="5"/>
  <c r="L95" i="5"/>
  <c r="L72" i="5"/>
  <c r="L117" i="5"/>
  <c r="L195" i="5"/>
  <c r="L156" i="5"/>
  <c r="L193" i="5"/>
  <c r="L160" i="5"/>
  <c r="L80" i="5"/>
  <c r="L100" i="5"/>
  <c r="L221" i="5"/>
  <c r="L33" i="5"/>
  <c r="L30" i="5"/>
  <c r="L157" i="5"/>
  <c r="L218" i="5"/>
  <c r="L178" i="5"/>
  <c r="L179" i="5"/>
  <c r="L167" i="5"/>
  <c r="L176" i="5"/>
  <c r="L116" i="5"/>
  <c r="L58" i="5"/>
  <c r="L124" i="5"/>
  <c r="L113" i="5"/>
  <c r="L107" i="5"/>
  <c r="L190" i="5"/>
  <c r="L29" i="5"/>
  <c r="L76" i="5"/>
  <c r="L191" i="5"/>
  <c r="L189" i="5"/>
  <c r="L54" i="5"/>
  <c r="L194" i="5"/>
  <c r="L207" i="5"/>
  <c r="L206" i="5"/>
  <c r="L41" i="5"/>
  <c r="L120" i="5"/>
  <c r="L36" i="5"/>
  <c r="L98" i="5"/>
  <c r="L153" i="5"/>
  <c r="L184" i="5"/>
  <c r="L93" i="5"/>
  <c r="L212" i="5"/>
  <c r="L214" i="5"/>
  <c r="L213" i="5"/>
  <c r="L86" i="5"/>
  <c r="L136" i="5"/>
  <c r="L78" i="5"/>
  <c r="L145" i="5"/>
  <c r="L69" i="5"/>
  <c r="L24" i="5"/>
  <c r="L85" i="5"/>
  <c r="L169" i="5"/>
  <c r="L148" i="5"/>
  <c r="L60" i="5"/>
  <c r="L92" i="5"/>
  <c r="L127" i="5"/>
  <c r="L45" i="5"/>
  <c r="L119" i="5"/>
  <c r="L199" i="5"/>
  <c r="L83" i="5"/>
  <c r="L56" i="5"/>
  <c r="L188" i="5"/>
  <c r="L140" i="5"/>
  <c r="L42" i="5"/>
  <c r="L175" i="5"/>
  <c r="L96" i="5"/>
  <c r="L38" i="5"/>
  <c r="L170" i="5"/>
  <c r="L112" i="5"/>
  <c r="L187" i="5"/>
  <c r="L25" i="5"/>
  <c r="L139" i="5"/>
  <c r="L182" i="5"/>
  <c r="L73" i="5"/>
  <c r="L150" i="5"/>
  <c r="L22" i="5"/>
  <c r="L196" i="5"/>
  <c r="L166" i="5"/>
  <c r="L61" i="5"/>
  <c r="L216" i="5"/>
  <c r="L19" i="5"/>
  <c r="L71" i="5"/>
  <c r="L163" i="5"/>
  <c r="L130" i="5"/>
  <c r="L228" i="5"/>
  <c r="L28" i="5"/>
  <c r="L122" i="5"/>
  <c r="L68" i="5"/>
  <c r="L174" i="5"/>
  <c r="L97" i="5"/>
  <c r="L203" i="5"/>
  <c r="L52" i="5"/>
  <c r="L55" i="5"/>
  <c r="L43" i="5"/>
  <c r="L63" i="5"/>
  <c r="L40" i="5"/>
  <c r="L180" i="5"/>
  <c r="L101" i="5"/>
  <c r="L81" i="5"/>
  <c r="L151" i="5"/>
  <c r="L225" i="5"/>
  <c r="L143" i="5"/>
  <c r="L146" i="5"/>
  <c r="L142" i="5"/>
  <c r="Q30" i="5"/>
  <c r="R30" i="5" s="1"/>
  <c r="S30" i="5" s="1"/>
  <c r="Q223" i="5"/>
  <c r="R223" i="5" s="1"/>
  <c r="S223" i="5" s="1"/>
  <c r="Q78" i="5"/>
  <c r="R78" i="5" s="1"/>
  <c r="S78" i="5" s="1"/>
  <c r="Q50" i="5"/>
  <c r="R50" i="5" s="1"/>
  <c r="S50" i="5" s="1"/>
  <c r="Q140" i="5"/>
  <c r="R140" i="5" s="1"/>
  <c r="S140" i="5" s="1"/>
  <c r="Q194" i="5"/>
  <c r="R194" i="5" s="1"/>
  <c r="S194" i="5" s="1"/>
  <c r="Q229" i="5"/>
  <c r="R229" i="5" s="1"/>
  <c r="S229" i="5" s="1"/>
  <c r="Q168" i="5"/>
  <c r="R168" i="5" s="1"/>
  <c r="S168" i="5" s="1"/>
  <c r="Q135" i="5"/>
  <c r="R135" i="5" s="1"/>
  <c r="S135" i="5" s="1"/>
  <c r="Q108" i="5"/>
  <c r="R108" i="5" s="1"/>
  <c r="S108" i="5" s="1"/>
  <c r="Q202" i="5"/>
  <c r="R202" i="5" s="1"/>
  <c r="S202" i="5" s="1"/>
  <c r="Q46" i="5"/>
  <c r="R46" i="5" s="1"/>
  <c r="S46" i="5" s="1"/>
  <c r="Q90" i="5"/>
  <c r="R90" i="5" s="1"/>
  <c r="S90" i="5" s="1"/>
  <c r="Q89" i="5"/>
  <c r="R89" i="5" s="1"/>
  <c r="S89" i="5" s="1"/>
  <c r="Q137" i="5"/>
  <c r="R137" i="5" s="1"/>
  <c r="S137" i="5" s="1"/>
  <c r="O196" i="5"/>
  <c r="Q196" i="5" s="1"/>
  <c r="R196" i="5" s="1"/>
  <c r="S196" i="5" s="1"/>
  <c r="Q48" i="5"/>
  <c r="R48" i="5" s="1"/>
  <c r="S48" i="5" s="1"/>
  <c r="Q159" i="5"/>
  <c r="R159" i="5" s="1"/>
  <c r="S159" i="5" s="1"/>
  <c r="O19" i="5"/>
  <c r="Q19" i="5" s="1"/>
  <c r="Q128" i="5"/>
  <c r="R128" i="5" s="1"/>
  <c r="S128" i="5" s="1"/>
  <c r="Q163" i="5"/>
  <c r="R163" i="5" s="1"/>
  <c r="S163" i="5" s="1"/>
  <c r="Q157" i="5"/>
  <c r="R157" i="5" s="1"/>
  <c r="S157" i="5" s="1"/>
  <c r="Q118" i="5"/>
  <c r="R118" i="5" s="1"/>
  <c r="S118" i="5" s="1"/>
  <c r="Q145" i="5"/>
  <c r="R145" i="5" s="1"/>
  <c r="S145" i="5" s="1"/>
  <c r="Q35" i="5"/>
  <c r="R35" i="5" s="1"/>
  <c r="S35" i="5" s="1"/>
  <c r="Q103" i="5"/>
  <c r="R103" i="5" s="1"/>
  <c r="S103" i="5" s="1"/>
  <c r="Q121" i="5"/>
  <c r="R121" i="5" s="1"/>
  <c r="S121" i="5" s="1"/>
  <c r="Q88" i="5"/>
  <c r="R88" i="5" s="1"/>
  <c r="S88" i="5" s="1"/>
  <c r="Q177" i="5"/>
  <c r="R177" i="5" s="1"/>
  <c r="S177" i="5" s="1"/>
  <c r="Q31" i="5"/>
  <c r="R31" i="5" s="1"/>
  <c r="S31" i="5" s="1"/>
  <c r="Q154" i="5"/>
  <c r="R154" i="5" s="1"/>
  <c r="S154" i="5" s="1"/>
  <c r="Q75" i="5"/>
  <c r="R75" i="5" s="1"/>
  <c r="S75" i="5" s="1"/>
  <c r="Q109" i="5"/>
  <c r="R109" i="5" s="1"/>
  <c r="S109" i="5" s="1"/>
  <c r="Q165" i="5"/>
  <c r="R165" i="5" s="1"/>
  <c r="S165" i="5" s="1"/>
  <c r="Q132" i="5"/>
  <c r="R132" i="5" s="1"/>
  <c r="S132" i="5" s="1"/>
  <c r="Q116" i="5"/>
  <c r="R116" i="5" s="1"/>
  <c r="S116" i="5" s="1"/>
  <c r="Q201" i="5"/>
  <c r="R201" i="5" s="1"/>
  <c r="S201" i="5" s="1"/>
  <c r="Q112" i="5"/>
  <c r="R112" i="5" s="1"/>
  <c r="S112" i="5" s="1"/>
  <c r="Q92" i="5"/>
  <c r="R92" i="5" s="1"/>
  <c r="S92" i="5" s="1"/>
  <c r="O127" i="5"/>
  <c r="Q87" i="5"/>
  <c r="R87" i="5" s="1"/>
  <c r="S87" i="5" s="1"/>
  <c r="Q136" i="5"/>
  <c r="R136" i="5" s="1"/>
  <c r="S136" i="5" s="1"/>
  <c r="Q158" i="5"/>
  <c r="R158" i="5" s="1"/>
  <c r="S158" i="5" s="1"/>
  <c r="Q188" i="5"/>
  <c r="R188" i="5" s="1"/>
  <c r="S188" i="5" s="1"/>
  <c r="Q54" i="5"/>
  <c r="R54" i="5" s="1"/>
  <c r="S54" i="5" s="1"/>
  <c r="Q172" i="5"/>
  <c r="R172" i="5" s="1"/>
  <c r="S172" i="5" s="1"/>
  <c r="Q68" i="5"/>
  <c r="R68" i="5" s="1"/>
  <c r="S68" i="5" s="1"/>
  <c r="Q179" i="5"/>
  <c r="R179" i="5" s="1"/>
  <c r="S179" i="5" s="1"/>
  <c r="Q65" i="5"/>
  <c r="R65" i="5" s="1"/>
  <c r="S65" i="5" s="1"/>
  <c r="Q85" i="5"/>
  <c r="R85" i="5" s="1"/>
  <c r="S85" i="5" s="1"/>
  <c r="Q72" i="5"/>
  <c r="R72" i="5" s="1"/>
  <c r="S72" i="5" s="1"/>
  <c r="Q38" i="5"/>
  <c r="R38" i="5" s="1"/>
  <c r="S38" i="5" s="1"/>
  <c r="Q148" i="5"/>
  <c r="R148" i="5" s="1"/>
  <c r="S148" i="5" s="1"/>
  <c r="Q56" i="5"/>
  <c r="R56" i="5" s="1"/>
  <c r="S56" i="5" s="1"/>
  <c r="Q21" i="5"/>
  <c r="R21" i="5" s="1"/>
  <c r="S21" i="5" s="1"/>
  <c r="Q51" i="5"/>
  <c r="R51" i="5" s="1"/>
  <c r="S51" i="5" s="1"/>
  <c r="Q222" i="5"/>
  <c r="R222" i="5" s="1"/>
  <c r="S222" i="5" s="1"/>
  <c r="Q53" i="5"/>
  <c r="R53" i="5" s="1"/>
  <c r="S53" i="5" s="1"/>
  <c r="Q39" i="5"/>
  <c r="R39" i="5" s="1"/>
  <c r="S39" i="5" s="1"/>
  <c r="Q198" i="5"/>
  <c r="R198" i="5" s="1"/>
  <c r="S198" i="5" s="1"/>
  <c r="Q226" i="5"/>
  <c r="R226" i="5" s="1"/>
  <c r="S226" i="5" s="1"/>
  <c r="Q125" i="5"/>
  <c r="R125" i="5" s="1"/>
  <c r="S125" i="5" s="1"/>
  <c r="Q183" i="5"/>
  <c r="R183" i="5" s="1"/>
  <c r="S183" i="5" s="1"/>
  <c r="Q106" i="5"/>
  <c r="R106" i="5" s="1"/>
  <c r="S106" i="5" s="1"/>
  <c r="Q197" i="5"/>
  <c r="R197" i="5" s="1"/>
  <c r="S197" i="5" s="1"/>
  <c r="Q37" i="5"/>
  <c r="R37" i="5" s="1"/>
  <c r="S37" i="5" s="1"/>
  <c r="Q185" i="5"/>
  <c r="R185" i="5" s="1"/>
  <c r="S185" i="5" s="1"/>
  <c r="Q20" i="5"/>
  <c r="R20" i="5" s="1"/>
  <c r="S20" i="5" s="1"/>
  <c r="Q149" i="5"/>
  <c r="R149" i="5" s="1"/>
  <c r="S149" i="5" s="1"/>
  <c r="Q173" i="5"/>
  <c r="R173" i="5" s="1"/>
  <c r="S173" i="5" s="1"/>
  <c r="Q62" i="5"/>
  <c r="R62" i="5" s="1"/>
  <c r="S62" i="5" s="1"/>
  <c r="Q99" i="5"/>
  <c r="R99" i="5" s="1"/>
  <c r="S99" i="5" s="1"/>
  <c r="Q204" i="5"/>
  <c r="R204" i="5" s="1"/>
  <c r="S204" i="5" s="1"/>
  <c r="Q186" i="5"/>
  <c r="R186" i="5" s="1"/>
  <c r="S186" i="5" s="1"/>
  <c r="Q178" i="5"/>
  <c r="R178" i="5" s="1"/>
  <c r="S178" i="5" s="1"/>
  <c r="Q52" i="5"/>
  <c r="R52" i="5" s="1"/>
  <c r="S52" i="5" s="1"/>
  <c r="O66" i="5"/>
  <c r="Q66" i="5" s="1"/>
  <c r="R66" i="5" s="1"/>
  <c r="S66" i="5" s="1"/>
  <c r="Q124" i="5"/>
  <c r="R124" i="5" s="1"/>
  <c r="S124" i="5" s="1"/>
  <c r="Q122" i="5"/>
  <c r="R122" i="5" s="1"/>
  <c r="S122" i="5" s="1"/>
  <c r="Q127" i="5"/>
  <c r="R127" i="5" s="1"/>
  <c r="S127" i="5" s="1"/>
  <c r="Q45" i="5"/>
  <c r="R45" i="5" s="1"/>
  <c r="S45" i="5" s="1"/>
  <c r="Q182" i="5"/>
  <c r="R182" i="5" s="1"/>
  <c r="S182" i="5" s="1"/>
  <c r="Q162" i="5"/>
  <c r="R162" i="5" s="1"/>
  <c r="S162" i="5" s="1"/>
  <c r="Q221" i="5"/>
  <c r="R221" i="5" s="1"/>
  <c r="S221" i="5" s="1"/>
  <c r="Q82" i="5"/>
  <c r="R82" i="5" s="1"/>
  <c r="S82" i="5" s="1"/>
  <c r="Q228" i="5"/>
  <c r="R228" i="5" s="1"/>
  <c r="S228" i="5" s="1"/>
  <c r="Q59" i="5"/>
  <c r="R59" i="5" s="1"/>
  <c r="S59" i="5" s="1"/>
  <c r="O206" i="5"/>
  <c r="Q206" i="5" s="1"/>
  <c r="R206" i="5" s="1"/>
  <c r="S206" i="5" s="1"/>
  <c r="Q26" i="5"/>
  <c r="R26" i="5" s="1"/>
  <c r="S26" i="5" s="1"/>
  <c r="Q176" i="5"/>
  <c r="R176" i="5" s="1"/>
  <c r="S176" i="5" s="1"/>
  <c r="Q61" i="5"/>
  <c r="R61" i="5" s="1"/>
  <c r="S61" i="5" s="1"/>
  <c r="Q91" i="5"/>
  <c r="R91" i="5" s="1"/>
  <c r="S91" i="5" s="1"/>
  <c r="Q120" i="5"/>
  <c r="R120" i="5" s="1"/>
  <c r="S120" i="5" s="1"/>
  <c r="Q129" i="5"/>
  <c r="R129" i="5" s="1"/>
  <c r="S129" i="5" s="1"/>
  <c r="O113" i="5"/>
  <c r="Q113" i="5" s="1"/>
  <c r="R113" i="5" s="1"/>
  <c r="S113" i="5" s="1"/>
  <c r="Q44" i="5"/>
  <c r="R44" i="5" s="1"/>
  <c r="S44" i="5" s="1"/>
  <c r="Q184" i="5"/>
  <c r="R184" i="5" s="1"/>
  <c r="S184" i="5" s="1"/>
  <c r="Q212" i="5"/>
  <c r="R212" i="5" s="1"/>
  <c r="S212" i="5" s="1"/>
  <c r="Q215" i="5"/>
  <c r="R215" i="5" s="1"/>
  <c r="S215" i="5" s="1"/>
  <c r="Q161" i="5"/>
  <c r="R161" i="5" s="1"/>
  <c r="S161" i="5" s="1"/>
  <c r="Q214" i="5"/>
  <c r="R214" i="5" s="1"/>
  <c r="S214" i="5" s="1"/>
  <c r="Q199" i="5"/>
  <c r="R199" i="5" s="1"/>
  <c r="S199" i="5" s="1"/>
  <c r="Q28" i="5"/>
  <c r="R28" i="5" s="1"/>
  <c r="S28" i="5" s="1"/>
  <c r="O27" i="5"/>
  <c r="Q27" i="5" s="1"/>
  <c r="R27" i="5" s="1"/>
  <c r="S27" i="5" s="1"/>
  <c r="Q170" i="5"/>
  <c r="R170" i="5" s="1"/>
  <c r="S170" i="5" s="1"/>
  <c r="Q36" i="5"/>
  <c r="R36" i="5" s="1"/>
  <c r="S36" i="5" s="1"/>
  <c r="Q209" i="5"/>
  <c r="R209" i="5" s="1"/>
  <c r="S209" i="5" s="1"/>
  <c r="Q47" i="5"/>
  <c r="R47" i="5" s="1"/>
  <c r="S47" i="5" s="1"/>
  <c r="Q217" i="5"/>
  <c r="R217" i="5" s="1"/>
  <c r="S217" i="5" s="1"/>
  <c r="Q139" i="5"/>
  <c r="R139" i="5" s="1"/>
  <c r="S139" i="5" s="1"/>
  <c r="Q105" i="5"/>
  <c r="R105" i="5" s="1"/>
  <c r="S105" i="5" s="1"/>
  <c r="Q150" i="5"/>
  <c r="R150" i="5" s="1"/>
  <c r="S150" i="5" s="1"/>
  <c r="Q74" i="5"/>
  <c r="R74" i="5" s="1"/>
  <c r="S74" i="5" s="1"/>
  <c r="Q83" i="5"/>
  <c r="R83" i="5" s="1"/>
  <c r="S83" i="5" s="1"/>
  <c r="Q189" i="5"/>
  <c r="R189" i="5" s="1"/>
  <c r="S189" i="5" s="1"/>
  <c r="Q181" i="5"/>
  <c r="R181" i="5" s="1"/>
  <c r="S181" i="5" s="1"/>
  <c r="Q207" i="5"/>
  <c r="R207" i="5" s="1"/>
  <c r="S207" i="5" s="1"/>
  <c r="Q175" i="5"/>
  <c r="R175" i="5" s="1"/>
  <c r="S175" i="5" s="1"/>
  <c r="Q94" i="5"/>
  <c r="R94" i="5" s="1"/>
  <c r="S94" i="5" s="1"/>
  <c r="O70" i="5"/>
  <c r="Q70" i="5" s="1"/>
  <c r="R70" i="5" s="1"/>
  <c r="S70" i="5" s="1"/>
  <c r="Q96" i="5"/>
  <c r="R96" i="5" s="1"/>
  <c r="S96" i="5" s="1"/>
  <c r="Q41" i="5"/>
  <c r="R41" i="5" s="1"/>
  <c r="S41" i="5" s="1"/>
  <c r="Q210" i="5"/>
  <c r="R210" i="5" s="1"/>
  <c r="S210" i="5" s="1"/>
  <c r="Q98" i="5"/>
  <c r="R98" i="5" s="1"/>
  <c r="S98" i="5" s="1"/>
  <c r="Q55" i="5"/>
  <c r="R55" i="5" s="1"/>
  <c r="S55" i="5" s="1"/>
  <c r="Q80" i="5"/>
  <c r="R80" i="5" s="1"/>
  <c r="S80" i="5" s="1"/>
  <c r="Q141" i="5"/>
  <c r="R141" i="5" s="1"/>
  <c r="S141" i="5" s="1"/>
  <c r="Q166" i="5"/>
  <c r="R166" i="5" s="1"/>
  <c r="S166" i="5" s="1"/>
  <c r="Q76" i="5"/>
  <c r="R76" i="5" s="1"/>
  <c r="S76" i="5" s="1"/>
  <c r="Q211" i="5"/>
  <c r="R211" i="5" s="1"/>
  <c r="S211" i="5" s="1"/>
  <c r="Q22" i="5"/>
  <c r="R22" i="5" s="1"/>
  <c r="S22" i="5" s="1"/>
  <c r="Q174" i="5"/>
  <c r="R174" i="5" s="1"/>
  <c r="S174" i="5" s="1"/>
  <c r="Q42" i="5"/>
  <c r="R42" i="5" s="1"/>
  <c r="S42" i="5" s="1"/>
  <c r="Q60" i="5"/>
  <c r="R60" i="5" s="1"/>
  <c r="S60" i="5" s="1"/>
  <c r="Q126" i="5"/>
  <c r="R126" i="5" s="1"/>
  <c r="S126" i="5" s="1"/>
  <c r="Q110" i="5"/>
  <c r="R110" i="5" s="1"/>
  <c r="S110" i="5" s="1"/>
  <c r="Q153" i="5"/>
  <c r="R153" i="5" s="1"/>
  <c r="S153" i="5" s="1"/>
  <c r="Q107" i="5"/>
  <c r="R107" i="5" s="1"/>
  <c r="S107" i="5" s="1"/>
  <c r="Q133" i="5"/>
  <c r="R133" i="5" s="1"/>
  <c r="S133" i="5" s="1"/>
  <c r="Q29" i="5"/>
  <c r="R29" i="5" s="1"/>
  <c r="S29" i="5" s="1"/>
  <c r="Q119" i="5"/>
  <c r="R119" i="5" s="1"/>
  <c r="S119" i="5" s="1"/>
  <c r="Q71" i="5"/>
  <c r="R71" i="5" s="1"/>
  <c r="S71" i="5" s="1"/>
  <c r="Q86" i="5"/>
  <c r="R86" i="5" s="1"/>
  <c r="S86" i="5" s="1"/>
  <c r="Q218" i="5"/>
  <c r="R218" i="5" s="1"/>
  <c r="S218" i="5" s="1"/>
  <c r="Q69" i="5"/>
  <c r="R69" i="5" s="1"/>
  <c r="S69" i="5" s="1"/>
  <c r="Q24" i="5"/>
  <c r="R24" i="5" s="1"/>
  <c r="S24" i="5" s="1"/>
  <c r="Q95" i="5"/>
  <c r="R95" i="5" s="1"/>
  <c r="S95" i="5" s="1"/>
  <c r="Q79" i="5"/>
  <c r="R79" i="5" s="1"/>
  <c r="S79" i="5" s="1"/>
  <c r="Q58" i="5"/>
  <c r="R58" i="5" s="1"/>
  <c r="S58" i="5" s="1"/>
  <c r="Q187" i="5"/>
  <c r="R187" i="5" s="1"/>
  <c r="S187" i="5" s="1"/>
  <c r="Q97" i="5"/>
  <c r="R97" i="5" s="1"/>
  <c r="S97" i="5" s="1"/>
  <c r="Q227" i="5"/>
  <c r="R227" i="5" s="1"/>
  <c r="S227" i="5" s="1"/>
  <c r="Q93" i="5"/>
  <c r="R93" i="5" s="1"/>
  <c r="S93" i="5" s="1"/>
  <c r="Q49" i="5"/>
  <c r="R49" i="5" s="1"/>
  <c r="S49" i="5" s="1"/>
  <c r="Q104" i="5"/>
  <c r="R104" i="5" s="1"/>
  <c r="S104" i="5" s="1"/>
  <c r="Q111" i="5"/>
  <c r="R111" i="5" s="1"/>
  <c r="S111" i="5" s="1"/>
  <c r="O213" i="5"/>
  <c r="Q213" i="5" s="1"/>
  <c r="R213" i="5" s="1"/>
  <c r="S213" i="5" s="1"/>
  <c r="Q32" i="5"/>
  <c r="R32" i="5" s="1"/>
  <c r="S32" i="5" s="1"/>
  <c r="Q134" i="5"/>
  <c r="R134" i="5" s="1"/>
  <c r="S134" i="5" s="1"/>
  <c r="Q147" i="5"/>
  <c r="R147" i="5" s="1"/>
  <c r="S147" i="5" s="1"/>
  <c r="Q102" i="5"/>
  <c r="R102" i="5" s="1"/>
  <c r="S102" i="5" s="1"/>
  <c r="Q169" i="5"/>
  <c r="R169" i="5" s="1"/>
  <c r="S169" i="5" s="1"/>
  <c r="Q117" i="5"/>
  <c r="R117" i="5" s="1"/>
  <c r="S117" i="5" s="1"/>
  <c r="O171" i="5"/>
  <c r="Q171" i="5" s="1"/>
  <c r="R171" i="5" s="1"/>
  <c r="S171" i="5" s="1"/>
  <c r="Q155" i="5"/>
  <c r="R155" i="5" s="1"/>
  <c r="S155" i="5" s="1"/>
  <c r="Q195" i="5"/>
  <c r="R195" i="5" s="1"/>
  <c r="S195" i="5" s="1"/>
  <c r="Q23" i="5"/>
  <c r="R23" i="5" s="1"/>
  <c r="S23" i="5" s="1"/>
  <c r="O25" i="5"/>
  <c r="Q25" i="5" s="1"/>
  <c r="R25" i="5" s="1"/>
  <c r="S25" i="5" s="1"/>
  <c r="Q190" i="5"/>
  <c r="R190" i="5" s="1"/>
  <c r="S190" i="5" s="1"/>
  <c r="Q73" i="5"/>
  <c r="R73" i="5" s="1"/>
  <c r="S73" i="5" s="1"/>
  <c r="Q33" i="5"/>
  <c r="R33" i="5" s="1"/>
  <c r="S33" i="5" s="1"/>
  <c r="Q64" i="5"/>
  <c r="R64" i="5" s="1"/>
  <c r="S64" i="5" s="1"/>
  <c r="Q193" i="5"/>
  <c r="R193" i="5" s="1"/>
  <c r="S193" i="5" s="1"/>
  <c r="Q57" i="5"/>
  <c r="R57" i="5" s="1"/>
  <c r="S57" i="5" s="1"/>
  <c r="O67" i="5"/>
  <c r="Q67" i="5" s="1"/>
  <c r="R67" i="5" s="1"/>
  <c r="S67" i="5" s="1"/>
  <c r="Q152" i="5"/>
  <c r="R152" i="5" s="1"/>
  <c r="S152" i="5" s="1"/>
  <c r="Q191" i="5"/>
  <c r="R191" i="5" s="1"/>
  <c r="S191" i="5" s="1"/>
  <c r="Q138" i="5"/>
  <c r="R138" i="5" s="1"/>
  <c r="S138" i="5" s="1"/>
  <c r="Q130" i="5"/>
  <c r="R130" i="5" s="1"/>
  <c r="S130" i="5" s="1"/>
  <c r="Q100" i="5"/>
  <c r="R100" i="5" s="1"/>
  <c r="S100" i="5" s="1"/>
  <c r="Q216" i="5"/>
  <c r="R216" i="5" s="1"/>
  <c r="S216" i="5" s="1"/>
  <c r="Q200" i="5"/>
  <c r="R200" i="5" s="1"/>
  <c r="S200" i="5" s="1"/>
  <c r="Q203" i="5"/>
  <c r="R203" i="5" s="1"/>
  <c r="S203" i="5" s="1"/>
  <c r="Q160" i="5"/>
  <c r="R160" i="5" s="1"/>
  <c r="S160" i="5" s="1"/>
  <c r="Q131" i="5"/>
  <c r="R131" i="5" s="1"/>
  <c r="S131" i="5" s="1"/>
  <c r="Q156" i="5"/>
  <c r="R156" i="5" s="1"/>
  <c r="S156" i="5" s="1"/>
  <c r="Q11" i="5"/>
  <c r="O167" i="5"/>
  <c r="Q167" i="5" s="1"/>
  <c r="R167" i="5" s="1"/>
  <c r="S167" i="5" s="1"/>
  <c r="Q230" i="5"/>
  <c r="R230" i="5" s="1"/>
  <c r="S230" i="5" s="1"/>
  <c r="Q40" i="5"/>
  <c r="R40" i="5" s="1"/>
  <c r="S40" i="5" s="1"/>
  <c r="Q63" i="5"/>
  <c r="R63" i="5" s="1"/>
  <c r="S63" i="5" s="1"/>
  <c r="Q43" i="5"/>
  <c r="R43" i="5" s="1"/>
  <c r="S43" i="5" s="1"/>
  <c r="Q81" i="5"/>
  <c r="R81" i="5" s="1"/>
  <c r="S81" i="5" s="1"/>
  <c r="Q225" i="5"/>
  <c r="R225" i="5" s="1"/>
  <c r="S225" i="5" s="1"/>
  <c r="Q151" i="5"/>
  <c r="R151" i="5" s="1"/>
  <c r="S151" i="5" s="1"/>
  <c r="Q143" i="5"/>
  <c r="R143" i="5" s="1"/>
  <c r="S143" i="5" s="1"/>
  <c r="Q146" i="5"/>
  <c r="R146" i="5" s="1"/>
  <c r="S146" i="5" s="1"/>
  <c r="Q180" i="5"/>
  <c r="R180" i="5" s="1"/>
  <c r="S180" i="5" s="1"/>
  <c r="Q101" i="5"/>
  <c r="R101" i="5" s="1"/>
  <c r="S101" i="5" s="1"/>
  <c r="Q142" i="5"/>
  <c r="R142" i="5" s="1"/>
  <c r="S142" i="5" s="1"/>
  <c r="AA16" i="5"/>
  <c r="AD230" i="5"/>
  <c r="R19" i="5" l="1"/>
  <c r="Q232" i="5"/>
  <c r="AA103" i="5"/>
  <c r="AA88" i="5"/>
  <c r="AA136" i="5"/>
  <c r="AA121" i="5"/>
  <c r="AA157" i="5"/>
  <c r="AA202" i="5"/>
  <c r="AA59" i="5"/>
  <c r="AA90" i="5"/>
  <c r="AA181" i="5"/>
  <c r="AA137" i="5"/>
  <c r="AA48" i="5"/>
  <c r="AA61" i="5"/>
  <c r="AA159" i="5"/>
  <c r="AA155" i="5"/>
  <c r="AA28" i="5"/>
  <c r="AA177" i="5"/>
  <c r="AA140" i="5"/>
  <c r="AA163" i="5"/>
  <c r="AA85" i="5"/>
  <c r="AA165" i="5"/>
  <c r="AA209" i="5"/>
  <c r="AA153" i="5"/>
  <c r="AA44" i="5"/>
  <c r="AA227" i="5"/>
  <c r="AA212" i="5"/>
  <c r="AA161" i="5"/>
  <c r="AA104" i="5"/>
  <c r="AA152" i="5"/>
  <c r="AA86" i="5"/>
  <c r="AA50" i="5"/>
  <c r="AA46" i="5"/>
  <c r="AA135" i="5"/>
  <c r="AA118" i="5"/>
  <c r="AA154" i="5"/>
  <c r="AA89" i="5"/>
  <c r="AA26" i="5"/>
  <c r="AA41" i="5"/>
  <c r="AA116" i="5"/>
  <c r="AA128" i="5"/>
  <c r="AA182" i="5"/>
  <c r="AA99" i="5"/>
  <c r="AA29" i="5"/>
  <c r="AA134" i="5"/>
  <c r="AA223" i="5"/>
  <c r="AA108" i="5"/>
  <c r="AA194" i="5"/>
  <c r="AA75" i="5"/>
  <c r="AA94" i="5"/>
  <c r="Y66" i="5"/>
  <c r="AA66" i="5" s="1"/>
  <c r="AA210" i="5"/>
  <c r="AA120" i="5"/>
  <c r="AA98" i="5"/>
  <c r="AA156" i="5"/>
  <c r="AA184" i="5"/>
  <c r="AA168" i="5"/>
  <c r="AA54" i="5"/>
  <c r="AA174" i="5"/>
  <c r="AA52" i="5"/>
  <c r="AA132" i="5"/>
  <c r="AA60" i="5"/>
  <c r="AA126" i="5"/>
  <c r="AA23" i="5"/>
  <c r="AA214" i="5"/>
  <c r="AA188" i="5"/>
  <c r="AA35" i="5"/>
  <c r="AA68" i="5"/>
  <c r="AA147" i="5"/>
  <c r="Y206" i="5"/>
  <c r="AA206" i="5" s="1"/>
  <c r="AA102" i="5"/>
  <c r="AA201" i="5"/>
  <c r="AA47" i="5"/>
  <c r="Y113" i="5"/>
  <c r="AA113" i="5" s="1"/>
  <c r="AA87" i="5"/>
  <c r="AA105" i="5"/>
  <c r="AA55" i="5"/>
  <c r="AA74" i="5"/>
  <c r="AA32" i="5"/>
  <c r="AA33" i="5"/>
  <c r="AA78" i="5"/>
  <c r="Y196" i="5"/>
  <c r="AA196" i="5" s="1"/>
  <c r="AA117" i="5"/>
  <c r="AA130" i="5"/>
  <c r="Y25" i="5"/>
  <c r="AA25" i="5" s="1"/>
  <c r="AA141" i="5"/>
  <c r="Y213" i="5"/>
  <c r="AA213" i="5" s="1"/>
  <c r="AA228" i="5"/>
  <c r="AA207" i="5"/>
  <c r="AA109" i="5"/>
  <c r="AA65" i="5"/>
  <c r="AA95" i="5"/>
  <c r="Y70" i="5"/>
  <c r="AA170" i="5"/>
  <c r="AA92" i="5"/>
  <c r="AA133" i="5"/>
  <c r="AA119" i="5"/>
  <c r="AA186" i="5"/>
  <c r="AA42" i="5"/>
  <c r="AA179" i="5"/>
  <c r="AA24" i="5"/>
  <c r="AA175" i="5"/>
  <c r="AA96" i="5"/>
  <c r="AA79" i="5"/>
  <c r="AA122" i="5"/>
  <c r="AA138" i="5"/>
  <c r="AA204" i="5"/>
  <c r="AA57" i="5"/>
  <c r="AA221" i="5"/>
  <c r="AA211" i="5"/>
  <c r="AA169" i="5"/>
  <c r="AA189" i="5"/>
  <c r="AA124" i="5"/>
  <c r="AA70" i="5"/>
  <c r="AA158" i="5"/>
  <c r="AA145" i="5"/>
  <c r="AA172" i="5"/>
  <c r="Y27" i="5"/>
  <c r="AA27" i="5" s="1"/>
  <c r="AA112" i="5"/>
  <c r="AA110" i="5"/>
  <c r="AA191" i="5"/>
  <c r="AA69" i="5"/>
  <c r="AA229" i="5"/>
  <c r="AA217" i="5"/>
  <c r="AA49" i="5"/>
  <c r="AA91" i="5"/>
  <c r="AA203" i="5"/>
  <c r="AA218" i="5"/>
  <c r="AA31" i="5"/>
  <c r="AA178" i="5"/>
  <c r="AA36" i="5"/>
  <c r="AA193" i="5"/>
  <c r="AA190" i="5"/>
  <c r="AA73" i="5"/>
  <c r="AA11" i="5"/>
  <c r="AA9" i="5" s="1"/>
  <c r="AA45" i="5"/>
  <c r="AA131" i="5"/>
  <c r="AA150" i="5"/>
  <c r="Y167" i="5"/>
  <c r="AA167" i="5" s="1"/>
  <c r="AA56" i="5"/>
  <c r="AA22" i="5"/>
  <c r="AA76" i="5"/>
  <c r="AA187" i="5"/>
  <c r="AA149" i="5"/>
  <c r="AA63" i="5"/>
  <c r="AA97" i="5"/>
  <c r="AA139" i="5"/>
  <c r="AA62" i="5"/>
  <c r="AA20" i="5"/>
  <c r="AA80" i="5"/>
  <c r="AA222" i="5"/>
  <c r="AA129" i="5"/>
  <c r="AA200" i="5"/>
  <c r="AA166" i="5"/>
  <c r="AA230" i="5"/>
  <c r="AB230" i="5" s="1"/>
  <c r="AA107" i="5"/>
  <c r="AA64" i="5"/>
  <c r="AA58" i="5"/>
  <c r="Y67" i="5"/>
  <c r="AA67" i="5" s="1"/>
  <c r="AA199" i="5"/>
  <c r="AA162" i="5"/>
  <c r="AA216" i="5"/>
  <c r="AA39" i="5"/>
  <c r="Y127" i="5"/>
  <c r="AA127" i="5" s="1"/>
  <c r="AA173" i="5"/>
  <c r="AA176" i="5"/>
  <c r="AA72" i="5"/>
  <c r="AA43" i="5"/>
  <c r="AA71" i="5"/>
  <c r="AA40" i="5"/>
  <c r="AA38" i="5"/>
  <c r="AA106" i="5"/>
  <c r="AA30" i="5"/>
  <c r="AA53" i="5"/>
  <c r="AA111" i="5"/>
  <c r="AA160" i="5"/>
  <c r="AA21" i="5"/>
  <c r="AA148" i="5"/>
  <c r="AA100" i="5"/>
  <c r="AA183" i="5"/>
  <c r="AA37" i="5"/>
  <c r="AA125" i="5"/>
  <c r="AA226" i="5"/>
  <c r="Y19" i="5"/>
  <c r="AA19" i="5" s="1"/>
  <c r="AA82" i="5"/>
  <c r="AA198" i="5"/>
  <c r="AA51" i="5"/>
  <c r="AA215" i="5"/>
  <c r="AA93" i="5"/>
  <c r="AA197" i="5"/>
  <c r="AA195" i="5"/>
  <c r="AA185" i="5"/>
  <c r="AA83" i="5"/>
  <c r="Y171" i="5"/>
  <c r="AA171" i="5" s="1"/>
  <c r="AA225" i="5"/>
  <c r="AA81" i="5"/>
  <c r="AA142" i="5"/>
  <c r="AA151" i="5"/>
  <c r="AA101" i="5"/>
  <c r="AA146" i="5"/>
  <c r="AA143" i="5"/>
  <c r="AA180" i="5"/>
  <c r="L232" i="5"/>
  <c r="O232" i="5"/>
  <c r="V232" i="5"/>
  <c r="Q9" i="5"/>
  <c r="AD19" i="5" l="1"/>
  <c r="AE19" i="5" s="1"/>
  <c r="AA232" i="5"/>
  <c r="AB19" i="5"/>
  <c r="AD67" i="5"/>
  <c r="AE67" i="5" s="1"/>
  <c r="AB67" i="5"/>
  <c r="AC67" i="5" s="1"/>
  <c r="AD27" i="5"/>
  <c r="AE27" i="5" s="1"/>
  <c r="AB27" i="5"/>
  <c r="AC27" i="5" s="1"/>
  <c r="AD206" i="5"/>
  <c r="AE206" i="5" s="1"/>
  <c r="AB206" i="5"/>
  <c r="AC206" i="5" s="1"/>
  <c r="AD25" i="5"/>
  <c r="AE25" i="5" s="1"/>
  <c r="AB25" i="5"/>
  <c r="AC25" i="5" s="1"/>
  <c r="AD213" i="5"/>
  <c r="AE213" i="5" s="1"/>
  <c r="AB213" i="5"/>
  <c r="AC213" i="5" s="1"/>
  <c r="AD171" i="5"/>
  <c r="AE171" i="5" s="1"/>
  <c r="AB171" i="5"/>
  <c r="AC171" i="5" s="1"/>
  <c r="AD167" i="5"/>
  <c r="AE167" i="5" s="1"/>
  <c r="AB167" i="5"/>
  <c r="AC167" i="5" s="1"/>
  <c r="AD66" i="5"/>
  <c r="AE66" i="5" s="1"/>
  <c r="AB66" i="5"/>
  <c r="AC66" i="5" s="1"/>
  <c r="AD196" i="5"/>
  <c r="AE196" i="5" s="1"/>
  <c r="AB196" i="5"/>
  <c r="AC196" i="5" s="1"/>
  <c r="AD113" i="5"/>
  <c r="AE113" i="5" s="1"/>
  <c r="AB113" i="5"/>
  <c r="AC113" i="5" s="1"/>
  <c r="AD127" i="5"/>
  <c r="AE127" i="5" s="1"/>
  <c r="AB127" i="5"/>
  <c r="AC127" i="5" s="1"/>
  <c r="AB187" i="5"/>
  <c r="AC187" i="5" s="1"/>
  <c r="AD187" i="5"/>
  <c r="AE187" i="5" s="1"/>
  <c r="AD133" i="5"/>
  <c r="AE133" i="5" s="1"/>
  <c r="AB133" i="5"/>
  <c r="AC133" i="5" s="1"/>
  <c r="AD52" i="5"/>
  <c r="AE52" i="5" s="1"/>
  <c r="AB52" i="5"/>
  <c r="AC52" i="5" s="1"/>
  <c r="AD89" i="5"/>
  <c r="AE89" i="5"/>
  <c r="AB89" i="5"/>
  <c r="AC89" i="5" s="1"/>
  <c r="AD151" i="5"/>
  <c r="AE151" i="5" s="1"/>
  <c r="AB151" i="5"/>
  <c r="AC151" i="5" s="1"/>
  <c r="AD53" i="5"/>
  <c r="AE53" i="5" s="1"/>
  <c r="AB53" i="5"/>
  <c r="AC53" i="5" s="1"/>
  <c r="AD166" i="5"/>
  <c r="AE166" i="5" s="1"/>
  <c r="AB166" i="5"/>
  <c r="AC166" i="5" s="1"/>
  <c r="AD150" i="5"/>
  <c r="AE150" i="5" s="1"/>
  <c r="AB150" i="5"/>
  <c r="AC150" i="5" s="1"/>
  <c r="AD70" i="5"/>
  <c r="AE70" i="5" s="1"/>
  <c r="AB70" i="5"/>
  <c r="AC70" i="5" s="1"/>
  <c r="AD156" i="5"/>
  <c r="AE156" i="5" s="1"/>
  <c r="AB156" i="5"/>
  <c r="AC156" i="5" s="1"/>
  <c r="AD81" i="5"/>
  <c r="AE81" i="5" s="1"/>
  <c r="AB81" i="5"/>
  <c r="AC81" i="5" s="1"/>
  <c r="AD215" i="5"/>
  <c r="AE215" i="5" s="1"/>
  <c r="AB215" i="5"/>
  <c r="AC215" i="5" s="1"/>
  <c r="AD183" i="5"/>
  <c r="AE183" i="5"/>
  <c r="AB183" i="5"/>
  <c r="AC183" i="5" s="1"/>
  <c r="AD106" i="5"/>
  <c r="AE106" i="5" s="1"/>
  <c r="AB106" i="5"/>
  <c r="AC106" i="5" s="1"/>
  <c r="AD176" i="5"/>
  <c r="AE176" i="5" s="1"/>
  <c r="AB176" i="5"/>
  <c r="AC176" i="5" s="1"/>
  <c r="AD129" i="5"/>
  <c r="AE129" i="5" s="1"/>
  <c r="AB129" i="5"/>
  <c r="AC129" i="5" s="1"/>
  <c r="AD149" i="5"/>
  <c r="AE149" i="5" s="1"/>
  <c r="AB149" i="5"/>
  <c r="AC149" i="5" s="1"/>
  <c r="AD45" i="5"/>
  <c r="AE45" i="5" s="1"/>
  <c r="AB45" i="5"/>
  <c r="AC45" i="5" s="1"/>
  <c r="AD218" i="5"/>
  <c r="AE218" i="5" s="1"/>
  <c r="AB218" i="5"/>
  <c r="AC218" i="5" s="1"/>
  <c r="AD110" i="5"/>
  <c r="AE110" i="5" s="1"/>
  <c r="AB110" i="5"/>
  <c r="AC110" i="5" s="1"/>
  <c r="AD189" i="5"/>
  <c r="AE189" i="5" s="1"/>
  <c r="AB189" i="5"/>
  <c r="AC189" i="5" s="1"/>
  <c r="AD79" i="5"/>
  <c r="AE79" i="5" s="1"/>
  <c r="AB79" i="5"/>
  <c r="AC79" i="5" s="1"/>
  <c r="AD119" i="5"/>
  <c r="AE119" i="5" s="1"/>
  <c r="AB119" i="5"/>
  <c r="AC119" i="5" s="1"/>
  <c r="AD65" i="5"/>
  <c r="AE65" i="5" s="1"/>
  <c r="AB65" i="5"/>
  <c r="AC65" i="5" s="1"/>
  <c r="AD130" i="5"/>
  <c r="AE130" i="5" s="1"/>
  <c r="AB130" i="5"/>
  <c r="AC130" i="5" s="1"/>
  <c r="AD105" i="5"/>
  <c r="AE105" i="5" s="1"/>
  <c r="AB105" i="5"/>
  <c r="AC105" i="5" s="1"/>
  <c r="AD68" i="5"/>
  <c r="AE68" i="5" s="1"/>
  <c r="AB68" i="5"/>
  <c r="AC68" i="5" s="1"/>
  <c r="AD120" i="5"/>
  <c r="AE120" i="5" s="1"/>
  <c r="AB120" i="5"/>
  <c r="AC120" i="5" s="1"/>
  <c r="AD134" i="5"/>
  <c r="AE134" i="5" s="1"/>
  <c r="AB134" i="5"/>
  <c r="AC134" i="5" s="1"/>
  <c r="AD152" i="5"/>
  <c r="AE152" i="5" s="1"/>
  <c r="AB152" i="5"/>
  <c r="AC152" i="5" s="1"/>
  <c r="AD159" i="5"/>
  <c r="AE159" i="5" s="1"/>
  <c r="AB159" i="5"/>
  <c r="AC159" i="5" s="1"/>
  <c r="AD202" i="5"/>
  <c r="AE202" i="5" s="1"/>
  <c r="AB202" i="5"/>
  <c r="AC202" i="5" s="1"/>
  <c r="AD225" i="5"/>
  <c r="AE225" i="5" s="1"/>
  <c r="AB225" i="5"/>
  <c r="AC225" i="5" s="1"/>
  <c r="AD173" i="5"/>
  <c r="AE173" i="5" s="1"/>
  <c r="AB173" i="5"/>
  <c r="AC173" i="5" s="1"/>
  <c r="AD203" i="5"/>
  <c r="AE203" i="5" s="1"/>
  <c r="AB203" i="5"/>
  <c r="AC203" i="5" s="1"/>
  <c r="AD117" i="5"/>
  <c r="AE117" i="5" s="1"/>
  <c r="AB117" i="5"/>
  <c r="AC117" i="5" s="1"/>
  <c r="AD104" i="5"/>
  <c r="AE104" i="5" s="1"/>
  <c r="AB104" i="5"/>
  <c r="AC104" i="5" s="1"/>
  <c r="AD38" i="5"/>
  <c r="AE38" i="5" s="1"/>
  <c r="AB38" i="5"/>
  <c r="AC38" i="5" s="1"/>
  <c r="AD207" i="5"/>
  <c r="AE207" i="5" s="1"/>
  <c r="AB207" i="5"/>
  <c r="AC207" i="5" s="1"/>
  <c r="AD188" i="5"/>
  <c r="AE188" i="5" s="1"/>
  <c r="AB188" i="5"/>
  <c r="AC188" i="5" s="1"/>
  <c r="AD174" i="5"/>
  <c r="AE174" i="5" s="1"/>
  <c r="AB174" i="5"/>
  <c r="AC174" i="5" s="1"/>
  <c r="AD99" i="5"/>
  <c r="AE99" i="5" s="1"/>
  <c r="AB99" i="5"/>
  <c r="AC99" i="5" s="1"/>
  <c r="AD161" i="5"/>
  <c r="AE161" i="5" s="1"/>
  <c r="AB161" i="5"/>
  <c r="AC161" i="5" s="1"/>
  <c r="AD85" i="5"/>
  <c r="AE85" i="5" s="1"/>
  <c r="AB85" i="5"/>
  <c r="AC85" i="5" s="1"/>
  <c r="AD121" i="5"/>
  <c r="AE121" i="5" s="1"/>
  <c r="AB121" i="5"/>
  <c r="AC121" i="5" s="1"/>
  <c r="AD100" i="5"/>
  <c r="AE100" i="5" s="1"/>
  <c r="AB100" i="5"/>
  <c r="AC100" i="5" s="1"/>
  <c r="AD222" i="5"/>
  <c r="AE222" i="5" s="1"/>
  <c r="AB222" i="5"/>
  <c r="AC222" i="5" s="1"/>
  <c r="AD96" i="5"/>
  <c r="AE96" i="5" s="1"/>
  <c r="AB96" i="5"/>
  <c r="AC96" i="5" s="1"/>
  <c r="AD35" i="5"/>
  <c r="AE35" i="5" s="1"/>
  <c r="AB35" i="5"/>
  <c r="AC35" i="5" s="1"/>
  <c r="AD157" i="5"/>
  <c r="AE157" i="5" s="1"/>
  <c r="AB157" i="5"/>
  <c r="AC157" i="5" s="1"/>
  <c r="AD180" i="5"/>
  <c r="AE180" i="5"/>
  <c r="AB180" i="5"/>
  <c r="AC180" i="5" s="1"/>
  <c r="AD198" i="5"/>
  <c r="AE198" i="5" s="1"/>
  <c r="AB198" i="5"/>
  <c r="AC198" i="5" s="1"/>
  <c r="AD64" i="5"/>
  <c r="AE64" i="5" s="1"/>
  <c r="AB64" i="5"/>
  <c r="AC64" i="5" s="1"/>
  <c r="AD76" i="5"/>
  <c r="AE76" i="5" s="1"/>
  <c r="AB76" i="5"/>
  <c r="AC76" i="5" s="1"/>
  <c r="AE175" i="5"/>
  <c r="AD175" i="5"/>
  <c r="AB175" i="5"/>
  <c r="AC175" i="5" s="1"/>
  <c r="AD48" i="5"/>
  <c r="AE48" i="5" s="1"/>
  <c r="AB48" i="5"/>
  <c r="AC48" i="5" s="1"/>
  <c r="AD143" i="5"/>
  <c r="AE143" i="5" s="1"/>
  <c r="AB143" i="5"/>
  <c r="AC143" i="5" s="1"/>
  <c r="AD83" i="5"/>
  <c r="AE83" i="5" s="1"/>
  <c r="AB83" i="5"/>
  <c r="AC83" i="5" s="1"/>
  <c r="AD82" i="5"/>
  <c r="AE82" i="5" s="1"/>
  <c r="AB82" i="5"/>
  <c r="AC82" i="5" s="1"/>
  <c r="AD21" i="5"/>
  <c r="AE21" i="5" s="1"/>
  <c r="AB21" i="5"/>
  <c r="AC21" i="5" s="1"/>
  <c r="AD39" i="5"/>
  <c r="AE39" i="5" s="1"/>
  <c r="AB39" i="5"/>
  <c r="AC39" i="5" s="1"/>
  <c r="AD107" i="5"/>
  <c r="AE107" i="5" s="1"/>
  <c r="AB107" i="5"/>
  <c r="AC107" i="5" s="1"/>
  <c r="AD20" i="5"/>
  <c r="AE20" i="5" s="1"/>
  <c r="AB20" i="5"/>
  <c r="AC20" i="5" s="1"/>
  <c r="AD22" i="5"/>
  <c r="AE22" i="5" s="1"/>
  <c r="AB22" i="5"/>
  <c r="AC22" i="5" s="1"/>
  <c r="AD190" i="5"/>
  <c r="AE190" i="5" s="1"/>
  <c r="AB190" i="5"/>
  <c r="AC190" i="5" s="1"/>
  <c r="AD49" i="5"/>
  <c r="AE49" i="5" s="1"/>
  <c r="AB49" i="5"/>
  <c r="AC49" i="5" s="1"/>
  <c r="AD172" i="5"/>
  <c r="AE172" i="5"/>
  <c r="AB172" i="5"/>
  <c r="AC172" i="5" s="1"/>
  <c r="AD221" i="5"/>
  <c r="AE221" i="5" s="1"/>
  <c r="AB221" i="5"/>
  <c r="AC221" i="5" s="1"/>
  <c r="AD24" i="5"/>
  <c r="AE24" i="5" s="1"/>
  <c r="AB24" i="5"/>
  <c r="AC24" i="5" s="1"/>
  <c r="AD92" i="5"/>
  <c r="AE92" i="5" s="1"/>
  <c r="AB92" i="5"/>
  <c r="AC92" i="5" s="1"/>
  <c r="AD228" i="5"/>
  <c r="AE228" i="5" s="1"/>
  <c r="AB228" i="5"/>
  <c r="AC228" i="5" s="1"/>
  <c r="AB78" i="5"/>
  <c r="AC78" i="5" s="1"/>
  <c r="AD78" i="5"/>
  <c r="AE78" i="5" s="1"/>
  <c r="AD47" i="5"/>
  <c r="AE47" i="5"/>
  <c r="AB47" i="5"/>
  <c r="AC47" i="5" s="1"/>
  <c r="AD214" i="5"/>
  <c r="AE214" i="5" s="1"/>
  <c r="AB214" i="5"/>
  <c r="AC214" i="5" s="1"/>
  <c r="AB54" i="5"/>
  <c r="AC54" i="5" s="1"/>
  <c r="AD54" i="5"/>
  <c r="AE54" i="5" s="1"/>
  <c r="AD94" i="5"/>
  <c r="AE94" i="5" s="1"/>
  <c r="AB94" i="5"/>
  <c r="AC94" i="5" s="1"/>
  <c r="AD182" i="5"/>
  <c r="AE182" i="5" s="1"/>
  <c r="AB182" i="5"/>
  <c r="AC182" i="5" s="1"/>
  <c r="AB118" i="5"/>
  <c r="AC118" i="5" s="1"/>
  <c r="AD118" i="5"/>
  <c r="AE118" i="5" s="1"/>
  <c r="AD212" i="5"/>
  <c r="AE212" i="5" s="1"/>
  <c r="AB212" i="5"/>
  <c r="AC212" i="5" s="1"/>
  <c r="AD163" i="5"/>
  <c r="AE163" i="5" s="1"/>
  <c r="AB163" i="5"/>
  <c r="AC163" i="5" s="1"/>
  <c r="AD136" i="5"/>
  <c r="AE136" i="5" s="1"/>
  <c r="AB136" i="5"/>
  <c r="AC136" i="5" s="1"/>
  <c r="AD169" i="5"/>
  <c r="AE169" i="5" s="1"/>
  <c r="AB169" i="5"/>
  <c r="AC169" i="5" s="1"/>
  <c r="AD61" i="5"/>
  <c r="AE61" i="5" s="1"/>
  <c r="AB61" i="5"/>
  <c r="AC61" i="5" s="1"/>
  <c r="AD91" i="5"/>
  <c r="AE91" i="5" s="1"/>
  <c r="AB91" i="5"/>
  <c r="AC91" i="5" s="1"/>
  <c r="Y232" i="5"/>
  <c r="AD40" i="5"/>
  <c r="AE40" i="5" s="1"/>
  <c r="AB40" i="5"/>
  <c r="AC40" i="5" s="1"/>
  <c r="AD216" i="5"/>
  <c r="AE216" i="5" s="1"/>
  <c r="AB216" i="5"/>
  <c r="AC216" i="5" s="1"/>
  <c r="AD62" i="5"/>
  <c r="AE62" i="5" s="1"/>
  <c r="AB62" i="5"/>
  <c r="AC62" i="5" s="1"/>
  <c r="AD193" i="5"/>
  <c r="AE193" i="5" s="1"/>
  <c r="AB193" i="5"/>
  <c r="AC193" i="5" s="1"/>
  <c r="AD217" i="5"/>
  <c r="AE217" i="5" s="1"/>
  <c r="AB217" i="5"/>
  <c r="AC217" i="5" s="1"/>
  <c r="AD57" i="5"/>
  <c r="AE57" i="5" s="1"/>
  <c r="AB57" i="5"/>
  <c r="AC57" i="5" s="1"/>
  <c r="AD179" i="5"/>
  <c r="AE179" i="5" s="1"/>
  <c r="AB179" i="5"/>
  <c r="AC179" i="5" s="1"/>
  <c r="AD170" i="5"/>
  <c r="AE170" i="5" s="1"/>
  <c r="AB170" i="5"/>
  <c r="AC170" i="5" s="1"/>
  <c r="AD33" i="5"/>
  <c r="AE33" i="5" s="1"/>
  <c r="AB33" i="5"/>
  <c r="AC33" i="5" s="1"/>
  <c r="AD201" i="5"/>
  <c r="AE201" i="5" s="1"/>
  <c r="AB201" i="5"/>
  <c r="AC201" i="5" s="1"/>
  <c r="AD23" i="5"/>
  <c r="AE23" i="5" s="1"/>
  <c r="AB23" i="5"/>
  <c r="AC23" i="5" s="1"/>
  <c r="AD168" i="5"/>
  <c r="AE168" i="5" s="1"/>
  <c r="AB168" i="5"/>
  <c r="AC168" i="5" s="1"/>
  <c r="AD75" i="5"/>
  <c r="AE75" i="5"/>
  <c r="AB75" i="5"/>
  <c r="AC75" i="5" s="1"/>
  <c r="AD128" i="5"/>
  <c r="AE128" i="5" s="1"/>
  <c r="AB128" i="5"/>
  <c r="AC128" i="5" s="1"/>
  <c r="AD135" i="5"/>
  <c r="AE135" i="5" s="1"/>
  <c r="AB135" i="5"/>
  <c r="AC135" i="5" s="1"/>
  <c r="AD227" i="5"/>
  <c r="AE227" i="5" s="1"/>
  <c r="AB227" i="5"/>
  <c r="AC227" i="5" s="1"/>
  <c r="AD140" i="5"/>
  <c r="AE140" i="5" s="1"/>
  <c r="AB140" i="5"/>
  <c r="AC140" i="5" s="1"/>
  <c r="AD137" i="5"/>
  <c r="AE137" i="5" s="1"/>
  <c r="AB137" i="5"/>
  <c r="AC137" i="5" s="1"/>
  <c r="AB88" i="5"/>
  <c r="AC88" i="5" s="1"/>
  <c r="AD88" i="5"/>
  <c r="AE88" i="5" s="1"/>
  <c r="AD109" i="5"/>
  <c r="AE109" i="5" s="1"/>
  <c r="AB109" i="5"/>
  <c r="AC109" i="5" s="1"/>
  <c r="AD210" i="5"/>
  <c r="AE210" i="5" s="1"/>
  <c r="AB210" i="5"/>
  <c r="AC210" i="5" s="1"/>
  <c r="AD165" i="5"/>
  <c r="AE165" i="5" s="1"/>
  <c r="AB165" i="5"/>
  <c r="AC165" i="5" s="1"/>
  <c r="AB148" i="5"/>
  <c r="AC148" i="5" s="1"/>
  <c r="AD148" i="5"/>
  <c r="AE148" i="5" s="1"/>
  <c r="AD80" i="5"/>
  <c r="AE80" i="5" s="1"/>
  <c r="AB80" i="5"/>
  <c r="AC80" i="5" s="1"/>
  <c r="AD73" i="5"/>
  <c r="AE73" i="5" s="1"/>
  <c r="AB73" i="5"/>
  <c r="AC73" i="5" s="1"/>
  <c r="AD211" i="5"/>
  <c r="AE211" i="5" s="1"/>
  <c r="AB211" i="5"/>
  <c r="AC211" i="5" s="1"/>
  <c r="AD154" i="5"/>
  <c r="AE154" i="5" s="1"/>
  <c r="AB154" i="5"/>
  <c r="AC154" i="5" s="1"/>
  <c r="AD146" i="5"/>
  <c r="AE146" i="5" s="1"/>
  <c r="AB146" i="5"/>
  <c r="AC146" i="5" s="1"/>
  <c r="AD185" i="5"/>
  <c r="AE185" i="5"/>
  <c r="AB185" i="5"/>
  <c r="AC185" i="5" s="1"/>
  <c r="AD160" i="5"/>
  <c r="AE160" i="5" s="1"/>
  <c r="AB160" i="5"/>
  <c r="AC160" i="5" s="1"/>
  <c r="AD56" i="5"/>
  <c r="AE56" i="5" s="1"/>
  <c r="AB56" i="5"/>
  <c r="AC56" i="5" s="1"/>
  <c r="AD145" i="5"/>
  <c r="AE145" i="5" s="1"/>
  <c r="AB145" i="5"/>
  <c r="AC145" i="5" s="1"/>
  <c r="AE101" i="5"/>
  <c r="AD101" i="5"/>
  <c r="AB101" i="5"/>
  <c r="AC101" i="5" s="1"/>
  <c r="AD195" i="5"/>
  <c r="AE195" i="5" s="1"/>
  <c r="AB195" i="5"/>
  <c r="AC195" i="5" s="1"/>
  <c r="AD226" i="5"/>
  <c r="AE226" i="5" s="1"/>
  <c r="AB226" i="5"/>
  <c r="AC226" i="5" s="1"/>
  <c r="AD111" i="5"/>
  <c r="AE111" i="5" s="1"/>
  <c r="AB111" i="5"/>
  <c r="AC111" i="5" s="1"/>
  <c r="AD71" i="5"/>
  <c r="AE71" i="5"/>
  <c r="AB71" i="5"/>
  <c r="AC71" i="5" s="1"/>
  <c r="AD139" i="5"/>
  <c r="AE139" i="5" s="1"/>
  <c r="AB139" i="5"/>
  <c r="AC139" i="5" s="1"/>
  <c r="AD36" i="5"/>
  <c r="AE36" i="5" s="1"/>
  <c r="AB36" i="5"/>
  <c r="AC36" i="5" s="1"/>
  <c r="AB229" i="5"/>
  <c r="AC229" i="5" s="1"/>
  <c r="AD229" i="5"/>
  <c r="AE229" i="5" s="1"/>
  <c r="AD158" i="5"/>
  <c r="AE158" i="5" s="1"/>
  <c r="AB158" i="5"/>
  <c r="AC158" i="5" s="1"/>
  <c r="AD204" i="5"/>
  <c r="AE204" i="5" s="1"/>
  <c r="AB204" i="5"/>
  <c r="AC204" i="5" s="1"/>
  <c r="AD42" i="5"/>
  <c r="AE42" i="5" s="1"/>
  <c r="AB42" i="5"/>
  <c r="AC42" i="5" s="1"/>
  <c r="AD141" i="5"/>
  <c r="AE141" i="5" s="1"/>
  <c r="AB141" i="5"/>
  <c r="AC141" i="5" s="1"/>
  <c r="AD32" i="5"/>
  <c r="AE32" i="5" s="1"/>
  <c r="AB32" i="5"/>
  <c r="AC32" i="5" s="1"/>
  <c r="AD102" i="5"/>
  <c r="AE102" i="5" s="1"/>
  <c r="AB102" i="5"/>
  <c r="AC102" i="5" s="1"/>
  <c r="AD126" i="5"/>
  <c r="AE126" i="5" s="1"/>
  <c r="AB126" i="5"/>
  <c r="AC126" i="5" s="1"/>
  <c r="AD184" i="5"/>
  <c r="AE184" i="5" s="1"/>
  <c r="AB184" i="5"/>
  <c r="AC184" i="5" s="1"/>
  <c r="AD194" i="5"/>
  <c r="AE194" i="5" s="1"/>
  <c r="AB194" i="5"/>
  <c r="AC194" i="5" s="1"/>
  <c r="AD116" i="5"/>
  <c r="AE116" i="5" s="1"/>
  <c r="AB116" i="5"/>
  <c r="AC116" i="5" s="1"/>
  <c r="AD46" i="5"/>
  <c r="AE46" i="5" s="1"/>
  <c r="AB46" i="5"/>
  <c r="AC46" i="5" s="1"/>
  <c r="AD44" i="5"/>
  <c r="AE44" i="5" s="1"/>
  <c r="AB44" i="5"/>
  <c r="AC44" i="5" s="1"/>
  <c r="AD177" i="5"/>
  <c r="AE177" i="5" s="1"/>
  <c r="AB177" i="5"/>
  <c r="AC177" i="5" s="1"/>
  <c r="AD181" i="5"/>
  <c r="AE181" i="5" s="1"/>
  <c r="AB181" i="5"/>
  <c r="AC181" i="5" s="1"/>
  <c r="AD103" i="5"/>
  <c r="AE103" i="5" s="1"/>
  <c r="AB103" i="5"/>
  <c r="AC103" i="5" s="1"/>
  <c r="AD51" i="5"/>
  <c r="AE51" i="5" s="1"/>
  <c r="AB51" i="5"/>
  <c r="AC51" i="5" s="1"/>
  <c r="AD58" i="5"/>
  <c r="AE58" i="5" s="1"/>
  <c r="AB58" i="5"/>
  <c r="AC58" i="5" s="1"/>
  <c r="AD112" i="5"/>
  <c r="AE112" i="5" s="1"/>
  <c r="AB112" i="5"/>
  <c r="AC112" i="5" s="1"/>
  <c r="AD87" i="5"/>
  <c r="AE87" i="5" s="1"/>
  <c r="AB87" i="5"/>
  <c r="AC87" i="5" s="1"/>
  <c r="AD29" i="5"/>
  <c r="AE29" i="5" s="1"/>
  <c r="AB29" i="5"/>
  <c r="AC29" i="5" s="1"/>
  <c r="AD125" i="5"/>
  <c r="AE125" i="5" s="1"/>
  <c r="AB125" i="5"/>
  <c r="AC125" i="5" s="1"/>
  <c r="AD162" i="5"/>
  <c r="AE162" i="5"/>
  <c r="AB162" i="5"/>
  <c r="AC162" i="5" s="1"/>
  <c r="AD178" i="5"/>
  <c r="AE178" i="5" s="1"/>
  <c r="AB178" i="5"/>
  <c r="AC178" i="5" s="1"/>
  <c r="AD186" i="5"/>
  <c r="AE186" i="5" s="1"/>
  <c r="AB186" i="5"/>
  <c r="AC186" i="5" s="1"/>
  <c r="AD60" i="5"/>
  <c r="AE60" i="5" s="1"/>
  <c r="AB60" i="5"/>
  <c r="AC60" i="5" s="1"/>
  <c r="AD108" i="5"/>
  <c r="AE108" i="5" s="1"/>
  <c r="AB108" i="5"/>
  <c r="AC108" i="5" s="1"/>
  <c r="AD41" i="5"/>
  <c r="AE41" i="5" s="1"/>
  <c r="AB41" i="5"/>
  <c r="AC41" i="5" s="1"/>
  <c r="AD50" i="5"/>
  <c r="AE50" i="5" s="1"/>
  <c r="AB50" i="5"/>
  <c r="AC50" i="5" s="1"/>
  <c r="AB153" i="5"/>
  <c r="AC153" i="5" s="1"/>
  <c r="AD153" i="5"/>
  <c r="AE153" i="5" s="1"/>
  <c r="AD28" i="5"/>
  <c r="AE28" i="5" s="1"/>
  <c r="AB28" i="5"/>
  <c r="AC28" i="5" s="1"/>
  <c r="AD90" i="5"/>
  <c r="AE90" i="5" s="1"/>
  <c r="AB90" i="5"/>
  <c r="AC90" i="5" s="1"/>
  <c r="AD197" i="5"/>
  <c r="AE197" i="5" s="1"/>
  <c r="AB197" i="5"/>
  <c r="AC197" i="5" s="1"/>
  <c r="AD43" i="5"/>
  <c r="AE43" i="5" s="1"/>
  <c r="AB43" i="5"/>
  <c r="AC43" i="5" s="1"/>
  <c r="AD97" i="5"/>
  <c r="AE97" i="5" s="1"/>
  <c r="AB97" i="5"/>
  <c r="AC97" i="5" s="1"/>
  <c r="AB69" i="5"/>
  <c r="AC69" i="5" s="1"/>
  <c r="AD69" i="5"/>
  <c r="AE69" i="5" s="1"/>
  <c r="AD138" i="5"/>
  <c r="AE138" i="5" s="1"/>
  <c r="AB138" i="5"/>
  <c r="AC138" i="5" s="1"/>
  <c r="AD74" i="5"/>
  <c r="AE74" i="5"/>
  <c r="AB74" i="5"/>
  <c r="AC74" i="5" s="1"/>
  <c r="AD142" i="5"/>
  <c r="AE142" i="5" s="1"/>
  <c r="AB142" i="5"/>
  <c r="AC142" i="5" s="1"/>
  <c r="AD93" i="5"/>
  <c r="AE93" i="5" s="1"/>
  <c r="AB93" i="5"/>
  <c r="AC93" i="5" s="1"/>
  <c r="AD37" i="5"/>
  <c r="AE37" i="5" s="1"/>
  <c r="AB37" i="5"/>
  <c r="AC37" i="5" s="1"/>
  <c r="AB30" i="5"/>
  <c r="AC30" i="5" s="1"/>
  <c r="AD30" i="5"/>
  <c r="AE30" i="5" s="1"/>
  <c r="AB72" i="5"/>
  <c r="AC72" i="5" s="1"/>
  <c r="AD72" i="5"/>
  <c r="AE72" i="5" s="1"/>
  <c r="AD199" i="5"/>
  <c r="AE199" i="5" s="1"/>
  <c r="AB199" i="5"/>
  <c r="AC199" i="5" s="1"/>
  <c r="AD200" i="5"/>
  <c r="AE200" i="5" s="1"/>
  <c r="AB200" i="5"/>
  <c r="AC200" i="5" s="1"/>
  <c r="AD63" i="5"/>
  <c r="AE63" i="5" s="1"/>
  <c r="AB63" i="5"/>
  <c r="AC63" i="5" s="1"/>
  <c r="AD131" i="5"/>
  <c r="AE131" i="5"/>
  <c r="AB131" i="5"/>
  <c r="AC131" i="5" s="1"/>
  <c r="AD31" i="5"/>
  <c r="AE31" i="5" s="1"/>
  <c r="AB31" i="5"/>
  <c r="AC31" i="5" s="1"/>
  <c r="AD191" i="5"/>
  <c r="AE191" i="5" s="1"/>
  <c r="AB191" i="5"/>
  <c r="AC191" i="5" s="1"/>
  <c r="AD124" i="5"/>
  <c r="AE124" i="5" s="1"/>
  <c r="AB124" i="5"/>
  <c r="AC124" i="5" s="1"/>
  <c r="AD122" i="5"/>
  <c r="AE122" i="5" s="1"/>
  <c r="AB122" i="5"/>
  <c r="AC122" i="5" s="1"/>
  <c r="AD95" i="5"/>
  <c r="AE95" i="5" s="1"/>
  <c r="AB95" i="5"/>
  <c r="AC95" i="5" s="1"/>
  <c r="AD55" i="5"/>
  <c r="AE55" i="5" s="1"/>
  <c r="AB55" i="5"/>
  <c r="AC55" i="5" s="1"/>
  <c r="AD147" i="5"/>
  <c r="AE147" i="5" s="1"/>
  <c r="AB147" i="5"/>
  <c r="AC147" i="5" s="1"/>
  <c r="AD132" i="5"/>
  <c r="AE132" i="5"/>
  <c r="AB132" i="5"/>
  <c r="AC132" i="5" s="1"/>
  <c r="AD98" i="5"/>
  <c r="AE98" i="5" s="1"/>
  <c r="AB98" i="5"/>
  <c r="AC98" i="5" s="1"/>
  <c r="AD223" i="5"/>
  <c r="AE223" i="5" s="1"/>
  <c r="AB223" i="5"/>
  <c r="AC223" i="5" s="1"/>
  <c r="AD26" i="5"/>
  <c r="AE26" i="5" s="1"/>
  <c r="AB26" i="5"/>
  <c r="AC26" i="5" s="1"/>
  <c r="AD86" i="5"/>
  <c r="AE86" i="5" s="1"/>
  <c r="AB86" i="5"/>
  <c r="AC86" i="5" s="1"/>
  <c r="AD209" i="5"/>
  <c r="AE209" i="5" s="1"/>
  <c r="AB209" i="5"/>
  <c r="AC209" i="5" s="1"/>
  <c r="AD155" i="5"/>
  <c r="AE155" i="5" s="1"/>
  <c r="AB155" i="5"/>
  <c r="AC155" i="5" s="1"/>
  <c r="AD59" i="5"/>
  <c r="AE59" i="5"/>
  <c r="AB59" i="5"/>
  <c r="AC59" i="5" s="1"/>
  <c r="R232" i="5"/>
  <c r="S19" i="5"/>
  <c r="AE232" i="5" l="1"/>
  <c r="AE16" i="5" s="1"/>
  <c r="AB232" i="5"/>
  <c r="AC19" i="5"/>
  <c r="AD232" i="5"/>
  <c r="AD16" i="5" s="1"/>
</calcChain>
</file>

<file path=xl/sharedStrings.xml><?xml version="1.0" encoding="utf-8"?>
<sst xmlns="http://schemas.openxmlformats.org/spreadsheetml/2006/main" count="915" uniqueCount="415">
  <si>
    <t>Activity #</t>
  </si>
  <si>
    <t>FTE</t>
  </si>
  <si>
    <t>Object Code</t>
  </si>
  <si>
    <t>2xx</t>
  </si>
  <si>
    <t>12x</t>
  </si>
  <si>
    <t>13x</t>
  </si>
  <si>
    <t>33x</t>
  </si>
  <si>
    <t>34x</t>
  </si>
  <si>
    <t>35x</t>
  </si>
  <si>
    <t>4xx</t>
  </si>
  <si>
    <t>5xx</t>
  </si>
  <si>
    <t>8xx</t>
  </si>
  <si>
    <t>Licensed Salaries</t>
  </si>
  <si>
    <t>Classified Salaries</t>
  </si>
  <si>
    <t>Administrative Salaries</t>
  </si>
  <si>
    <t>Substitute Salaries</t>
  </si>
  <si>
    <t>Additional Salaries</t>
  </si>
  <si>
    <t>Benefits</t>
  </si>
  <si>
    <t>31x</t>
  </si>
  <si>
    <t>Instructional, Professional and Technical Services</t>
  </si>
  <si>
    <t>Transportation</t>
  </si>
  <si>
    <t>Travel</t>
  </si>
  <si>
    <t>Communications</t>
  </si>
  <si>
    <t>Supplies and Materials</t>
  </si>
  <si>
    <t>Capital Outlay</t>
  </si>
  <si>
    <t>Dues and Fees</t>
  </si>
  <si>
    <t>Proposed Activity</t>
  </si>
  <si>
    <t>$ Amount</t>
  </si>
  <si>
    <t>Total Expenditures:</t>
  </si>
  <si>
    <t>Estimated Allocation</t>
  </si>
  <si>
    <t>Name</t>
  </si>
  <si>
    <t>Phone</t>
  </si>
  <si>
    <t>Email</t>
  </si>
  <si>
    <t>Unbudgeted Funds:</t>
  </si>
  <si>
    <t>Portland SD 1J</t>
  </si>
  <si>
    <t>Salem-Keizer SD 24J</t>
  </si>
  <si>
    <t>Reynolds SD 7</t>
  </si>
  <si>
    <t>Lincoln County SD</t>
  </si>
  <si>
    <t>Eugene SD 4J</t>
  </si>
  <si>
    <t>Bend-LaPine Administrative SD 1</t>
  </si>
  <si>
    <t>Woodburn SD 103</t>
  </si>
  <si>
    <t>Three Rivers/Josephine County SD</t>
  </si>
  <si>
    <t>Springfield SD 19</t>
  </si>
  <si>
    <t>Coos Bay SD 9</t>
  </si>
  <si>
    <t>Klamath County SD</t>
  </si>
  <si>
    <t>Eagle Point SD 9</t>
  </si>
  <si>
    <t>Hillsboro SD 1J</t>
  </si>
  <si>
    <t>North Clackamas SD 12</t>
  </si>
  <si>
    <t>Centennial SD 28J</t>
  </si>
  <si>
    <t>Gresham-Barlow SD 10J</t>
  </si>
  <si>
    <t>Phoenix-Talent SD 4</t>
  </si>
  <si>
    <t>Greater Albany Public SD 8J</t>
  </si>
  <si>
    <t>Corvallis SD 509J</t>
  </si>
  <si>
    <t>Jefferson County SD 509J</t>
  </si>
  <si>
    <t>Oregon City SD 62</t>
  </si>
  <si>
    <t>Douglas County SD 4</t>
  </si>
  <si>
    <t>Morrow SD 1</t>
  </si>
  <si>
    <t>Winston-Dillard SD 116</t>
  </si>
  <si>
    <t>Santiam Canyon SD 129J</t>
  </si>
  <si>
    <t>Willamina SD 30J</t>
  </si>
  <si>
    <t>Central Point SD 6</t>
  </si>
  <si>
    <t>Gervais SD 1</t>
  </si>
  <si>
    <t>David Douglas SD 40</t>
  </si>
  <si>
    <t>Canby SD 86</t>
  </si>
  <si>
    <t>Baker SD 5J</t>
  </si>
  <si>
    <t>Klamath Falls City Schools</t>
  </si>
  <si>
    <t>La Grande SD 1</t>
  </si>
  <si>
    <t>North Wasco County SD 21</t>
  </si>
  <si>
    <t>Reedsport SD 105</t>
  </si>
  <si>
    <t>Sheridan SD 48J</t>
  </si>
  <si>
    <t>Estacada SD 108</t>
  </si>
  <si>
    <t>Adel SD 21</t>
  </si>
  <si>
    <t>Myrtle Point SD 41</t>
  </si>
  <si>
    <t>Glendale SD 77</t>
  </si>
  <si>
    <t>Adrian SD 61</t>
  </si>
  <si>
    <t>South Lane SD 45J3</t>
  </si>
  <si>
    <t>Annex SD 29</t>
  </si>
  <si>
    <t>Pendleton SD 16</t>
  </si>
  <si>
    <t>Redmond SD 2J</t>
  </si>
  <si>
    <t>Medford SD 549C</t>
  </si>
  <si>
    <t>St Helens SD 502</t>
  </si>
  <si>
    <t>Oakridge SD 76</t>
  </si>
  <si>
    <t>Arlington SD 3</t>
  </si>
  <si>
    <t>Arock SD 81</t>
  </si>
  <si>
    <t>Knappa SD 4</t>
  </si>
  <si>
    <t>Ashland SD 5</t>
  </si>
  <si>
    <t>Falls City SD 57</t>
  </si>
  <si>
    <t>North Bend SD 13</t>
  </si>
  <si>
    <t>Ashwood SD 8</t>
  </si>
  <si>
    <t>Astoria SD 1</t>
  </si>
  <si>
    <t>Sweet Home SD 55</t>
  </si>
  <si>
    <t>Umatilla SD 6R</t>
  </si>
  <si>
    <t>Athena-Weston SD 29RJ</t>
  </si>
  <si>
    <t>Bandon SD 54</t>
  </si>
  <si>
    <t>Milton-Freewater Unified SD 7</t>
  </si>
  <si>
    <t>Gladstone SD 115</t>
  </si>
  <si>
    <t>Clatskanie SD 6J</t>
  </si>
  <si>
    <t>Mitchell SD 55</t>
  </si>
  <si>
    <t>Yamhill Carlton SD 1</t>
  </si>
  <si>
    <t>Black Butte SD 41</t>
  </si>
  <si>
    <t>Dufur SD 29</t>
  </si>
  <si>
    <t>Brookings-Harbor SD 17C</t>
  </si>
  <si>
    <t>Burnt River SD 30J</t>
  </si>
  <si>
    <t>Butte Falls SD 91</t>
  </si>
  <si>
    <t>Camas Valley SD 21J</t>
  </si>
  <si>
    <t>Cascade SD 5</t>
  </si>
  <si>
    <t>Central Linn SD 552</t>
  </si>
  <si>
    <t>Central SD 13J</t>
  </si>
  <si>
    <t>Forest Grove SD 15</t>
  </si>
  <si>
    <t>Jefferson SD 14J</t>
  </si>
  <si>
    <t>Condon SD 25J</t>
  </si>
  <si>
    <t>Dayton SD 8</t>
  </si>
  <si>
    <t>Corbett SD 39</t>
  </si>
  <si>
    <t>Cove SD 15</t>
  </si>
  <si>
    <t>Creswell SD 40</t>
  </si>
  <si>
    <t>Coquille SD 8</t>
  </si>
  <si>
    <t>South Umpqua SD 19</t>
  </si>
  <si>
    <t>Dallas SD 2</t>
  </si>
  <si>
    <t>Union SD 5</t>
  </si>
  <si>
    <t>Beaverton SD 48J</t>
  </si>
  <si>
    <t>Frenchglen SD 16</t>
  </si>
  <si>
    <t>Colton SD 53</t>
  </si>
  <si>
    <t>McKenzie SD 68</t>
  </si>
  <si>
    <t>Dayville SD 16J</t>
  </si>
  <si>
    <t>Vernonia SD 47J</t>
  </si>
  <si>
    <t>Crow-Applegate-Lorane SD 66</t>
  </si>
  <si>
    <t>Diamond SD 7</t>
  </si>
  <si>
    <t>Powers SD 31</t>
  </si>
  <si>
    <t>Rogue River SD 35</t>
  </si>
  <si>
    <t>Double O SD 28</t>
  </si>
  <si>
    <t>Central Curry SD 1</t>
  </si>
  <si>
    <t>Drewsey SD 13</t>
  </si>
  <si>
    <t>Alsea SD 7J</t>
  </si>
  <si>
    <t>Echo SD 5</t>
  </si>
  <si>
    <t>Elgin SD 23</t>
  </si>
  <si>
    <t>Elkton SD 34</t>
  </si>
  <si>
    <t>Enterprise SD 21</t>
  </si>
  <si>
    <t>Tigard-Tualatin SD 23J</t>
  </si>
  <si>
    <t>Fossil SD 21J</t>
  </si>
  <si>
    <t>Gaston SD 511J</t>
  </si>
  <si>
    <t>Bethel SD 52</t>
  </si>
  <si>
    <t>Glide SD 12</t>
  </si>
  <si>
    <t>West Linn-Wilsonville SD 3J</t>
  </si>
  <si>
    <t>Fern Ridge SD 28J</t>
  </si>
  <si>
    <t>Harney County SD 4</t>
  </si>
  <si>
    <t>Harney County Union High SD 1J</t>
  </si>
  <si>
    <t>Harper SD 66</t>
  </si>
  <si>
    <t>Harrisburg SD 7J</t>
  </si>
  <si>
    <t>Crook County SD</t>
  </si>
  <si>
    <t>Hermiston SD 8</t>
  </si>
  <si>
    <t>Hood River County SD</t>
  </si>
  <si>
    <t>Huntington SD 16J</t>
  </si>
  <si>
    <t>Imbler SD 11</t>
  </si>
  <si>
    <t>Ione SD R2</t>
  </si>
  <si>
    <t>Rainier SD 13</t>
  </si>
  <si>
    <t>Jewell SD 8</t>
  </si>
  <si>
    <t>John Day SD 3</t>
  </si>
  <si>
    <t>Jordan Valley SD 3</t>
  </si>
  <si>
    <t>Joseph SD 6</t>
  </si>
  <si>
    <t>Junction City SD 69</t>
  </si>
  <si>
    <t>Juntura SD 12</t>
  </si>
  <si>
    <t>Scio SD 95</t>
  </si>
  <si>
    <t>Lake County SD 7</t>
  </si>
  <si>
    <t>Lake Oswego SD 7J</t>
  </si>
  <si>
    <t>Lebanon Community SD 9</t>
  </si>
  <si>
    <t>Long Creek SD 17</t>
  </si>
  <si>
    <t>Lowell SD 71</t>
  </si>
  <si>
    <t>Mapleton SD 32</t>
  </si>
  <si>
    <t>Marcola SD 79J</t>
  </si>
  <si>
    <t>Amity SD 4J</t>
  </si>
  <si>
    <t>McMinnville SD 40</t>
  </si>
  <si>
    <t>Banks SD 13</t>
  </si>
  <si>
    <t>Blachly SD 90</t>
  </si>
  <si>
    <t>Monroe SD 1J</t>
  </si>
  <si>
    <t>Monument SD 8</t>
  </si>
  <si>
    <t>Mt Angel SD 91</t>
  </si>
  <si>
    <t>Neah-Kah-Nie SD 56</t>
  </si>
  <si>
    <t>Culver SD 4</t>
  </si>
  <si>
    <t>Newberg SD 29J</t>
  </si>
  <si>
    <t>North Douglas SD 22</t>
  </si>
  <si>
    <t>Douglas County SD 15</t>
  </si>
  <si>
    <t>North Marion SD 15</t>
  </si>
  <si>
    <t>North Powder SD 8J</t>
  </si>
  <si>
    <t>North Santiam SD 29J</t>
  </si>
  <si>
    <t>Nyssa SD 26</t>
  </si>
  <si>
    <t>Oakland SD 1</t>
  </si>
  <si>
    <t>Grants Pass SD 7</t>
  </si>
  <si>
    <t>Ontario SD 8C</t>
  </si>
  <si>
    <t>Harney County SD 3</t>
  </si>
  <si>
    <t>Oregon Trail SD 46</t>
  </si>
  <si>
    <t>Paisley SD 11</t>
  </si>
  <si>
    <t>Helix SD 1</t>
  </si>
  <si>
    <t>Perrydale SD 21</t>
  </si>
  <si>
    <t>Philomath SD 17J</t>
  </si>
  <si>
    <t>Molalla River SD 35</t>
  </si>
  <si>
    <t>Pine Creek SD 5</t>
  </si>
  <si>
    <t>Pine Eagle SD 61</t>
  </si>
  <si>
    <t>Pinehurst SD 94</t>
  </si>
  <si>
    <t>Pleasant Hill SD 1</t>
  </si>
  <si>
    <t>Plush SD 18</t>
  </si>
  <si>
    <t>Nestucca Valley SD 101J</t>
  </si>
  <si>
    <t>North Lake SD 14</t>
  </si>
  <si>
    <t>Prairie City SD 4</t>
  </si>
  <si>
    <t>Prospect SD 59</t>
  </si>
  <si>
    <t>Parkrose SD 3</t>
  </si>
  <si>
    <t>Riddle SD 70</t>
  </si>
  <si>
    <t>Riverdale SD 51J</t>
  </si>
  <si>
    <t>Scappoose SD 1J</t>
  </si>
  <si>
    <t>Seaside SD 10</t>
  </si>
  <si>
    <t>Sherman County SD</t>
  </si>
  <si>
    <t>Sherwood SD 88J</t>
  </si>
  <si>
    <t>Silver Falls SD 4J</t>
  </si>
  <si>
    <t>Sisters SD 6</t>
  </si>
  <si>
    <t>Siuslaw SD 97J</t>
  </si>
  <si>
    <t>South Harney SD 33</t>
  </si>
  <si>
    <t>Pilot Rock SD 2</t>
  </si>
  <si>
    <t>Spray SD 1</t>
  </si>
  <si>
    <t>St Paul SD 45</t>
  </si>
  <si>
    <t>Stanfield SD 61</t>
  </si>
  <si>
    <t>Suntex SD 10</t>
  </si>
  <si>
    <t>Sutherlin SD 130</t>
  </si>
  <si>
    <t>Port Orford-Langlois SD 2CJ</t>
  </si>
  <si>
    <t>Tillamook SD 9</t>
  </si>
  <si>
    <t>Troy SD 54</t>
  </si>
  <si>
    <t>Ukiah SD 80R</t>
  </si>
  <si>
    <t>South Wasco County SD 1</t>
  </si>
  <si>
    <t>Vale SD 84</t>
  </si>
  <si>
    <t>Wallowa SD 12</t>
  </si>
  <si>
    <t>Warrenton-Hammond SD 30</t>
  </si>
  <si>
    <t>Yoncalla SD 32</t>
  </si>
  <si>
    <t>Oregon Department of Education</t>
  </si>
  <si>
    <t>Please provide contact information for the person completing this budget</t>
  </si>
  <si>
    <t>Select your institution from the drop down list to the right</t>
  </si>
  <si>
    <t>Office of Education Innovation and Improvement</t>
  </si>
  <si>
    <t xml:space="preserve">Report: Student Investment Acount Estimated Allocations </t>
  </si>
  <si>
    <t>Date:</t>
  </si>
  <si>
    <t>AY 2021</t>
  </si>
  <si>
    <t>There are</t>
  </si>
  <si>
    <t>2019-20</t>
  </si>
  <si>
    <t>2020-21</t>
  </si>
  <si>
    <t>School Districts receiving $0.00, less than, or equal to:</t>
  </si>
  <si>
    <t>Split:</t>
  </si>
  <si>
    <t>Min. Grant Floor:</t>
  </si>
  <si>
    <t>$ available:</t>
  </si>
  <si>
    <t xml:space="preserve">Independent charter ADMw: </t>
  </si>
  <si>
    <t>Unallocated funding:</t>
  </si>
  <si>
    <t>Min. Grant adj. ADMw:</t>
  </si>
  <si>
    <t xml:space="preserve">To be distributed: </t>
  </si>
  <si>
    <t>Adj. state ADMw:</t>
  </si>
  <si>
    <t>Statewide ADMw:</t>
  </si>
  <si>
    <t>School districts less than</t>
  </si>
  <si>
    <t>SIA funds available:</t>
  </si>
  <si>
    <t>Rate per ADMw:</t>
  </si>
  <si>
    <t>Adj. Rate per ADMw:</t>
  </si>
  <si>
    <t>First year of biennium</t>
  </si>
  <si>
    <t>Second year of biennium</t>
  </si>
  <si>
    <t>Inst_Id</t>
  </si>
  <si>
    <t>County</t>
  </si>
  <si>
    <t>2018-19 Extended ADMw</t>
  </si>
  <si>
    <t>Additional Poverty Weighting</t>
  </si>
  <si>
    <t>ADMw Subtotal</t>
  </si>
  <si>
    <t>Exclude for Virtual Public Charter School ADMw</t>
  </si>
  <si>
    <t>Exclude for Eligible Charter School Grant ADMw</t>
  </si>
  <si>
    <t>Exclude for Non-participating Public Charter School ADMw</t>
  </si>
  <si>
    <t>ADMw Total</t>
  </si>
  <si>
    <t xml:space="preserve">(A) Allocation w/out Min. Grant </t>
  </si>
  <si>
    <t>ADMw Min. Threshold</t>
  </si>
  <si>
    <t>Adj. Min. Grant ADMw</t>
  </si>
  <si>
    <t>Min. Grant Amount</t>
  </si>
  <si>
    <t>Min. Grant ADMw</t>
  </si>
  <si>
    <t>(B) Allcoation with Min. Grant Adj.</t>
  </si>
  <si>
    <t>$ Funding Variance (B minus A)</t>
  </si>
  <si>
    <t>% change</t>
  </si>
  <si>
    <t>(B) Allcoation with Min. Grant Adj. (accounting for any unallocated funding)</t>
  </si>
  <si>
    <t>Unallocated Funding Balance</t>
  </si>
  <si>
    <t>Total Funding</t>
  </si>
  <si>
    <t>Baker</t>
  </si>
  <si>
    <t>Benton</t>
  </si>
  <si>
    <t>Clackamas</t>
  </si>
  <si>
    <t>Clatsop</t>
  </si>
  <si>
    <t>Columbia</t>
  </si>
  <si>
    <t>Coos</t>
  </si>
  <si>
    <t>Crook</t>
  </si>
  <si>
    <t>Curry</t>
  </si>
  <si>
    <t>Deschutes</t>
  </si>
  <si>
    <t>Douglas</t>
  </si>
  <si>
    <t>Gilliam</t>
  </si>
  <si>
    <t>Grant</t>
  </si>
  <si>
    <t>Harney</t>
  </si>
  <si>
    <t>Hood River</t>
  </si>
  <si>
    <t>Jackson</t>
  </si>
  <si>
    <t>Jefferson</t>
  </si>
  <si>
    <t>Josephine</t>
  </si>
  <si>
    <t>Klamath</t>
  </si>
  <si>
    <t>Lake</t>
  </si>
  <si>
    <t>Lane</t>
  </si>
  <si>
    <t>Lincoln</t>
  </si>
  <si>
    <t>Linn</t>
  </si>
  <si>
    <t>Malheur</t>
  </si>
  <si>
    <t>Malheur County SD 51</t>
  </si>
  <si>
    <t>Marion</t>
  </si>
  <si>
    <t>Morrow</t>
  </si>
  <si>
    <t>Multnomah</t>
  </si>
  <si>
    <t>Polk</t>
  </si>
  <si>
    <t>Sherman</t>
  </si>
  <si>
    <t>Tillamook</t>
  </si>
  <si>
    <t>Umatilla</t>
  </si>
  <si>
    <t>Union</t>
  </si>
  <si>
    <t>Wallowa</t>
  </si>
  <si>
    <t>Wasco</t>
  </si>
  <si>
    <t>Washington</t>
  </si>
  <si>
    <t>Wheeler</t>
  </si>
  <si>
    <t>Yamhill</t>
  </si>
  <si>
    <t>Assumptions:</t>
  </si>
  <si>
    <t>Virtual charter schools include both full virtual and focus virtual, but does not include supplemental virtual status</t>
  </si>
  <si>
    <t>Estimated Extended ADMw is from the reconcilaiton of the 2018-19 State School Fund in May 2019. The Department will use the Extended ADMw from the 2019-20 State School Fund reconciled in May 2020 for actual Extended ADMw and payments.</t>
  </si>
  <si>
    <t>Bend International School</t>
  </si>
  <si>
    <t>Phoenix School</t>
  </si>
  <si>
    <t>Kids Unlimited Academy</t>
  </si>
  <si>
    <t>Sunny Wolf Charter School</t>
  </si>
  <si>
    <t>Village School</t>
  </si>
  <si>
    <t>Willamette Leadership Academy</t>
  </si>
  <si>
    <t>Lincoln City Career Technical High School</t>
  </si>
  <si>
    <t>Siletz Valley Schools</t>
  </si>
  <si>
    <t>Sweet Home Charter School</t>
  </si>
  <si>
    <t>Four Rivers Community School</t>
  </si>
  <si>
    <t>Kairos PDX</t>
  </si>
  <si>
    <t>Nixyaawii Community School</t>
  </si>
  <si>
    <t>Wahtonka Community School</t>
  </si>
  <si>
    <t>Eola Hills Charter School</t>
  </si>
  <si>
    <t>Recipient</t>
  </si>
  <si>
    <t>CODE</t>
  </si>
  <si>
    <t>Description</t>
  </si>
  <si>
    <t>Total Line Items</t>
  </si>
  <si>
    <t>Total Budgeted</t>
  </si>
  <si>
    <t>TOTAL</t>
  </si>
  <si>
    <t>Total FTE</t>
  </si>
  <si>
    <t>RCS</t>
  </si>
  <si>
    <t>H&amp;S</t>
  </si>
  <si>
    <t>IIT</t>
  </si>
  <si>
    <t>Increased Instructional Time</t>
  </si>
  <si>
    <t>Improving Student Health &amp; Safety</t>
  </si>
  <si>
    <t>Reducing Class Size</t>
  </si>
  <si>
    <t>Allowable Use Category</t>
  </si>
  <si>
    <t>Budget Justification Narrative</t>
  </si>
  <si>
    <t>Maximum Administrative Costs</t>
  </si>
  <si>
    <t>Allowable Administrative Costs:</t>
  </si>
  <si>
    <t>OTHER</t>
  </si>
  <si>
    <t>Miscellaneous</t>
  </si>
  <si>
    <t>ADMIN</t>
  </si>
  <si>
    <t>Administrative Indirect</t>
  </si>
  <si>
    <t>Administrative Indirect Costs</t>
  </si>
  <si>
    <t>Other codes not listed</t>
  </si>
  <si>
    <t xml:space="preserve">Administrative </t>
  </si>
  <si>
    <t>OCG</t>
  </si>
  <si>
    <t>Ongoing Community Engagement</t>
  </si>
  <si>
    <t>Use evidence-based criteria to ensure appropriate student-teacher ratios or staff caseloads;</t>
  </si>
  <si>
    <t>Increasing the use of instructional assistants.</t>
  </si>
  <si>
    <t>More hours and/or days.</t>
  </si>
  <si>
    <t>Summer programs; before or after school programs.</t>
  </si>
  <si>
    <t>Technological investments that minimize class time used for assessments administered to students.</t>
  </si>
  <si>
    <t>Social and emotional learning, trauma-informed practices; student mental and behavioral health.</t>
  </si>
  <si>
    <t>Well-Rounded Education</t>
  </si>
  <si>
    <t>Developmentally appropriate and culturally responsive early literacy practices and programs in pre-K through third grade.</t>
  </si>
  <si>
    <t>Culturally responsive programs and practices in grades 6-8, including learning, counseling and student support that is connected to colleges and careers.</t>
  </si>
  <si>
    <t>Broadened curricular options at all grade levels including: Art, Music, PE, STEM, CTE, engaging electives, accelerated college credit programs, including dual credit, IB, AP, Life Skills, TAG, dropout and prevention programs, and transition supports.</t>
  </si>
  <si>
    <t>Access to licensed educators with a library media endorsement.</t>
  </si>
  <si>
    <t>WRE</t>
  </si>
  <si>
    <t>Well Rounded Education</t>
  </si>
  <si>
    <t>Below are brief descriptions of some of the allowed activities pertaining to the categories listed in the Student Investment Account.</t>
  </si>
  <si>
    <t>Activities aimed to continue engaging focal student groups, communities and staff for input and feedback on planned activities and priorities.</t>
  </si>
  <si>
    <t>Additional Resources</t>
  </si>
  <si>
    <t>SIA Engagement Toolkit</t>
  </si>
  <si>
    <t>SIA Comprehensive Guidance</t>
  </si>
  <si>
    <t>SIA Webpage</t>
  </si>
  <si>
    <t>The "INFO" tab provides brief descriptions of the activities described in the "allowable use" categories.</t>
  </si>
  <si>
    <t>The "Summary" tab provides a summary of categorized expenditures.</t>
  </si>
  <si>
    <t>The "Expenditures" tab is an activities-based budget tool to list and categorize budgeted activities.</t>
  </si>
  <si>
    <t xml:space="preserve">1. Briefly describe the proposed activity (Column "E").
2. Select the appropriate "Allowable Use Category" that best fits the activity from the drop down list (Column "C").
3. Select the appropriate “Object Code” that best fits the activity from the dropdown list (Column “D”).
     If the desired object code is not listed, select “OTHER” and include a note in the justification narrative.
4. Enter FTE, if any is associated with the activity item (Column "B").
5. Enter budgeted amount (Column “F”).
6. Provide a brief narrative justification for the activity and budgeted amount (Column “H”). 
The sheet will auto sum the budgeted amounts as long as an OBJECT code is selected.
</t>
  </si>
  <si>
    <t>(Ongoing Community Engagement</t>
  </si>
  <si>
    <t>District / Charter</t>
  </si>
  <si>
    <t>UPDATED February 10, 2020</t>
  </si>
  <si>
    <t>Michelle Knee</t>
  </si>
  <si>
    <t>541 440-4005</t>
  </si>
  <si>
    <t>mknee@roseburg.k12.or.us</t>
  </si>
  <si>
    <t>Purchase materials for STEAM</t>
  </si>
  <si>
    <t xml:space="preserve">Purchase books to grow K-12 classroom libraries </t>
  </si>
  <si>
    <t xml:space="preserve">Purchase IRLA (Independent Reading Level Assessment) for 8 elementary schools </t>
  </si>
  <si>
    <t xml:space="preserve">Juvenile Justice Diversion Online Program </t>
  </si>
  <si>
    <t>4A</t>
  </si>
  <si>
    <t xml:space="preserve">Social Emotional Learning Coordinator Benefits </t>
  </si>
  <si>
    <t xml:space="preserve">School Psychologist Salary </t>
  </si>
  <si>
    <t xml:space="preserve">School Psychologist Benefits </t>
  </si>
  <si>
    <t xml:space="preserve">Skills Trainers to support elementary schools Benefits </t>
  </si>
  <si>
    <t xml:space="preserve">Elementary STEAM teachers Benefits </t>
  </si>
  <si>
    <t>Elementary STEAM teachers Salaries</t>
  </si>
  <si>
    <t>Elementary music teachers Salaries</t>
  </si>
  <si>
    <t>Elementary music teachers Benefits</t>
  </si>
  <si>
    <t xml:space="preserve"> Elementary teachers to reduce class size Salaries</t>
  </si>
  <si>
    <t>Elementary teachers to reduce class size Benefits</t>
  </si>
  <si>
    <t>Social Emotional Learning Coordinator Salary</t>
  </si>
  <si>
    <t>Skills Trainers to support elementary schools Salaries</t>
  </si>
  <si>
    <t>2 middle School TOSAs Salaries</t>
  </si>
  <si>
    <t xml:space="preserve">2 middle school TOSAs Benefits </t>
  </si>
  <si>
    <t xml:space="preserve"> 5 High School Teachers to reduce class sizes and provide alternaive pathways to completion of high school Salaries</t>
  </si>
  <si>
    <t xml:space="preserve"> 5 High School Teacher to reduce class sizes and provide alternaive pathways to completion of high school Benefits</t>
  </si>
  <si>
    <t xml:space="preserve">4 middle schools teachers to reduce class size Salaries </t>
  </si>
  <si>
    <t>4 middle schools teachers to reduce class sizeBenefits</t>
  </si>
  <si>
    <t>Ensure access to before/after school programs and extra curricular activities for all students (priority for students of color, students with disabilities, emerging bilingual students and students navigating poverty, homelessness, and foster care)  Salaries</t>
  </si>
  <si>
    <t>Ensure access to before/after school programs and extra curricular activities for all students (priority for students of color, students with disabilities, emerging bilingual students and students navigating poverty, homelessness, and foster care)  Benefits</t>
  </si>
  <si>
    <t>Ensure access to before/after school programs and extra curricular activities for all students (priority for students of color, students with disabilities, emerging bilingual students and students navigating poverty, homelessness, and foster care)  Supplies</t>
  </si>
  <si>
    <t>Special Education Instructional Assistant Salaries</t>
  </si>
  <si>
    <t>Special Education Teacher Salaries</t>
  </si>
  <si>
    <t xml:space="preserve">Special Education Teacher Benefits </t>
  </si>
  <si>
    <t xml:space="preserve">Special Education Instructional Assistant Benefits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</si>
</sst>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_-&quot;$&quot;* #,##0.00_-;\-&quot;$&quot;* #,##0.00_-;_-&quot;$&quot;* &quot;-&quot;??_-;_-@_-"/>
    <numFmt numFmtId="165" formatCode="&quot;$&quot;#,##0.00;[Red]&quot;$&quot;#,##0.00"/>
    <numFmt numFmtId="166" formatCode="m/d/yy;@"/>
    <numFmt numFmtId="167" formatCode="0.0"/>
  </numFmts>
  <fonts count="26" x14ac:knownFonts="1">
    <font>
      <sz val="12"/>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u/>
      <sz val="12"/>
      <color theme="10"/>
      <name val="Calibri"/>
      <family val="2"/>
      <scheme val="minor"/>
    </font>
    <font>
      <u/>
      <sz val="12"/>
      <color theme="11"/>
      <name val="Calibri"/>
      <family val="2"/>
      <scheme val="minor"/>
    </font>
    <font>
      <sz val="16"/>
      <color theme="1"/>
      <name val="Calibri"/>
      <family val="2"/>
      <scheme val="minor"/>
    </font>
    <font>
      <u/>
      <sz val="16"/>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10"/>
      <color theme="1"/>
      <name val="Calibri"/>
      <family val="2"/>
      <scheme val="minor"/>
    </font>
    <font>
      <sz val="18"/>
      <color rgb="FFFF0000"/>
      <name val="Calibri"/>
      <family val="2"/>
      <scheme val="minor"/>
    </font>
    <font>
      <sz val="20"/>
      <color rgb="FFFF0000"/>
      <name val="Calibri"/>
      <family val="2"/>
      <scheme val="minor"/>
    </font>
    <font>
      <sz val="10"/>
      <name val="Calibri"/>
      <family val="2"/>
      <scheme val="minor"/>
    </font>
    <font>
      <sz val="11"/>
      <color theme="1"/>
      <name val="Calibri"/>
      <family val="2"/>
    </font>
    <font>
      <sz val="12"/>
      <color rgb="FF000000"/>
      <name val="Calibri"/>
      <family val="2"/>
      <scheme val="minor"/>
    </font>
    <font>
      <b/>
      <u/>
      <sz val="14"/>
      <color theme="1"/>
      <name val="Calibri"/>
      <family val="2"/>
      <scheme val="minor"/>
    </font>
    <font>
      <b/>
      <sz val="18"/>
      <color theme="1"/>
      <name val="Calibri"/>
      <family val="2"/>
      <scheme val="minor"/>
    </font>
    <font>
      <b/>
      <sz val="14"/>
      <color theme="1"/>
      <name val="Calibri"/>
      <family val="2"/>
      <scheme val="minor"/>
    </font>
    <font>
      <b/>
      <sz val="16"/>
      <color theme="1"/>
      <name val="Calibri"/>
      <family val="2"/>
      <scheme val="minor"/>
    </font>
    <font>
      <sz val="10.5"/>
      <color rgb="FF333333"/>
      <name val="Arial"/>
      <family val="2"/>
    </font>
    <font>
      <sz val="10"/>
      <color rgb="FF333333"/>
      <name val="Arial"/>
      <family val="2"/>
    </font>
    <font>
      <i/>
      <sz val="14"/>
      <color theme="1"/>
      <name val="Calibri"/>
      <family val="2"/>
      <scheme val="minor"/>
    </font>
    <font>
      <i/>
      <u/>
      <sz val="14"/>
      <color theme="1"/>
      <name val="Calibri"/>
      <family val="2"/>
      <scheme val="minor"/>
    </font>
    <font>
      <i/>
      <sz val="12"/>
      <color theme="3" tint="0.59999389629810485"/>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thin">
        <color auto="1"/>
      </bottom>
      <diagonal/>
    </border>
    <border>
      <left/>
      <right/>
      <top style="thin">
        <color auto="1"/>
      </top>
      <bottom style="double">
        <color auto="1"/>
      </bottom>
      <diagonal/>
    </border>
    <border>
      <left/>
      <right/>
      <top/>
      <bottom style="double">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s>
  <cellStyleXfs count="37">
    <xf numFmtId="0" fontId="0" fillId="0" borderId="0"/>
    <xf numFmtId="164"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8" fillId="0" borderId="0"/>
    <xf numFmtId="44" fontId="8" fillId="0" borderId="0" applyFont="0" applyFill="0" applyBorder="0" applyAlignment="0" applyProtection="0"/>
    <xf numFmtId="9" fontId="8"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43" fontId="8"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cellStyleXfs>
  <cellXfs count="186">
    <xf numFmtId="0" fontId="0" fillId="0" borderId="0" xfId="0"/>
    <xf numFmtId="0" fontId="0" fillId="0" borderId="0" xfId="0" applyAlignment="1">
      <alignment horizontal="left"/>
    </xf>
    <xf numFmtId="0" fontId="3" fillId="0" borderId="0" xfId="0" applyFont="1"/>
    <xf numFmtId="0" fontId="3" fillId="2" borderId="1" xfId="0" applyFont="1" applyFill="1" applyBorder="1" applyAlignment="1">
      <alignment horizontal="center"/>
    </xf>
    <xf numFmtId="0" fontId="3" fillId="2" borderId="1" xfId="0" applyFont="1" applyFill="1" applyBorder="1" applyAlignment="1">
      <alignment horizontal="left"/>
    </xf>
    <xf numFmtId="0" fontId="0" fillId="0" borderId="1" xfId="0" applyFont="1" applyBorder="1" applyAlignment="1">
      <alignment horizontal="center" vertical="center"/>
    </xf>
    <xf numFmtId="164" fontId="0" fillId="0" borderId="1" xfId="1" applyFont="1" applyBorder="1"/>
    <xf numFmtId="0" fontId="0" fillId="0" borderId="1" xfId="0" applyBorder="1"/>
    <xf numFmtId="0" fontId="0" fillId="0" borderId="1" xfId="0" applyFont="1" applyBorder="1" applyAlignment="1">
      <alignment horizontal="left" vertical="center" wrapText="1"/>
    </xf>
    <xf numFmtId="0" fontId="0" fillId="0" borderId="1" xfId="0" applyFont="1" applyBorder="1" applyAlignment="1">
      <alignment horizontal="left" vertical="center"/>
    </xf>
    <xf numFmtId="164" fontId="0" fillId="0" borderId="2" xfId="1" applyFont="1" applyBorder="1" applyAlignment="1">
      <alignment horizontal="left"/>
    </xf>
    <xf numFmtId="0" fontId="0" fillId="3" borderId="0" xfId="0" applyFill="1"/>
    <xf numFmtId="0" fontId="0" fillId="3" borderId="3" xfId="0" applyFill="1" applyBorder="1"/>
    <xf numFmtId="0" fontId="3" fillId="3" borderId="0" xfId="0" applyFont="1" applyFill="1"/>
    <xf numFmtId="0" fontId="7" fillId="3" borderId="0" xfId="0" applyFont="1" applyFill="1" applyAlignment="1">
      <alignment horizontal="center" vertical="center"/>
    </xf>
    <xf numFmtId="0" fontId="8" fillId="0" borderId="0" xfId="24"/>
    <xf numFmtId="0" fontId="8" fillId="0" borderId="0" xfId="24" applyAlignment="1">
      <alignment horizontal="center"/>
    </xf>
    <xf numFmtId="44" fontId="8" fillId="0" borderId="0" xfId="24" applyNumberFormat="1"/>
    <xf numFmtId="44" fontId="0" fillId="0" borderId="0" xfId="25" applyFont="1"/>
    <xf numFmtId="0" fontId="8" fillId="0" borderId="0" xfId="24" applyAlignment="1">
      <alignment horizontal="left"/>
    </xf>
    <xf numFmtId="0" fontId="3" fillId="3" borderId="7" xfId="0" applyFont="1" applyFill="1" applyBorder="1" applyAlignment="1">
      <alignment horizontal="center" vertical="center"/>
    </xf>
    <xf numFmtId="0" fontId="3" fillId="3" borderId="5" xfId="0" applyFont="1" applyFill="1" applyBorder="1" applyAlignment="1">
      <alignment horizontal="right" vertical="center"/>
    </xf>
    <xf numFmtId="0" fontId="3" fillId="3" borderId="6" xfId="0" applyFont="1" applyFill="1" applyBorder="1" applyAlignment="1">
      <alignment horizontal="right" vertical="center"/>
    </xf>
    <xf numFmtId="164" fontId="6" fillId="0" borderId="9" xfId="1" applyFont="1" applyBorder="1" applyAlignment="1">
      <alignment horizontal="center" vertical="center"/>
    </xf>
    <xf numFmtId="164" fontId="6" fillId="0" borderId="11" xfId="1" applyFont="1" applyBorder="1" applyAlignment="1">
      <alignment horizontal="center" vertical="center"/>
    </xf>
    <xf numFmtId="0" fontId="3" fillId="0" borderId="13" xfId="0" applyFont="1" applyBorder="1" applyAlignment="1">
      <alignment horizontal="right" vertical="center"/>
    </xf>
    <xf numFmtId="0" fontId="3" fillId="0" borderId="16" xfId="0" applyFont="1" applyBorder="1" applyAlignment="1">
      <alignment horizontal="right" vertical="center"/>
    </xf>
    <xf numFmtId="0" fontId="3" fillId="0" borderId="18" xfId="0" applyFont="1" applyBorder="1" applyAlignment="1">
      <alignment horizontal="right" vertical="center"/>
    </xf>
    <xf numFmtId="165" fontId="0" fillId="0" borderId="1" xfId="1" applyNumberFormat="1" applyFont="1" applyBorder="1"/>
    <xf numFmtId="0" fontId="9" fillId="0" borderId="0" xfId="24" applyFont="1"/>
    <xf numFmtId="0" fontId="8" fillId="0" borderId="0" xfId="24" applyAlignment="1">
      <alignment horizontal="right"/>
    </xf>
    <xf numFmtId="0" fontId="10" fillId="0" borderId="0" xfId="24" applyFont="1"/>
    <xf numFmtId="0" fontId="11" fillId="0" borderId="0" xfId="24" applyFont="1"/>
    <xf numFmtId="0" fontId="8" fillId="0" borderId="0" xfId="24" applyFont="1" applyAlignment="1">
      <alignment horizontal="right"/>
    </xf>
    <xf numFmtId="166" fontId="8" fillId="0" borderId="0" xfId="24" applyNumberFormat="1" applyFont="1"/>
    <xf numFmtId="0" fontId="12" fillId="0" borderId="0" xfId="24" applyFont="1" applyAlignment="1">
      <alignment horizontal="left" vertical="center"/>
    </xf>
    <xf numFmtId="0" fontId="13" fillId="0" borderId="0" xfId="24" applyFont="1" applyAlignment="1">
      <alignment horizontal="center" vertical="center"/>
    </xf>
    <xf numFmtId="44" fontId="13" fillId="0" borderId="0" xfId="24" applyNumberFormat="1" applyFont="1" applyAlignment="1">
      <alignment horizontal="center" vertical="center"/>
    </xf>
    <xf numFmtId="44" fontId="13" fillId="0" borderId="0" xfId="25" applyFont="1" applyAlignment="1">
      <alignment horizontal="center" vertical="center"/>
    </xf>
    <xf numFmtId="166" fontId="11" fillId="0" borderId="0" xfId="24" applyNumberFormat="1" applyFont="1"/>
    <xf numFmtId="44" fontId="0" fillId="5" borderId="2" xfId="25" applyFont="1" applyFill="1" applyBorder="1" applyAlignment="1">
      <alignment horizontal="center"/>
    </xf>
    <xf numFmtId="44" fontId="0" fillId="5" borderId="4" xfId="25" applyFont="1" applyFill="1" applyBorder="1" applyAlignment="1">
      <alignment horizontal="center"/>
    </xf>
    <xf numFmtId="0" fontId="14" fillId="0" borderId="0" xfId="24" applyFont="1"/>
    <xf numFmtId="0" fontId="8" fillId="0" borderId="0" xfId="24" applyFont="1" applyAlignment="1">
      <alignment horizontal="center"/>
    </xf>
    <xf numFmtId="44" fontId="11" fillId="0" borderId="0" xfId="25" applyFont="1"/>
    <xf numFmtId="44" fontId="0" fillId="0" borderId="2" xfId="25" applyFont="1" applyFill="1" applyBorder="1" applyAlignment="1">
      <alignment horizontal="right"/>
    </xf>
    <xf numFmtId="44" fontId="0" fillId="0" borderId="4" xfId="25" applyFont="1" applyFill="1" applyBorder="1" applyAlignment="1">
      <alignment horizontal="right"/>
    </xf>
    <xf numFmtId="10" fontId="8" fillId="0" borderId="0" xfId="24" applyNumberFormat="1"/>
    <xf numFmtId="44" fontId="0" fillId="5" borderId="1" xfId="25" applyFont="1" applyFill="1" applyBorder="1" applyAlignment="1">
      <alignment horizontal="center"/>
    </xf>
    <xf numFmtId="9" fontId="8" fillId="0" borderId="1" xfId="25" applyNumberFormat="1" applyFont="1" applyFill="1" applyBorder="1"/>
    <xf numFmtId="9" fontId="8" fillId="0" borderId="1" xfId="24" applyNumberFormat="1" applyFont="1" applyBorder="1"/>
    <xf numFmtId="44" fontId="0" fillId="0" borderId="0" xfId="25" applyFont="1" applyAlignment="1">
      <alignment horizontal="right"/>
    </xf>
    <xf numFmtId="44" fontId="0" fillId="0" borderId="0" xfId="25" applyFont="1" applyFill="1" applyAlignment="1"/>
    <xf numFmtId="9" fontId="0" fillId="0" borderId="0" xfId="25" applyNumberFormat="1" applyFont="1" applyFill="1" applyAlignment="1"/>
    <xf numFmtId="0" fontId="8" fillId="0" borderId="0" xfId="24" applyFill="1"/>
    <xf numFmtId="44" fontId="0" fillId="0" borderId="0" xfId="25" applyFont="1" applyFill="1"/>
    <xf numFmtId="44" fontId="0" fillId="0" borderId="1" xfId="25" applyFont="1" applyFill="1" applyBorder="1"/>
    <xf numFmtId="40" fontId="8" fillId="0" borderId="0" xfId="24" applyNumberFormat="1"/>
    <xf numFmtId="40" fontId="8" fillId="0" borderId="1" xfId="24" applyNumberFormat="1" applyBorder="1"/>
    <xf numFmtId="10" fontId="8" fillId="0" borderId="0" xfId="26" applyNumberFormat="1" applyFont="1"/>
    <xf numFmtId="44" fontId="8" fillId="0" borderId="0" xfId="24" applyNumberFormat="1" applyAlignment="1"/>
    <xf numFmtId="10" fontId="0" fillId="0" borderId="0" xfId="26" applyNumberFormat="1" applyFont="1" applyAlignment="1"/>
    <xf numFmtId="0" fontId="10" fillId="0" borderId="0" xfId="24" applyFont="1" applyAlignment="1">
      <alignment horizontal="center"/>
    </xf>
    <xf numFmtId="43" fontId="8" fillId="0" borderId="0" xfId="24" applyNumberFormat="1"/>
    <xf numFmtId="43" fontId="8" fillId="0" borderId="1" xfId="24" applyNumberFormat="1" applyBorder="1"/>
    <xf numFmtId="43" fontId="10" fillId="0" borderId="0" xfId="24" applyNumberFormat="1" applyFont="1"/>
    <xf numFmtId="43" fontId="10" fillId="0" borderId="1" xfId="24" applyNumberFormat="1" applyFont="1" applyBorder="1"/>
    <xf numFmtId="43" fontId="0" fillId="0" borderId="1" xfId="29" applyFont="1" applyBorder="1"/>
    <xf numFmtId="44" fontId="10" fillId="0" borderId="0" xfId="24" applyNumberFormat="1" applyFont="1"/>
    <xf numFmtId="44" fontId="10" fillId="0" borderId="1" xfId="24" applyNumberFormat="1" applyFont="1" applyBorder="1"/>
    <xf numFmtId="44" fontId="8" fillId="0" borderId="1" xfId="24" applyNumberFormat="1" applyBorder="1"/>
    <xf numFmtId="44" fontId="0" fillId="0" borderId="1" xfId="25" applyFont="1" applyBorder="1"/>
    <xf numFmtId="0" fontId="10" fillId="4" borderId="0" xfId="24" applyFont="1" applyFill="1" applyAlignment="1">
      <alignment horizontal="center"/>
    </xf>
    <xf numFmtId="0" fontId="10" fillId="0" borderId="0" xfId="24" applyFont="1" applyFill="1" applyAlignment="1">
      <alignment horizontal="center"/>
    </xf>
    <xf numFmtId="44" fontId="10" fillId="0" borderId="0" xfId="25" applyFont="1"/>
    <xf numFmtId="44" fontId="10" fillId="0" borderId="1" xfId="25" applyFont="1" applyBorder="1"/>
    <xf numFmtId="0" fontId="9" fillId="0" borderId="21" xfId="24" applyFont="1" applyFill="1" applyBorder="1" applyAlignment="1">
      <alignment horizontal="center"/>
    </xf>
    <xf numFmtId="0" fontId="9" fillId="5" borderId="21" xfId="24" applyFont="1" applyFill="1" applyBorder="1" applyAlignment="1">
      <alignment horizontal="left"/>
    </xf>
    <xf numFmtId="0" fontId="9" fillId="5" borderId="21" xfId="24" applyFont="1" applyFill="1" applyBorder="1" applyAlignment="1">
      <alignment horizontal="center"/>
    </xf>
    <xf numFmtId="0" fontId="9" fillId="5" borderId="0" xfId="24" applyFont="1" applyFill="1" applyBorder="1" applyAlignment="1">
      <alignment horizontal="left"/>
    </xf>
    <xf numFmtId="0" fontId="9" fillId="5" borderId="0" xfId="24" applyFont="1" applyFill="1" applyBorder="1" applyAlignment="1">
      <alignment horizontal="center"/>
    </xf>
    <xf numFmtId="10" fontId="8" fillId="5" borderId="0" xfId="26" applyNumberFormat="1" applyFont="1" applyFill="1" applyBorder="1" applyAlignment="1">
      <alignment horizontal="center"/>
    </xf>
    <xf numFmtId="0" fontId="8" fillId="5" borderId="0" xfId="24" applyFill="1" applyBorder="1" applyAlignment="1">
      <alignment horizontal="center"/>
    </xf>
    <xf numFmtId="10" fontId="8" fillId="5" borderId="0" xfId="24" applyNumberFormat="1" applyFill="1" applyAlignment="1">
      <alignment horizontal="center"/>
    </xf>
    <xf numFmtId="0" fontId="8" fillId="6" borderId="1" xfId="24" applyFill="1" applyBorder="1" applyAlignment="1">
      <alignment horizontal="center" wrapText="1"/>
    </xf>
    <xf numFmtId="44" fontId="0" fillId="6" borderId="1" xfId="25" applyFont="1" applyFill="1" applyBorder="1" applyAlignment="1">
      <alignment horizontal="center" wrapText="1"/>
    </xf>
    <xf numFmtId="0" fontId="8" fillId="7" borderId="1" xfId="24" applyFill="1" applyBorder="1" applyAlignment="1">
      <alignment horizontal="center" wrapText="1"/>
    </xf>
    <xf numFmtId="0" fontId="8" fillId="8" borderId="1" xfId="24" applyFill="1" applyBorder="1" applyAlignment="1">
      <alignment horizontal="center" wrapText="1"/>
    </xf>
    <xf numFmtId="0" fontId="10" fillId="9" borderId="1" xfId="24" applyFont="1" applyFill="1" applyBorder="1" applyAlignment="1">
      <alignment horizontal="center" wrapText="1"/>
    </xf>
    <xf numFmtId="0" fontId="8" fillId="9" borderId="1" xfId="24" applyFill="1" applyBorder="1" applyAlignment="1">
      <alignment horizontal="center" wrapText="1"/>
    </xf>
    <xf numFmtId="0" fontId="8" fillId="9" borderId="0" xfId="24" applyFill="1" applyBorder="1" applyAlignment="1">
      <alignment horizontal="center" wrapText="1"/>
    </xf>
    <xf numFmtId="0" fontId="8" fillId="9" borderId="0" xfId="24" applyFill="1" applyBorder="1" applyAlignment="1">
      <alignment horizontal="center" textRotation="90" wrapText="1"/>
    </xf>
    <xf numFmtId="44" fontId="0" fillId="0" borderId="0" xfId="25" applyFont="1" applyAlignment="1">
      <alignment horizontal="center" wrapText="1"/>
    </xf>
    <xf numFmtId="0" fontId="8" fillId="9" borderId="1" xfId="24" applyFill="1" applyBorder="1" applyAlignment="1">
      <alignment horizontal="center" textRotation="90" wrapText="1"/>
    </xf>
    <xf numFmtId="0" fontId="8" fillId="0" borderId="0" xfId="24" applyAlignment="1">
      <alignment horizontal="center" wrapText="1"/>
    </xf>
    <xf numFmtId="0" fontId="8" fillId="0" borderId="1" xfId="24" applyBorder="1"/>
    <xf numFmtId="43" fontId="15" fillId="0" borderId="1" xfId="29" applyNumberFormat="1" applyFont="1" applyBorder="1" applyAlignment="1">
      <alignment vertical="center"/>
    </xf>
    <xf numFmtId="40" fontId="15" fillId="0" borderId="1" xfId="29" applyNumberFormat="1" applyFont="1" applyBorder="1" applyAlignment="1">
      <alignment vertical="center"/>
    </xf>
    <xf numFmtId="44" fontId="0" fillId="0" borderId="1" xfId="25" applyNumberFormat="1" applyFont="1" applyBorder="1"/>
    <xf numFmtId="0" fontId="10" fillId="0" borderId="1" xfId="24" applyFont="1" applyBorder="1" applyAlignment="1">
      <alignment horizontal="center"/>
    </xf>
    <xf numFmtId="8" fontId="8" fillId="0" borderId="1" xfId="24" applyNumberFormat="1" applyBorder="1"/>
    <xf numFmtId="10" fontId="0" fillId="0" borderId="1" xfId="26" applyNumberFormat="1" applyFont="1" applyBorder="1"/>
    <xf numFmtId="0" fontId="8" fillId="0" borderId="22" xfId="24" applyBorder="1"/>
    <xf numFmtId="0" fontId="8" fillId="0" borderId="22" xfId="24" applyBorder="1" applyAlignment="1">
      <alignment horizontal="right"/>
    </xf>
    <xf numFmtId="44" fontId="0" fillId="0" borderId="22" xfId="25" applyFont="1" applyBorder="1"/>
    <xf numFmtId="0" fontId="10" fillId="0" borderId="22" xfId="24" applyFont="1" applyBorder="1"/>
    <xf numFmtId="43" fontId="10" fillId="0" borderId="22" xfId="29" applyFont="1" applyBorder="1"/>
    <xf numFmtId="0" fontId="8" fillId="0" borderId="0" xfId="24" applyBorder="1"/>
    <xf numFmtId="0" fontId="8" fillId="0" borderId="23" xfId="24" applyBorder="1"/>
    <xf numFmtId="0" fontId="8" fillId="0" borderId="24" xfId="24" applyBorder="1"/>
    <xf numFmtId="0" fontId="8" fillId="0" borderId="24" xfId="24" applyBorder="1" applyAlignment="1">
      <alignment horizontal="right"/>
    </xf>
    <xf numFmtId="44" fontId="0" fillId="0" borderId="24" xfId="25" applyFont="1" applyBorder="1"/>
    <xf numFmtId="43" fontId="8" fillId="0" borderId="24" xfId="24" applyNumberFormat="1" applyBorder="1"/>
    <xf numFmtId="40" fontId="8" fillId="0" borderId="24" xfId="24" applyNumberFormat="1" applyBorder="1"/>
    <xf numFmtId="0" fontId="10" fillId="0" borderId="24" xfId="24" applyFont="1" applyBorder="1"/>
    <xf numFmtId="43" fontId="10" fillId="0" borderId="24" xfId="29" applyFont="1" applyBorder="1"/>
    <xf numFmtId="8" fontId="0" fillId="0" borderId="24" xfId="25" applyNumberFormat="1" applyFont="1" applyBorder="1"/>
    <xf numFmtId="44" fontId="0" fillId="0" borderId="0" xfId="25" applyFont="1" applyBorder="1"/>
    <xf numFmtId="44" fontId="0" fillId="0" borderId="0" xfId="25" applyFont="1" applyFill="1" applyBorder="1"/>
    <xf numFmtId="2" fontId="8" fillId="0" borderId="0" xfId="24" applyNumberFormat="1"/>
    <xf numFmtId="6" fontId="8" fillId="0" borderId="0" xfId="24" applyNumberFormat="1" applyAlignment="1">
      <alignment horizontal="left"/>
    </xf>
    <xf numFmtId="6" fontId="8" fillId="0" borderId="0" xfId="24" applyNumberFormat="1" applyAlignment="1">
      <alignment horizontal="right"/>
    </xf>
    <xf numFmtId="0" fontId="0" fillId="0" borderId="1" xfId="0"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17" fillId="0" borderId="1" xfId="0" applyFont="1" applyBorder="1" applyAlignment="1">
      <alignment horizontal="center" vertical="center"/>
    </xf>
    <xf numFmtId="0" fontId="2" fillId="9" borderId="1" xfId="0" applyFont="1" applyFill="1" applyBorder="1" applyAlignment="1">
      <alignment horizontal="center" vertical="center"/>
    </xf>
    <xf numFmtId="0" fontId="2" fillId="9" borderId="1" xfId="0" applyFont="1" applyFill="1" applyBorder="1" applyAlignment="1">
      <alignment horizontal="left" vertical="center" wrapText="1"/>
    </xf>
    <xf numFmtId="0" fontId="0" fillId="9" borderId="1" xfId="0" applyFill="1" applyBorder="1" applyAlignment="1">
      <alignment horizontal="center" vertical="center"/>
    </xf>
    <xf numFmtId="0" fontId="3" fillId="3" borderId="0" xfId="0" applyFont="1" applyFill="1" applyAlignment="1">
      <alignment horizontal="center" vertical="center"/>
    </xf>
    <xf numFmtId="164" fontId="3" fillId="3" borderId="0" xfId="0" applyNumberFormat="1" applyFont="1" applyFill="1" applyAlignment="1">
      <alignment horizontal="center" vertical="center"/>
    </xf>
    <xf numFmtId="164" fontId="0" fillId="9" borderId="1" xfId="1" applyFont="1" applyFill="1" applyBorder="1" applyAlignment="1">
      <alignment horizontal="right" vertical="center"/>
    </xf>
    <xf numFmtId="164" fontId="16" fillId="0" borderId="1" xfId="0" applyNumberFormat="1" applyFont="1" applyBorder="1" applyAlignment="1">
      <alignment horizontal="right" vertical="center"/>
    </xf>
    <xf numFmtId="164" fontId="16" fillId="9" borderId="1" xfId="0" applyNumberFormat="1" applyFont="1" applyFill="1" applyBorder="1" applyAlignment="1">
      <alignment horizontal="right" vertical="center"/>
    </xf>
    <xf numFmtId="0" fontId="18" fillId="3" borderId="0" xfId="0" applyFont="1" applyFill="1" applyAlignment="1">
      <alignment horizontal="center" vertical="center"/>
    </xf>
    <xf numFmtId="167" fontId="3" fillId="3" borderId="0" xfId="0" applyNumberFormat="1" applyFont="1" applyFill="1" applyAlignment="1">
      <alignment horizontal="right" vertical="center"/>
    </xf>
    <xf numFmtId="0" fontId="0" fillId="3" borderId="0" xfId="0" applyFill="1" applyAlignment="1">
      <alignment horizontal="right"/>
    </xf>
    <xf numFmtId="0" fontId="0" fillId="0" borderId="0" xfId="0" applyAlignment="1">
      <alignment horizontal="right"/>
    </xf>
    <xf numFmtId="0" fontId="2" fillId="0" borderId="1" xfId="0" applyFont="1" applyBorder="1" applyAlignment="1">
      <alignment vertical="center"/>
    </xf>
    <xf numFmtId="0" fontId="0" fillId="3" borderId="1" xfId="0" applyFill="1" applyBorder="1" applyAlignment="1">
      <alignment horizontal="center" vertical="center"/>
    </xf>
    <xf numFmtId="164" fontId="0" fillId="3" borderId="1" xfId="1" applyFont="1" applyFill="1" applyBorder="1" applyAlignment="1">
      <alignment vertical="center"/>
    </xf>
    <xf numFmtId="0" fontId="2" fillId="6" borderId="1" xfId="0" applyFont="1" applyFill="1" applyBorder="1" applyAlignment="1">
      <alignment vertical="center"/>
    </xf>
    <xf numFmtId="0" fontId="0" fillId="6" borderId="1" xfId="0" applyFill="1" applyBorder="1" applyAlignment="1">
      <alignment horizontal="center" vertical="center"/>
    </xf>
    <xf numFmtId="164" fontId="0" fillId="6" borderId="1" xfId="1" applyFont="1" applyFill="1" applyBorder="1" applyAlignment="1">
      <alignment vertical="center"/>
    </xf>
    <xf numFmtId="0" fontId="20" fillId="3" borderId="0" xfId="0" applyFont="1" applyFill="1" applyAlignment="1">
      <alignment horizontal="center" vertical="center"/>
    </xf>
    <xf numFmtId="164" fontId="20" fillId="3" borderId="0" xfId="0" applyNumberFormat="1" applyFont="1" applyFill="1" applyAlignment="1">
      <alignment horizontal="center" vertical="center"/>
    </xf>
    <xf numFmtId="0" fontId="0" fillId="0" borderId="1" xfId="0" applyBorder="1" applyAlignment="1">
      <alignment wrapText="1"/>
    </xf>
    <xf numFmtId="0" fontId="3" fillId="0" borderId="8" xfId="0" applyFont="1" applyBorder="1" applyAlignment="1">
      <alignment horizontal="right" vertical="center"/>
    </xf>
    <xf numFmtId="0" fontId="3" fillId="0" borderId="10" xfId="0" applyFont="1" applyBorder="1" applyAlignment="1">
      <alignment horizontal="right" vertical="center"/>
    </xf>
    <xf numFmtId="0" fontId="0" fillId="0" borderId="4" xfId="0" applyFont="1" applyBorder="1" applyAlignment="1">
      <alignment horizontal="right"/>
    </xf>
    <xf numFmtId="0" fontId="3" fillId="2" borderId="25" xfId="0" applyFont="1" applyFill="1" applyBorder="1" applyAlignment="1">
      <alignment horizontal="center" vertical="center" textRotation="90"/>
    </xf>
    <xf numFmtId="0" fontId="0" fillId="2" borderId="25" xfId="0" applyFill="1" applyBorder="1" applyAlignment="1">
      <alignment horizontal="left" vertical="top" wrapText="1"/>
    </xf>
    <xf numFmtId="0" fontId="3" fillId="3" borderId="2" xfId="0" applyFont="1" applyFill="1" applyBorder="1"/>
    <xf numFmtId="0" fontId="0" fillId="3" borderId="26" xfId="0" applyFont="1" applyFill="1" applyBorder="1" applyAlignment="1"/>
    <xf numFmtId="0" fontId="2" fillId="3" borderId="1" xfId="0" applyFont="1" applyFill="1" applyBorder="1" applyAlignment="1">
      <alignment horizontal="center" vertical="center"/>
    </xf>
    <xf numFmtId="0" fontId="2" fillId="3" borderId="1" xfId="0" applyFont="1" applyFill="1" applyBorder="1" applyAlignment="1">
      <alignment horizontal="left" vertical="center" wrapText="1"/>
    </xf>
    <xf numFmtId="164" fontId="16" fillId="3" borderId="1" xfId="0" applyNumberFormat="1" applyFont="1" applyFill="1" applyBorder="1" applyAlignment="1">
      <alignment horizontal="right" vertical="center"/>
    </xf>
    <xf numFmtId="0" fontId="19" fillId="3" borderId="0" xfId="0" applyFont="1" applyFill="1" applyAlignment="1">
      <alignment horizontal="center"/>
    </xf>
    <xf numFmtId="0" fontId="24" fillId="3" borderId="0" xfId="0" applyFont="1" applyFill="1" applyAlignment="1">
      <alignment horizontal="left"/>
    </xf>
    <xf numFmtId="0" fontId="21" fillId="3" borderId="0" xfId="0" applyFont="1" applyFill="1" applyAlignment="1">
      <alignment horizontal="left" vertical="center" indent="1"/>
    </xf>
    <xf numFmtId="0" fontId="22" fillId="3" borderId="0" xfId="0" applyFont="1" applyFill="1" applyAlignment="1">
      <alignment horizontal="left" vertical="center" indent="1"/>
    </xf>
    <xf numFmtId="0" fontId="19" fillId="3" borderId="8" xfId="0" applyFont="1" applyFill="1" applyBorder="1"/>
    <xf numFmtId="0" fontId="0" fillId="3" borderId="12" xfId="0" applyFill="1" applyBorder="1"/>
    <xf numFmtId="0" fontId="0" fillId="3" borderId="9" xfId="0" applyFill="1" applyBorder="1"/>
    <xf numFmtId="0" fontId="0" fillId="3" borderId="27" xfId="0" applyFill="1" applyBorder="1"/>
    <xf numFmtId="0" fontId="4" fillId="3" borderId="0" xfId="36" applyFill="1" applyBorder="1"/>
    <xf numFmtId="0" fontId="0" fillId="3" borderId="0" xfId="0" applyFill="1" applyBorder="1"/>
    <xf numFmtId="0" fontId="0" fillId="3" borderId="28" xfId="0" applyFill="1" applyBorder="1"/>
    <xf numFmtId="0" fontId="0" fillId="3" borderId="10" xfId="0" applyFill="1" applyBorder="1"/>
    <xf numFmtId="0" fontId="4" fillId="3" borderId="29" xfId="36" applyFill="1" applyBorder="1"/>
    <xf numFmtId="0" fontId="0" fillId="3" borderId="29" xfId="0" applyFill="1" applyBorder="1"/>
    <xf numFmtId="0" fontId="0" fillId="3" borderId="11" xfId="0" applyFill="1" applyBorder="1"/>
    <xf numFmtId="0" fontId="23" fillId="3" borderId="0" xfId="0" applyFont="1" applyFill="1"/>
    <xf numFmtId="0" fontId="0" fillId="0" borderId="0" xfId="0" applyAlignment="1">
      <alignment horizontal="center" vertical="center"/>
    </xf>
    <xf numFmtId="0" fontId="25" fillId="3" borderId="0" xfId="0" applyFont="1" applyFill="1"/>
    <xf numFmtId="44" fontId="0" fillId="0" borderId="1" xfId="0" applyNumberFormat="1" applyBorder="1"/>
    <xf numFmtId="0" fontId="3" fillId="0" borderId="8" xfId="0" applyFont="1" applyBorder="1" applyAlignment="1">
      <alignment horizontal="center"/>
    </xf>
    <xf numFmtId="0" fontId="3" fillId="0" borderId="12" xfId="0" applyFont="1" applyBorder="1" applyAlignment="1">
      <alignment horizontal="center"/>
    </xf>
    <xf numFmtId="0" fontId="3" fillId="0" borderId="9" xfId="0" applyFont="1" applyBorder="1" applyAlignment="1">
      <alignment horizontal="center"/>
    </xf>
    <xf numFmtId="0" fontId="3" fillId="0" borderId="1" xfId="0" applyFont="1" applyBorder="1" applyAlignment="1">
      <alignment horizontal="center"/>
    </xf>
    <xf numFmtId="0" fontId="3" fillId="0" borderId="17"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4" fillId="0" borderId="19" xfId="36"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cellXfs>
  <cellStyles count="37">
    <cellStyle name="Comma 2" xfId="29" xr:uid="{00000000-0005-0000-0000-000000000000}"/>
    <cellStyle name="Currency" xfId="1" builtinId="4"/>
    <cellStyle name="Currency 2" xfId="25" xr:uid="{00000000-0005-0000-0000-000002000000}"/>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8" builtinId="9" hidden="1"/>
    <cellStyle name="Followed Hyperlink" xfId="31" builtinId="9" hidden="1"/>
    <cellStyle name="Followed Hyperlink" xfId="33" builtinId="9" hidden="1"/>
    <cellStyle name="Followed Hyperlink" xfId="35"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7" builtinId="8" hidden="1"/>
    <cellStyle name="Hyperlink" xfId="30" builtinId="8" hidden="1"/>
    <cellStyle name="Hyperlink" xfId="32" builtinId="8" hidden="1"/>
    <cellStyle name="Hyperlink" xfId="34" builtinId="8" hidden="1"/>
    <cellStyle name="Hyperlink" xfId="36" builtinId="8"/>
    <cellStyle name="Normal" xfId="0" builtinId="0"/>
    <cellStyle name="Normal 2" xfId="24" xr:uid="{00000000-0005-0000-0000-000023000000}"/>
    <cellStyle name="Percent 2" xfId="26" xr:uid="{00000000-0005-0000-0000-000024000000}"/>
  </cellStyles>
  <dxfs count="20">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2</xdr:col>
      <xdr:colOff>355600</xdr:colOff>
      <xdr:row>18</xdr:row>
      <xdr:rowOff>109220</xdr:rowOff>
    </xdr:from>
    <xdr:to>
      <xdr:col>2</xdr:col>
      <xdr:colOff>355600</xdr:colOff>
      <xdr:row>39</xdr:row>
      <xdr:rowOff>170180</xdr:rowOff>
    </xdr:to>
    <xdr:cxnSp macro="">
      <xdr:nvCxnSpPr>
        <xdr:cNvPr id="5" name="Straight Arrow Connector 4" descr="Arrow to Info tab description">
          <a:extLst>
            <a:ext uri="{FF2B5EF4-FFF2-40B4-BE49-F238E27FC236}">
              <a16:creationId xmlns:a16="http://schemas.microsoft.com/office/drawing/2014/main" id="{00000000-0008-0000-0000-000005000000}"/>
            </a:ext>
          </a:extLst>
        </xdr:cNvPr>
        <xdr:cNvCxnSpPr/>
      </xdr:nvCxnSpPr>
      <xdr:spPr>
        <a:xfrm flipV="1">
          <a:off x="1612900" y="5240020"/>
          <a:ext cx="0" cy="4232910"/>
        </a:xfrm>
        <a:prstGeom prst="straightConnector1">
          <a:avLst/>
        </a:prstGeom>
        <a:ln w="76200">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63500</xdr:colOff>
      <xdr:row>20</xdr:row>
      <xdr:rowOff>69850</xdr:rowOff>
    </xdr:from>
    <xdr:to>
      <xdr:col>3</xdr:col>
      <xdr:colOff>63500</xdr:colOff>
      <xdr:row>39</xdr:row>
      <xdr:rowOff>170180</xdr:rowOff>
    </xdr:to>
    <xdr:cxnSp macro="">
      <xdr:nvCxnSpPr>
        <xdr:cNvPr id="7" name="Straight Arrow Connector 6" descr="Arrow to Expenditures tab description">
          <a:extLst>
            <a:ext uri="{FF2B5EF4-FFF2-40B4-BE49-F238E27FC236}">
              <a16:creationId xmlns:a16="http://schemas.microsoft.com/office/drawing/2014/main" id="{00000000-0008-0000-0000-000007000000}"/>
            </a:ext>
          </a:extLst>
        </xdr:cNvPr>
        <xdr:cNvCxnSpPr/>
      </xdr:nvCxnSpPr>
      <xdr:spPr>
        <a:xfrm flipV="1">
          <a:off x="2501900" y="5632450"/>
          <a:ext cx="0" cy="3878580"/>
        </a:xfrm>
        <a:prstGeom prst="straightConnector1">
          <a:avLst/>
        </a:prstGeom>
        <a:ln w="76200">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139700</xdr:colOff>
      <xdr:row>22</xdr:row>
      <xdr:rowOff>133350</xdr:rowOff>
    </xdr:from>
    <xdr:to>
      <xdr:col>4</xdr:col>
      <xdr:colOff>156757</xdr:colOff>
      <xdr:row>39</xdr:row>
      <xdr:rowOff>170180</xdr:rowOff>
    </xdr:to>
    <xdr:cxnSp macro="">
      <xdr:nvCxnSpPr>
        <xdr:cNvPr id="9" name="Straight Arrow Connector 8" descr="Arrow to Summary tab description">
          <a:extLst>
            <a:ext uri="{FF2B5EF4-FFF2-40B4-BE49-F238E27FC236}">
              <a16:creationId xmlns:a16="http://schemas.microsoft.com/office/drawing/2014/main" id="{00000000-0008-0000-0000-000009000000}"/>
            </a:ext>
          </a:extLst>
        </xdr:cNvPr>
        <xdr:cNvCxnSpPr/>
      </xdr:nvCxnSpPr>
      <xdr:spPr>
        <a:xfrm flipV="1">
          <a:off x="3390900" y="6089650"/>
          <a:ext cx="17057" cy="3383280"/>
        </a:xfrm>
        <a:prstGeom prst="straightConnector1">
          <a:avLst/>
        </a:prstGeom>
        <a:ln w="76200">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5</xdr:col>
      <xdr:colOff>463550</xdr:colOff>
      <xdr:row>33</xdr:row>
      <xdr:rowOff>31750</xdr:rowOff>
    </xdr:from>
    <xdr:to>
      <xdr:col>5</xdr:col>
      <xdr:colOff>3279902</xdr:colOff>
      <xdr:row>38</xdr:row>
      <xdr:rowOff>102108</xdr:rowOff>
    </xdr:to>
    <xdr:pic>
      <xdr:nvPicPr>
        <xdr:cNvPr id="14" name="Picture 13" descr="ODE Logo">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32550" y="8191500"/>
          <a:ext cx="2816352" cy="10546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sers/sandal_clad/Downloads/DRAFT_Student%20Investment%20Account%20Allocations%20as%20of%2012_3_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arameters"/>
      <sheetName val="SSFQ"/>
      <sheetName val="Virtual"/>
      <sheetName val="Independent charter"/>
      <sheetName val="Non-participating"/>
      <sheetName val="Initial Payment Summary"/>
    </sheetNames>
    <sheetDataSet>
      <sheetData sheetId="0"/>
      <sheetData sheetId="1"/>
      <sheetData sheetId="2">
        <row r="3">
          <cell r="A3">
            <v>1894</v>
          </cell>
          <cell r="B3">
            <v>1894</v>
          </cell>
          <cell r="C3" t="str">
            <v>01005</v>
          </cell>
          <cell r="D3" t="str">
            <v>Baker</v>
          </cell>
          <cell r="E3" t="str">
            <v>Baker SD 5J</v>
          </cell>
          <cell r="G3">
            <v>2200</v>
          </cell>
          <cell r="H3">
            <v>4891742</v>
          </cell>
          <cell r="I3">
            <v>0</v>
          </cell>
          <cell r="J3">
            <v>0</v>
          </cell>
          <cell r="K3">
            <v>100</v>
          </cell>
          <cell r="L3">
            <v>0</v>
          </cell>
          <cell r="M3">
            <v>0</v>
          </cell>
          <cell r="N3">
            <v>0</v>
          </cell>
          <cell r="O3">
            <v>0</v>
          </cell>
          <cell r="P3">
            <v>11.06</v>
          </cell>
          <cell r="Q3">
            <v>866170</v>
          </cell>
          <cell r="R3">
            <v>4055</v>
          </cell>
          <cell r="S3">
            <v>4055</v>
          </cell>
          <cell r="T3">
            <v>4055</v>
          </cell>
          <cell r="U3">
            <v>0</v>
          </cell>
          <cell r="V3" t="str">
            <v>--ADMw_F--&gt;</v>
          </cell>
          <cell r="W3">
            <v>4055</v>
          </cell>
          <cell r="X3">
            <v>4055</v>
          </cell>
          <cell r="Y3">
            <v>4055</v>
          </cell>
          <cell r="Z3">
            <v>0</v>
          </cell>
          <cell r="AA3">
            <v>444</v>
          </cell>
          <cell r="AB3">
            <v>444</v>
          </cell>
          <cell r="AC3">
            <v>0</v>
          </cell>
          <cell r="AD3">
            <v>52</v>
          </cell>
          <cell r="AE3">
            <v>26</v>
          </cell>
          <cell r="AF3">
            <v>52</v>
          </cell>
          <cell r="AG3">
            <v>52</v>
          </cell>
          <cell r="AH3">
            <v>0</v>
          </cell>
          <cell r="AI3">
            <v>2</v>
          </cell>
          <cell r="AJ3">
            <v>2</v>
          </cell>
          <cell r="AK3">
            <v>2</v>
          </cell>
          <cell r="AL3">
            <v>2</v>
          </cell>
          <cell r="AM3">
            <v>0</v>
          </cell>
          <cell r="AN3">
            <v>0</v>
          </cell>
          <cell r="AO3">
            <v>0</v>
          </cell>
          <cell r="AP3">
            <v>0</v>
          </cell>
          <cell r="AQ3">
            <v>0</v>
          </cell>
          <cell r="AR3">
            <v>0</v>
          </cell>
          <cell r="AS3">
            <v>16</v>
          </cell>
          <cell r="AT3">
            <v>4</v>
          </cell>
          <cell r="AU3">
            <v>504</v>
          </cell>
          <cell r="AV3">
            <v>126</v>
          </cell>
          <cell r="AW3">
            <v>504</v>
          </cell>
          <cell r="AX3">
            <v>504</v>
          </cell>
          <cell r="AY3">
            <v>0</v>
          </cell>
          <cell r="AZ3">
            <v>32.369999999999997</v>
          </cell>
          <cell r="BA3">
            <v>32.369999999999997</v>
          </cell>
          <cell r="BB3">
            <v>32.369999999999997</v>
          </cell>
          <cell r="BC3">
            <v>0</v>
          </cell>
          <cell r="BD3">
            <v>0</v>
          </cell>
          <cell r="BE3">
            <v>0</v>
          </cell>
          <cell r="BF3">
            <v>0</v>
          </cell>
          <cell r="BG3">
            <v>0</v>
          </cell>
          <cell r="BH3">
            <v>2191.5228000000002</v>
          </cell>
          <cell r="BI3">
            <v>4689.37</v>
          </cell>
          <cell r="BJ3">
            <v>4384.3378000000002</v>
          </cell>
          <cell r="BK3">
            <v>4689.37</v>
          </cell>
          <cell r="BL3">
            <v>4689.37</v>
          </cell>
          <cell r="BM3">
            <v>4689.37</v>
          </cell>
          <cell r="BN3" t="str">
            <v>&lt;--ADMw_F--</v>
          </cell>
          <cell r="BO3">
            <v>0</v>
          </cell>
          <cell r="BP3">
            <v>0</v>
          </cell>
          <cell r="BQ3">
            <v>213.61</v>
          </cell>
          <cell r="BR3">
            <v>3</v>
          </cell>
          <cell r="BS3">
            <v>0.7</v>
          </cell>
          <cell r="BT3" t="str">
            <v>&lt;--Spacer--&gt;</v>
          </cell>
          <cell r="BU3" t="str">
            <v>&lt;--Spacer--&gt;</v>
          </cell>
          <cell r="BV3" t="str">
            <v>&lt;--Spacer--&gt;</v>
          </cell>
          <cell r="BW3" t="str">
            <v>&lt;--Spacer--&gt;</v>
          </cell>
          <cell r="BX3">
            <v>2200</v>
          </cell>
          <cell r="BY3">
            <v>4840581</v>
          </cell>
          <cell r="BZ3">
            <v>0</v>
          </cell>
          <cell r="CA3">
            <v>0</v>
          </cell>
          <cell r="CB3">
            <v>100</v>
          </cell>
          <cell r="CC3">
            <v>0</v>
          </cell>
          <cell r="CD3">
            <v>0</v>
          </cell>
          <cell r="CE3">
            <v>0</v>
          </cell>
          <cell r="CF3">
            <v>0</v>
          </cell>
          <cell r="CG3">
            <v>10.08</v>
          </cell>
          <cell r="CH3">
            <v>815268</v>
          </cell>
          <cell r="CI3">
            <v>1671.09</v>
          </cell>
          <cell r="CJ3">
            <v>3780.98</v>
          </cell>
          <cell r="CK3">
            <v>1671.09</v>
          </cell>
          <cell r="CL3">
            <v>2109.89</v>
          </cell>
          <cell r="CM3">
            <v>0</v>
          </cell>
          <cell r="CN3" t="str">
            <v>--ADMw_C--&gt;</v>
          </cell>
          <cell r="CO3">
            <v>1671.09</v>
          </cell>
          <cell r="CP3">
            <v>3780.98</v>
          </cell>
          <cell r="CQ3">
            <v>1671.09</v>
          </cell>
          <cell r="CR3">
            <v>2109.89</v>
          </cell>
          <cell r="CS3">
            <v>472</v>
          </cell>
          <cell r="CT3">
            <v>415.90780000000001</v>
          </cell>
          <cell r="CU3">
            <v>0</v>
          </cell>
          <cell r="CV3">
            <v>20.67</v>
          </cell>
          <cell r="CW3">
            <v>10.335000000000001</v>
          </cell>
          <cell r="CX3">
            <v>45.9</v>
          </cell>
          <cell r="CY3">
            <v>20.67</v>
          </cell>
          <cell r="CZ3">
            <v>25.23</v>
          </cell>
          <cell r="DA3">
            <v>2.13</v>
          </cell>
          <cell r="DB3">
            <v>2.13</v>
          </cell>
          <cell r="DC3">
            <v>2.13</v>
          </cell>
          <cell r="DD3">
            <v>2.13</v>
          </cell>
          <cell r="DE3">
            <v>0</v>
          </cell>
          <cell r="DF3">
            <v>0</v>
          </cell>
          <cell r="DG3">
            <v>0</v>
          </cell>
          <cell r="DH3">
            <v>0</v>
          </cell>
          <cell r="DI3">
            <v>0</v>
          </cell>
          <cell r="DJ3">
            <v>0</v>
          </cell>
          <cell r="DK3">
            <v>16</v>
          </cell>
          <cell r="DL3">
            <v>4</v>
          </cell>
          <cell r="DM3">
            <v>222.76</v>
          </cell>
          <cell r="DN3">
            <v>55.69</v>
          </cell>
          <cell r="DO3">
            <v>504</v>
          </cell>
          <cell r="DP3">
            <v>222.76</v>
          </cell>
          <cell r="DQ3">
            <v>281.24</v>
          </cell>
          <cell r="DR3">
            <v>32.369999999999997</v>
          </cell>
          <cell r="DS3">
            <v>32.369999999999997</v>
          </cell>
          <cell r="DT3">
            <v>32.369999999999997</v>
          </cell>
          <cell r="DU3">
            <v>0</v>
          </cell>
          <cell r="DV3">
            <v>0</v>
          </cell>
          <cell r="DW3">
            <v>0</v>
          </cell>
          <cell r="DX3">
            <v>0</v>
          </cell>
          <cell r="DY3">
            <v>0</v>
          </cell>
          <cell r="DZ3">
            <v>2157.4371000000001</v>
          </cell>
          <cell r="EA3">
            <v>2191.5228000000002</v>
          </cell>
          <cell r="EB3">
            <v>3953.7671</v>
          </cell>
          <cell r="EC3">
            <v>4384.3378000000002</v>
          </cell>
          <cell r="ED3">
            <v>2191.5228000000002</v>
          </cell>
          <cell r="EE3">
            <v>4384.3378000000002</v>
          </cell>
          <cell r="EF3" t="str">
            <v>&lt;--ADMw_C--</v>
          </cell>
          <cell r="EG3">
            <v>0</v>
          </cell>
          <cell r="EH3">
            <v>0</v>
          </cell>
          <cell r="EI3">
            <v>215.62</v>
          </cell>
          <cell r="EJ3">
            <v>4</v>
          </cell>
          <cell r="EK3">
            <v>0.7</v>
          </cell>
          <cell r="EL3" t="str">
            <v>&lt;--Spacer--&gt;</v>
          </cell>
          <cell r="EM3" t="str">
            <v>&lt;--Spacer--&gt;</v>
          </cell>
          <cell r="EN3" t="str">
            <v>&lt;--Spacer--&gt;</v>
          </cell>
          <cell r="EO3" t="str">
            <v>&lt;--Spacer--&gt;</v>
          </cell>
          <cell r="EP3">
            <v>2200</v>
          </cell>
          <cell r="EQ3">
            <v>4860045</v>
          </cell>
          <cell r="ER3">
            <v>184246</v>
          </cell>
          <cell r="ES3">
            <v>172303</v>
          </cell>
          <cell r="ET3">
            <v>0</v>
          </cell>
          <cell r="EU3">
            <v>0</v>
          </cell>
          <cell r="EV3">
            <v>0</v>
          </cell>
          <cell r="EW3">
            <v>0</v>
          </cell>
          <cell r="EX3">
            <v>0</v>
          </cell>
          <cell r="EY3">
            <v>11.06</v>
          </cell>
          <cell r="EZ3">
            <v>704204</v>
          </cell>
          <cell r="FA3">
            <v>1673.62</v>
          </cell>
          <cell r="FB3">
            <v>3395.61</v>
          </cell>
          <cell r="FC3">
            <v>1673.62</v>
          </cell>
          <cell r="FD3">
            <v>1721.99</v>
          </cell>
          <cell r="FE3">
            <v>0</v>
          </cell>
          <cell r="FF3" t="str">
            <v>--ADMw_P--&gt;</v>
          </cell>
          <cell r="FG3">
            <v>1673.62</v>
          </cell>
          <cell r="FH3">
            <v>3395.61</v>
          </cell>
          <cell r="FI3">
            <v>1673.62</v>
          </cell>
          <cell r="FJ3">
            <v>1721.99</v>
          </cell>
          <cell r="FK3">
            <v>383</v>
          </cell>
          <cell r="FL3">
            <v>373.51710000000003</v>
          </cell>
          <cell r="FM3">
            <v>0</v>
          </cell>
          <cell r="FN3">
            <v>18.71</v>
          </cell>
          <cell r="FO3">
            <v>9.3550000000000004</v>
          </cell>
          <cell r="FP3">
            <v>40.1</v>
          </cell>
          <cell r="FQ3">
            <v>18.71</v>
          </cell>
          <cell r="FR3">
            <v>21.39</v>
          </cell>
          <cell r="FS3">
            <v>0.22</v>
          </cell>
          <cell r="FT3">
            <v>0.22</v>
          </cell>
          <cell r="FU3">
            <v>0.22</v>
          </cell>
          <cell r="FV3">
            <v>0.22</v>
          </cell>
          <cell r="FW3">
            <v>0</v>
          </cell>
          <cell r="FX3">
            <v>0</v>
          </cell>
          <cell r="FY3">
            <v>0</v>
          </cell>
          <cell r="FZ3">
            <v>0</v>
          </cell>
          <cell r="GA3">
            <v>0</v>
          </cell>
          <cell r="GB3">
            <v>0</v>
          </cell>
          <cell r="GC3">
            <v>26</v>
          </cell>
          <cell r="GD3">
            <v>6.5</v>
          </cell>
          <cell r="GE3">
            <v>247.42</v>
          </cell>
          <cell r="GF3">
            <v>61.854999999999997</v>
          </cell>
          <cell r="GG3">
            <v>502</v>
          </cell>
          <cell r="GH3">
            <v>247.42</v>
          </cell>
          <cell r="GI3">
            <v>254.58</v>
          </cell>
          <cell r="GJ3">
            <v>32.369999999999997</v>
          </cell>
          <cell r="GK3">
            <v>32.369999999999997</v>
          </cell>
          <cell r="GL3">
            <v>32.369999999999997</v>
          </cell>
          <cell r="GM3">
            <v>0</v>
          </cell>
          <cell r="GN3">
            <v>0</v>
          </cell>
          <cell r="GO3">
            <v>0</v>
          </cell>
          <cell r="GP3">
            <v>0</v>
          </cell>
          <cell r="GQ3">
            <v>0</v>
          </cell>
          <cell r="GR3">
            <v>2089.3818999999999</v>
          </cell>
          <cell r="GS3">
            <v>2157.4371000000001</v>
          </cell>
          <cell r="GT3">
            <v>3497.6044000000002</v>
          </cell>
          <cell r="GU3">
            <v>3953.7671</v>
          </cell>
          <cell r="GV3">
            <v>2157.4371000000001</v>
          </cell>
          <cell r="GW3">
            <v>3953.7671</v>
          </cell>
          <cell r="GX3" t="str">
            <v>&lt;--ADMw_P--</v>
          </cell>
          <cell r="GY3">
            <v>0</v>
          </cell>
          <cell r="GZ3">
            <v>0</v>
          </cell>
          <cell r="HA3">
            <v>207.39</v>
          </cell>
          <cell r="HB3">
            <v>3</v>
          </cell>
          <cell r="HC3">
            <v>0.7</v>
          </cell>
          <cell r="HD3" t="str">
            <v>&lt;--Spacer--&gt;</v>
          </cell>
          <cell r="HE3" t="str">
            <v>&lt;--Spacer--&gt;</v>
          </cell>
          <cell r="HF3" t="str">
            <v>&lt;--Spacer--&gt;</v>
          </cell>
          <cell r="HG3" t="str">
            <v>&lt;--Spacer--&gt;</v>
          </cell>
          <cell r="HH3">
            <v>2200</v>
          </cell>
          <cell r="HI3">
            <v>4754985</v>
          </cell>
          <cell r="HJ3">
            <v>15649</v>
          </cell>
          <cell r="HK3">
            <v>209117</v>
          </cell>
          <cell r="HL3">
            <v>0</v>
          </cell>
          <cell r="HM3">
            <v>0</v>
          </cell>
          <cell r="HN3">
            <v>0</v>
          </cell>
          <cell r="HO3">
            <v>0</v>
          </cell>
          <cell r="HP3">
            <v>0</v>
          </cell>
          <cell r="HQ3">
            <v>11.85</v>
          </cell>
          <cell r="HR3">
            <v>636569</v>
          </cell>
          <cell r="HS3">
            <v>1640.88</v>
          </cell>
          <cell r="HT3">
            <v>2985.04</v>
          </cell>
          <cell r="HU3">
            <v>1640.88</v>
          </cell>
          <cell r="HV3">
            <v>1344.16</v>
          </cell>
          <cell r="HW3">
            <v>0</v>
          </cell>
          <cell r="HX3" t="str">
            <v>--ADMw_O--&gt;</v>
          </cell>
          <cell r="HY3">
            <v>1640.88</v>
          </cell>
          <cell r="HZ3">
            <v>2985.04</v>
          </cell>
          <cell r="IA3">
            <v>1640.88</v>
          </cell>
          <cell r="IB3">
            <v>1344.16</v>
          </cell>
          <cell r="IC3">
            <v>333</v>
          </cell>
          <cell r="ID3">
            <v>328.3544</v>
          </cell>
          <cell r="IE3">
            <v>0</v>
          </cell>
          <cell r="IF3">
            <v>18.690000000000001</v>
          </cell>
          <cell r="IG3">
            <v>9.3450000000000006</v>
          </cell>
          <cell r="IH3">
            <v>34.24</v>
          </cell>
          <cell r="II3">
            <v>18.690000000000001</v>
          </cell>
          <cell r="IJ3">
            <v>15.55</v>
          </cell>
          <cell r="IK3">
            <v>0</v>
          </cell>
          <cell r="IL3">
            <v>0</v>
          </cell>
          <cell r="IM3">
            <v>0</v>
          </cell>
          <cell r="IN3">
            <v>0</v>
          </cell>
          <cell r="IO3">
            <v>0</v>
          </cell>
          <cell r="IP3">
            <v>0</v>
          </cell>
          <cell r="IQ3">
            <v>0</v>
          </cell>
          <cell r="IR3">
            <v>0</v>
          </cell>
          <cell r="IS3">
            <v>0</v>
          </cell>
          <cell r="IT3">
            <v>0</v>
          </cell>
          <cell r="IU3">
            <v>34</v>
          </cell>
          <cell r="IV3">
            <v>8.5</v>
          </cell>
          <cell r="IW3">
            <v>274.85000000000002</v>
          </cell>
          <cell r="IX3">
            <v>68.712500000000006</v>
          </cell>
          <cell r="IY3">
            <v>500</v>
          </cell>
          <cell r="IZ3">
            <v>274.85000000000002</v>
          </cell>
          <cell r="JA3">
            <v>225.15</v>
          </cell>
          <cell r="JB3">
            <v>33.590000000000003</v>
          </cell>
          <cell r="JC3">
            <v>33.590000000000003</v>
          </cell>
          <cell r="JD3">
            <v>33.590000000000003</v>
          </cell>
          <cell r="JE3">
            <v>0</v>
          </cell>
          <cell r="JF3">
            <v>0</v>
          </cell>
          <cell r="JG3">
            <v>0</v>
          </cell>
          <cell r="JH3">
            <v>0</v>
          </cell>
          <cell r="JI3">
            <v>0</v>
          </cell>
          <cell r="JJ3">
            <v>2089.3818999999999</v>
          </cell>
          <cell r="JK3">
            <v>3497.6044000000002</v>
          </cell>
          <cell r="JL3" t="str">
            <v>&lt;--ADMw_O--</v>
          </cell>
          <cell r="JM3">
            <v>0</v>
          </cell>
          <cell r="JN3">
            <v>0</v>
          </cell>
          <cell r="JO3">
            <v>213.25</v>
          </cell>
          <cell r="JP3">
            <v>4</v>
          </cell>
          <cell r="JQ3">
            <v>0.7</v>
          </cell>
          <cell r="JR3">
            <v>43640.35126797454</v>
          </cell>
          <cell r="JS3">
            <v>1</v>
          </cell>
          <cell r="JT3">
            <v>2</v>
          </cell>
        </row>
        <row r="4">
          <cell r="A4">
            <v>4728</v>
          </cell>
          <cell r="B4">
            <v>1894</v>
          </cell>
          <cell r="D4" t="str">
            <v>Baker</v>
          </cell>
          <cell r="E4" t="str">
            <v>Baker SD 5J</v>
          </cell>
          <cell r="F4" t="str">
            <v>Baker Web Academy</v>
          </cell>
          <cell r="H4">
            <v>0</v>
          </cell>
          <cell r="I4">
            <v>0</v>
          </cell>
          <cell r="J4">
            <v>0</v>
          </cell>
          <cell r="K4">
            <v>0</v>
          </cell>
          <cell r="L4">
            <v>0</v>
          </cell>
          <cell r="M4">
            <v>0</v>
          </cell>
          <cell r="N4">
            <v>0</v>
          </cell>
          <cell r="O4">
            <v>0</v>
          </cell>
          <cell r="P4">
            <v>0</v>
          </cell>
          <cell r="Q4">
            <v>0</v>
          </cell>
          <cell r="R4">
            <v>0</v>
          </cell>
          <cell r="T4">
            <v>0</v>
          </cell>
          <cell r="U4">
            <v>0</v>
          </cell>
          <cell r="V4" t="str">
            <v>--ADMw_F--&gt;</v>
          </cell>
          <cell r="W4">
            <v>0</v>
          </cell>
          <cell r="Y4">
            <v>0</v>
          </cell>
          <cell r="Z4">
            <v>0</v>
          </cell>
          <cell r="AA4">
            <v>0</v>
          </cell>
          <cell r="AB4">
            <v>0</v>
          </cell>
          <cell r="AC4">
            <v>0</v>
          </cell>
          <cell r="AD4">
            <v>0</v>
          </cell>
          <cell r="AE4">
            <v>0</v>
          </cell>
          <cell r="AG4">
            <v>0</v>
          </cell>
          <cell r="AH4">
            <v>0</v>
          </cell>
          <cell r="AI4">
            <v>0</v>
          </cell>
          <cell r="AJ4">
            <v>0</v>
          </cell>
          <cell r="AL4">
            <v>0</v>
          </cell>
          <cell r="AM4">
            <v>0</v>
          </cell>
          <cell r="AN4">
            <v>0</v>
          </cell>
          <cell r="AO4">
            <v>0</v>
          </cell>
          <cell r="AQ4">
            <v>0</v>
          </cell>
          <cell r="AR4">
            <v>0</v>
          </cell>
          <cell r="AS4">
            <v>0</v>
          </cell>
          <cell r="AT4">
            <v>0</v>
          </cell>
          <cell r="AU4">
            <v>0</v>
          </cell>
          <cell r="AV4">
            <v>0</v>
          </cell>
          <cell r="AX4">
            <v>0</v>
          </cell>
          <cell r="AY4">
            <v>0</v>
          </cell>
          <cell r="AZ4">
            <v>0</v>
          </cell>
          <cell r="BB4">
            <v>0</v>
          </cell>
          <cell r="BC4">
            <v>0</v>
          </cell>
          <cell r="BD4">
            <v>0</v>
          </cell>
          <cell r="BF4">
            <v>0</v>
          </cell>
          <cell r="BG4">
            <v>0</v>
          </cell>
          <cell r="BH4">
            <v>1877.4549999999999</v>
          </cell>
          <cell r="BI4">
            <v>0</v>
          </cell>
          <cell r="BL4">
            <v>1877.4549999999999</v>
          </cell>
          <cell r="BN4" t="str">
            <v>&lt;--ADMw_F--</v>
          </cell>
          <cell r="BO4">
            <v>0</v>
          </cell>
          <cell r="BP4">
            <v>0</v>
          </cell>
          <cell r="BQ4">
            <v>0</v>
          </cell>
          <cell r="BR4">
            <v>0</v>
          </cell>
          <cell r="BS4">
            <v>0</v>
          </cell>
          <cell r="BT4" t="str">
            <v>&lt;--Spacer--&gt;</v>
          </cell>
          <cell r="BU4" t="str">
            <v>&lt;--Spacer--&gt;</v>
          </cell>
          <cell r="BV4" t="str">
            <v>&lt;--Spacer--&gt;</v>
          </cell>
          <cell r="BW4" t="str">
            <v>&lt;--Spacer--&gt;</v>
          </cell>
          <cell r="BY4">
            <v>0</v>
          </cell>
          <cell r="BZ4">
            <v>0</v>
          </cell>
          <cell r="CA4">
            <v>0</v>
          </cell>
          <cell r="CB4">
            <v>0</v>
          </cell>
          <cell r="CC4">
            <v>0</v>
          </cell>
          <cell r="CD4">
            <v>0</v>
          </cell>
          <cell r="CE4">
            <v>0</v>
          </cell>
          <cell r="CF4">
            <v>0</v>
          </cell>
          <cell r="CG4">
            <v>0</v>
          </cell>
          <cell r="CH4">
            <v>0</v>
          </cell>
          <cell r="CI4">
            <v>1804.7</v>
          </cell>
          <cell r="CK4">
            <v>1804.7</v>
          </cell>
          <cell r="CL4">
            <v>0</v>
          </cell>
          <cell r="CM4">
            <v>0</v>
          </cell>
          <cell r="CN4" t="str">
            <v>--ADMw_C--&gt;</v>
          </cell>
          <cell r="CO4">
            <v>1804.7</v>
          </cell>
          <cell r="CQ4">
            <v>1804.7</v>
          </cell>
          <cell r="CR4">
            <v>0</v>
          </cell>
          <cell r="CS4">
            <v>0</v>
          </cell>
          <cell r="CT4">
            <v>0</v>
          </cell>
          <cell r="CU4">
            <v>0</v>
          </cell>
          <cell r="CV4">
            <v>25.23</v>
          </cell>
          <cell r="CW4">
            <v>12.615</v>
          </cell>
          <cell r="CY4">
            <v>25.23</v>
          </cell>
          <cell r="CZ4">
            <v>0</v>
          </cell>
          <cell r="DA4">
            <v>0</v>
          </cell>
          <cell r="DB4">
            <v>0</v>
          </cell>
          <cell r="DD4">
            <v>0</v>
          </cell>
          <cell r="DE4">
            <v>0</v>
          </cell>
          <cell r="DF4">
            <v>0</v>
          </cell>
          <cell r="DG4">
            <v>0</v>
          </cell>
          <cell r="DI4">
            <v>0</v>
          </cell>
          <cell r="DJ4">
            <v>0</v>
          </cell>
          <cell r="DK4">
            <v>0</v>
          </cell>
          <cell r="DL4">
            <v>0</v>
          </cell>
          <cell r="DM4">
            <v>240.56</v>
          </cell>
          <cell r="DN4">
            <v>60.14</v>
          </cell>
          <cell r="DP4">
            <v>240.56</v>
          </cell>
          <cell r="DQ4">
            <v>0</v>
          </cell>
          <cell r="DR4">
            <v>0</v>
          </cell>
          <cell r="DT4">
            <v>0</v>
          </cell>
          <cell r="DU4">
            <v>0</v>
          </cell>
          <cell r="DV4">
            <v>0</v>
          </cell>
          <cell r="DX4">
            <v>0</v>
          </cell>
          <cell r="DY4">
            <v>0</v>
          </cell>
          <cell r="DZ4">
            <v>1501.9775</v>
          </cell>
          <cell r="EA4">
            <v>1877.4549999999999</v>
          </cell>
          <cell r="ED4">
            <v>1877.4549999999999</v>
          </cell>
          <cell r="EF4" t="str">
            <v>&lt;--ADMw_C--</v>
          </cell>
          <cell r="EG4">
            <v>0</v>
          </cell>
          <cell r="EH4">
            <v>0</v>
          </cell>
          <cell r="EI4">
            <v>0</v>
          </cell>
          <cell r="EJ4">
            <v>0</v>
          </cell>
          <cell r="EK4">
            <v>0</v>
          </cell>
          <cell r="EL4" t="str">
            <v>&lt;--Spacer--&gt;</v>
          </cell>
          <cell r="EM4" t="str">
            <v>&lt;--Spacer--&gt;</v>
          </cell>
          <cell r="EN4" t="str">
            <v>&lt;--Spacer--&gt;</v>
          </cell>
          <cell r="EO4" t="str">
            <v>&lt;--Spacer--&gt;</v>
          </cell>
          <cell r="EQ4">
            <v>0</v>
          </cell>
          <cell r="ER4">
            <v>0</v>
          </cell>
          <cell r="ES4">
            <v>0</v>
          </cell>
          <cell r="ET4">
            <v>0</v>
          </cell>
          <cell r="EU4">
            <v>0</v>
          </cell>
          <cell r="EV4">
            <v>0</v>
          </cell>
          <cell r="EW4">
            <v>0</v>
          </cell>
          <cell r="EX4">
            <v>0</v>
          </cell>
          <cell r="EY4">
            <v>0</v>
          </cell>
          <cell r="EZ4">
            <v>0</v>
          </cell>
          <cell r="FA4">
            <v>1438.13</v>
          </cell>
          <cell r="FC4">
            <v>1438.13</v>
          </cell>
          <cell r="FD4">
            <v>0</v>
          </cell>
          <cell r="FE4">
            <v>0</v>
          </cell>
          <cell r="FF4" t="str">
            <v>--ADMw_P--&gt;</v>
          </cell>
          <cell r="FG4">
            <v>1438.13</v>
          </cell>
          <cell r="FI4">
            <v>1438.13</v>
          </cell>
          <cell r="FJ4">
            <v>0</v>
          </cell>
          <cell r="FK4">
            <v>0</v>
          </cell>
          <cell r="FL4">
            <v>0</v>
          </cell>
          <cell r="FM4">
            <v>0</v>
          </cell>
          <cell r="FN4">
            <v>21.39</v>
          </cell>
          <cell r="FO4">
            <v>10.695</v>
          </cell>
          <cell r="FQ4">
            <v>21.39</v>
          </cell>
          <cell r="FR4">
            <v>0</v>
          </cell>
          <cell r="FS4">
            <v>0</v>
          </cell>
          <cell r="FT4">
            <v>0</v>
          </cell>
          <cell r="FV4">
            <v>0</v>
          </cell>
          <cell r="FW4">
            <v>0</v>
          </cell>
          <cell r="FX4">
            <v>0</v>
          </cell>
          <cell r="FY4">
            <v>0</v>
          </cell>
          <cell r="GA4">
            <v>0</v>
          </cell>
          <cell r="GB4">
            <v>0</v>
          </cell>
          <cell r="GC4">
            <v>0</v>
          </cell>
          <cell r="GD4">
            <v>0</v>
          </cell>
          <cell r="GE4">
            <v>212.61</v>
          </cell>
          <cell r="GF4">
            <v>53.152500000000003</v>
          </cell>
          <cell r="GH4">
            <v>212.61</v>
          </cell>
          <cell r="GI4">
            <v>0</v>
          </cell>
          <cell r="GJ4">
            <v>0</v>
          </cell>
          <cell r="GL4">
            <v>0</v>
          </cell>
          <cell r="GM4">
            <v>0</v>
          </cell>
          <cell r="GN4">
            <v>0</v>
          </cell>
          <cell r="GP4">
            <v>0</v>
          </cell>
          <cell r="GQ4">
            <v>0</v>
          </cell>
          <cell r="GR4">
            <v>1142.575</v>
          </cell>
          <cell r="GS4">
            <v>1501.9775</v>
          </cell>
          <cell r="GV4">
            <v>1501.9775</v>
          </cell>
          <cell r="GX4" t="str">
            <v>&lt;--ADMw_P--</v>
          </cell>
          <cell r="GY4">
            <v>0</v>
          </cell>
          <cell r="GZ4">
            <v>0</v>
          </cell>
          <cell r="HA4">
            <v>0</v>
          </cell>
          <cell r="HB4">
            <v>0</v>
          </cell>
          <cell r="HC4">
            <v>0</v>
          </cell>
          <cell r="HD4" t="str">
            <v>&lt;--Spacer--&gt;</v>
          </cell>
          <cell r="HE4" t="str">
            <v>&lt;--Spacer--&gt;</v>
          </cell>
          <cell r="HF4" t="str">
            <v>&lt;--Spacer--&gt;</v>
          </cell>
          <cell r="HG4" t="str">
            <v>&lt;--Spacer--&gt;</v>
          </cell>
          <cell r="HI4">
            <v>0</v>
          </cell>
          <cell r="HJ4">
            <v>0</v>
          </cell>
          <cell r="HK4">
            <v>0</v>
          </cell>
          <cell r="HL4">
            <v>0</v>
          </cell>
          <cell r="HM4">
            <v>0</v>
          </cell>
          <cell r="HN4">
            <v>0</v>
          </cell>
          <cell r="HO4">
            <v>0</v>
          </cell>
          <cell r="HP4">
            <v>0</v>
          </cell>
          <cell r="HQ4">
            <v>0</v>
          </cell>
          <cell r="HR4">
            <v>0</v>
          </cell>
          <cell r="HS4">
            <v>1089.19</v>
          </cell>
          <cell r="HU4">
            <v>1089.19</v>
          </cell>
          <cell r="HV4">
            <v>0</v>
          </cell>
          <cell r="HW4">
            <v>0</v>
          </cell>
          <cell r="HX4" t="str">
            <v>--ADMw_O--&gt;</v>
          </cell>
          <cell r="HY4">
            <v>1089.19</v>
          </cell>
          <cell r="IA4">
            <v>1089.19</v>
          </cell>
          <cell r="IB4">
            <v>0</v>
          </cell>
          <cell r="IC4">
            <v>0</v>
          </cell>
          <cell r="ID4">
            <v>0</v>
          </cell>
          <cell r="IE4">
            <v>0</v>
          </cell>
          <cell r="IF4">
            <v>15.55</v>
          </cell>
          <cell r="IG4">
            <v>7.7750000000000004</v>
          </cell>
          <cell r="II4">
            <v>15.55</v>
          </cell>
          <cell r="IJ4">
            <v>0</v>
          </cell>
          <cell r="IK4">
            <v>0</v>
          </cell>
          <cell r="IL4">
            <v>0</v>
          </cell>
          <cell r="IN4">
            <v>0</v>
          </cell>
          <cell r="IO4">
            <v>0</v>
          </cell>
          <cell r="IP4">
            <v>0</v>
          </cell>
          <cell r="IQ4">
            <v>0</v>
          </cell>
          <cell r="IS4">
            <v>0</v>
          </cell>
          <cell r="IT4">
            <v>0</v>
          </cell>
          <cell r="IU4">
            <v>0</v>
          </cell>
          <cell r="IV4">
            <v>0</v>
          </cell>
          <cell r="IW4">
            <v>182.44</v>
          </cell>
          <cell r="IX4">
            <v>45.61</v>
          </cell>
          <cell r="IZ4">
            <v>182.44</v>
          </cell>
          <cell r="JA4">
            <v>0</v>
          </cell>
          <cell r="JB4">
            <v>0</v>
          </cell>
          <cell r="JD4">
            <v>0</v>
          </cell>
          <cell r="JE4">
            <v>0</v>
          </cell>
          <cell r="JF4">
            <v>0</v>
          </cell>
          <cell r="JH4">
            <v>0</v>
          </cell>
          <cell r="JI4">
            <v>0</v>
          </cell>
          <cell r="JJ4">
            <v>1142.575</v>
          </cell>
          <cell r="JL4" t="str">
            <v>&lt;--ADMw_O--</v>
          </cell>
          <cell r="JM4">
            <v>0</v>
          </cell>
          <cell r="JN4">
            <v>0</v>
          </cell>
          <cell r="JO4">
            <v>0</v>
          </cell>
          <cell r="JP4">
            <v>0</v>
          </cell>
          <cell r="JQ4">
            <v>0</v>
          </cell>
          <cell r="JR4">
            <v>43640.35126797454</v>
          </cell>
          <cell r="JS4">
            <v>1</v>
          </cell>
          <cell r="JT4">
            <v>3</v>
          </cell>
        </row>
        <row r="5">
          <cell r="A5">
            <v>4759</v>
          </cell>
          <cell r="B5">
            <v>1894</v>
          </cell>
          <cell r="D5" t="str">
            <v>Baker</v>
          </cell>
          <cell r="E5" t="str">
            <v>Baker SD 5J</v>
          </cell>
          <cell r="F5" t="str">
            <v>Baker Early College</v>
          </cell>
          <cell r="H5">
            <v>0</v>
          </cell>
          <cell r="I5">
            <v>0</v>
          </cell>
          <cell r="J5">
            <v>0</v>
          </cell>
          <cell r="K5">
            <v>0</v>
          </cell>
          <cell r="L5">
            <v>0</v>
          </cell>
          <cell r="M5">
            <v>0</v>
          </cell>
          <cell r="N5">
            <v>0</v>
          </cell>
          <cell r="O5">
            <v>0</v>
          </cell>
          <cell r="P5">
            <v>0</v>
          </cell>
          <cell r="Q5">
            <v>0</v>
          </cell>
          <cell r="R5">
            <v>0</v>
          </cell>
          <cell r="T5">
            <v>0</v>
          </cell>
          <cell r="U5">
            <v>0</v>
          </cell>
          <cell r="V5" t="str">
            <v>--ADMw_F--&gt;</v>
          </cell>
          <cell r="W5">
            <v>0</v>
          </cell>
          <cell r="Y5">
            <v>0</v>
          </cell>
          <cell r="Z5">
            <v>0</v>
          </cell>
          <cell r="AA5">
            <v>0</v>
          </cell>
          <cell r="AB5">
            <v>0</v>
          </cell>
          <cell r="AC5">
            <v>0</v>
          </cell>
          <cell r="AD5">
            <v>0</v>
          </cell>
          <cell r="AE5">
            <v>0</v>
          </cell>
          <cell r="AG5">
            <v>0</v>
          </cell>
          <cell r="AH5">
            <v>0</v>
          </cell>
          <cell r="AI5">
            <v>0</v>
          </cell>
          <cell r="AJ5">
            <v>0</v>
          </cell>
          <cell r="AL5">
            <v>0</v>
          </cell>
          <cell r="AM5">
            <v>0</v>
          </cell>
          <cell r="AN5">
            <v>0</v>
          </cell>
          <cell r="AO5">
            <v>0</v>
          </cell>
          <cell r="AQ5">
            <v>0</v>
          </cell>
          <cell r="AR5">
            <v>0</v>
          </cell>
          <cell r="AS5">
            <v>0</v>
          </cell>
          <cell r="AT5">
            <v>0</v>
          </cell>
          <cell r="AU5">
            <v>0</v>
          </cell>
          <cell r="AV5">
            <v>0</v>
          </cell>
          <cell r="AX5">
            <v>0</v>
          </cell>
          <cell r="AY5">
            <v>0</v>
          </cell>
          <cell r="AZ5">
            <v>0</v>
          </cell>
          <cell r="BB5">
            <v>0</v>
          </cell>
          <cell r="BC5">
            <v>0</v>
          </cell>
          <cell r="BD5">
            <v>0</v>
          </cell>
          <cell r="BF5">
            <v>0</v>
          </cell>
          <cell r="BG5">
            <v>0</v>
          </cell>
          <cell r="BH5">
            <v>315.36</v>
          </cell>
          <cell r="BI5">
            <v>0</v>
          </cell>
          <cell r="BL5">
            <v>315.36</v>
          </cell>
          <cell r="BN5" t="str">
            <v>&lt;--ADMw_F--</v>
          </cell>
          <cell r="BO5">
            <v>0</v>
          </cell>
          <cell r="BP5">
            <v>0</v>
          </cell>
          <cell r="BQ5">
            <v>0</v>
          </cell>
          <cell r="BR5">
            <v>0</v>
          </cell>
          <cell r="BS5">
            <v>0</v>
          </cell>
          <cell r="BT5" t="str">
            <v>&lt;--Spacer--&gt;</v>
          </cell>
          <cell r="BU5" t="str">
            <v>&lt;--Spacer--&gt;</v>
          </cell>
          <cell r="BV5" t="str">
            <v>&lt;--Spacer--&gt;</v>
          </cell>
          <cell r="BW5" t="str">
            <v>&lt;--Spacer--&gt;</v>
          </cell>
          <cell r="BY5">
            <v>0</v>
          </cell>
          <cell r="BZ5">
            <v>0</v>
          </cell>
          <cell r="CA5">
            <v>0</v>
          </cell>
          <cell r="CB5">
            <v>0</v>
          </cell>
          <cell r="CC5">
            <v>0</v>
          </cell>
          <cell r="CD5">
            <v>0</v>
          </cell>
          <cell r="CE5">
            <v>0</v>
          </cell>
          <cell r="CF5">
            <v>0</v>
          </cell>
          <cell r="CG5">
            <v>0</v>
          </cell>
          <cell r="CH5">
            <v>0</v>
          </cell>
          <cell r="CI5">
            <v>305.19</v>
          </cell>
          <cell r="CK5">
            <v>305.19</v>
          </cell>
          <cell r="CL5">
            <v>0</v>
          </cell>
          <cell r="CM5">
            <v>0</v>
          </cell>
          <cell r="CN5" t="str">
            <v>--ADMw_C--&gt;</v>
          </cell>
          <cell r="CO5">
            <v>305.19</v>
          </cell>
          <cell r="CQ5">
            <v>305.19</v>
          </cell>
          <cell r="CR5">
            <v>0</v>
          </cell>
          <cell r="CS5">
            <v>0</v>
          </cell>
          <cell r="CT5">
            <v>0</v>
          </cell>
          <cell r="CU5">
            <v>0</v>
          </cell>
          <cell r="CV5">
            <v>0</v>
          </cell>
          <cell r="CW5">
            <v>0</v>
          </cell>
          <cell r="CY5">
            <v>0</v>
          </cell>
          <cell r="CZ5">
            <v>0</v>
          </cell>
          <cell r="DA5">
            <v>0</v>
          </cell>
          <cell r="DB5">
            <v>0</v>
          </cell>
          <cell r="DD5">
            <v>0</v>
          </cell>
          <cell r="DE5">
            <v>0</v>
          </cell>
          <cell r="DF5">
            <v>0</v>
          </cell>
          <cell r="DG5">
            <v>0</v>
          </cell>
          <cell r="DI5">
            <v>0</v>
          </cell>
          <cell r="DJ5">
            <v>0</v>
          </cell>
          <cell r="DK5">
            <v>0</v>
          </cell>
          <cell r="DL5">
            <v>0</v>
          </cell>
          <cell r="DM5">
            <v>40.68</v>
          </cell>
          <cell r="DN5">
            <v>10.17</v>
          </cell>
          <cell r="DP5">
            <v>40.68</v>
          </cell>
          <cell r="DQ5">
            <v>0</v>
          </cell>
          <cell r="DR5">
            <v>0</v>
          </cell>
          <cell r="DT5">
            <v>0</v>
          </cell>
          <cell r="DU5">
            <v>0</v>
          </cell>
          <cell r="DV5">
            <v>0</v>
          </cell>
          <cell r="DX5">
            <v>0</v>
          </cell>
          <cell r="DY5">
            <v>0</v>
          </cell>
          <cell r="DZ5">
            <v>294.35250000000002</v>
          </cell>
          <cell r="EA5">
            <v>315.36</v>
          </cell>
          <cell r="ED5">
            <v>315.36</v>
          </cell>
          <cell r="EF5" t="str">
            <v>&lt;--ADMw_C--</v>
          </cell>
          <cell r="EG5">
            <v>0</v>
          </cell>
          <cell r="EH5">
            <v>0</v>
          </cell>
          <cell r="EI5">
            <v>0</v>
          </cell>
          <cell r="EJ5">
            <v>0</v>
          </cell>
          <cell r="EK5">
            <v>0</v>
          </cell>
          <cell r="EL5" t="str">
            <v>&lt;--Spacer--&gt;</v>
          </cell>
          <cell r="EM5" t="str">
            <v>&lt;--Spacer--&gt;</v>
          </cell>
          <cell r="EN5" t="str">
            <v>&lt;--Spacer--&gt;</v>
          </cell>
          <cell r="EO5" t="str">
            <v>&lt;--Spacer--&gt;</v>
          </cell>
          <cell r="EQ5">
            <v>0</v>
          </cell>
          <cell r="ER5">
            <v>0</v>
          </cell>
          <cell r="ES5">
            <v>0</v>
          </cell>
          <cell r="ET5">
            <v>0</v>
          </cell>
          <cell r="EU5">
            <v>0</v>
          </cell>
          <cell r="EV5">
            <v>0</v>
          </cell>
          <cell r="EW5">
            <v>0</v>
          </cell>
          <cell r="EX5">
            <v>0</v>
          </cell>
          <cell r="EY5">
            <v>0</v>
          </cell>
          <cell r="EZ5">
            <v>0</v>
          </cell>
          <cell r="FA5">
            <v>283.86</v>
          </cell>
          <cell r="FC5">
            <v>283.86</v>
          </cell>
          <cell r="FD5">
            <v>0</v>
          </cell>
          <cell r="FE5">
            <v>0</v>
          </cell>
          <cell r="FF5" t="str">
            <v>--ADMw_P--&gt;</v>
          </cell>
          <cell r="FG5">
            <v>283.86</v>
          </cell>
          <cell r="FI5">
            <v>283.86</v>
          </cell>
          <cell r="FJ5">
            <v>0</v>
          </cell>
          <cell r="FK5">
            <v>0</v>
          </cell>
          <cell r="FL5">
            <v>0</v>
          </cell>
          <cell r="FM5">
            <v>0</v>
          </cell>
          <cell r="FN5">
            <v>0</v>
          </cell>
          <cell r="FO5">
            <v>0</v>
          </cell>
          <cell r="FQ5">
            <v>0</v>
          </cell>
          <cell r="FR5">
            <v>0</v>
          </cell>
          <cell r="FS5">
            <v>0</v>
          </cell>
          <cell r="FT5">
            <v>0</v>
          </cell>
          <cell r="FV5">
            <v>0</v>
          </cell>
          <cell r="FW5">
            <v>0</v>
          </cell>
          <cell r="FX5">
            <v>0</v>
          </cell>
          <cell r="FY5">
            <v>0</v>
          </cell>
          <cell r="GA5">
            <v>0</v>
          </cell>
          <cell r="GB5">
            <v>0</v>
          </cell>
          <cell r="GC5">
            <v>0</v>
          </cell>
          <cell r="GD5">
            <v>0</v>
          </cell>
          <cell r="GE5">
            <v>41.97</v>
          </cell>
          <cell r="GF5">
            <v>10.4925</v>
          </cell>
          <cell r="GH5">
            <v>41.97</v>
          </cell>
          <cell r="GI5">
            <v>0</v>
          </cell>
          <cell r="GJ5">
            <v>0</v>
          </cell>
          <cell r="GL5">
            <v>0</v>
          </cell>
          <cell r="GM5">
            <v>0</v>
          </cell>
          <cell r="GN5">
            <v>0</v>
          </cell>
          <cell r="GP5">
            <v>0</v>
          </cell>
          <cell r="GQ5">
            <v>0</v>
          </cell>
          <cell r="GR5">
            <v>265.64749999999998</v>
          </cell>
          <cell r="GS5">
            <v>294.35250000000002</v>
          </cell>
          <cell r="GV5">
            <v>294.35250000000002</v>
          </cell>
          <cell r="GX5" t="str">
            <v>&lt;--ADMw_P--</v>
          </cell>
          <cell r="GY5">
            <v>0</v>
          </cell>
          <cell r="GZ5">
            <v>0</v>
          </cell>
          <cell r="HA5">
            <v>0</v>
          </cell>
          <cell r="HB5">
            <v>0</v>
          </cell>
          <cell r="HC5">
            <v>0</v>
          </cell>
          <cell r="HD5" t="str">
            <v>&lt;--Spacer--&gt;</v>
          </cell>
          <cell r="HE5" t="str">
            <v>&lt;--Spacer--&gt;</v>
          </cell>
          <cell r="HF5" t="str">
            <v>&lt;--Spacer--&gt;</v>
          </cell>
          <cell r="HG5" t="str">
            <v>&lt;--Spacer--&gt;</v>
          </cell>
          <cell r="HI5">
            <v>0</v>
          </cell>
          <cell r="HJ5">
            <v>0</v>
          </cell>
          <cell r="HK5">
            <v>0</v>
          </cell>
          <cell r="HL5">
            <v>0</v>
          </cell>
          <cell r="HM5">
            <v>0</v>
          </cell>
          <cell r="HN5">
            <v>0</v>
          </cell>
          <cell r="HO5">
            <v>0</v>
          </cell>
          <cell r="HP5">
            <v>0</v>
          </cell>
          <cell r="HQ5">
            <v>0</v>
          </cell>
          <cell r="HR5">
            <v>0</v>
          </cell>
          <cell r="HS5">
            <v>254.97</v>
          </cell>
          <cell r="HU5">
            <v>254.97</v>
          </cell>
          <cell r="HV5">
            <v>0</v>
          </cell>
          <cell r="HW5">
            <v>0</v>
          </cell>
          <cell r="HX5" t="str">
            <v>--ADMw_O--&gt;</v>
          </cell>
          <cell r="HY5">
            <v>254.97</v>
          </cell>
          <cell r="IA5">
            <v>254.97</v>
          </cell>
          <cell r="IB5">
            <v>0</v>
          </cell>
          <cell r="IC5">
            <v>0</v>
          </cell>
          <cell r="ID5">
            <v>0</v>
          </cell>
          <cell r="IE5">
            <v>0</v>
          </cell>
          <cell r="IF5">
            <v>0</v>
          </cell>
          <cell r="IG5">
            <v>0</v>
          </cell>
          <cell r="II5">
            <v>0</v>
          </cell>
          <cell r="IJ5">
            <v>0</v>
          </cell>
          <cell r="IK5">
            <v>0</v>
          </cell>
          <cell r="IL5">
            <v>0</v>
          </cell>
          <cell r="IN5">
            <v>0</v>
          </cell>
          <cell r="IO5">
            <v>0</v>
          </cell>
          <cell r="IP5">
            <v>0</v>
          </cell>
          <cell r="IQ5">
            <v>0</v>
          </cell>
          <cell r="IS5">
            <v>0</v>
          </cell>
          <cell r="IT5">
            <v>0</v>
          </cell>
          <cell r="IU5">
            <v>0</v>
          </cell>
          <cell r="IV5">
            <v>0</v>
          </cell>
          <cell r="IW5">
            <v>42.71</v>
          </cell>
          <cell r="IX5">
            <v>10.6775</v>
          </cell>
          <cell r="IZ5">
            <v>42.71</v>
          </cell>
          <cell r="JA5">
            <v>0</v>
          </cell>
          <cell r="JB5">
            <v>0</v>
          </cell>
          <cell r="JD5">
            <v>0</v>
          </cell>
          <cell r="JE5">
            <v>0</v>
          </cell>
          <cell r="JF5">
            <v>0</v>
          </cell>
          <cell r="JH5">
            <v>0</v>
          </cell>
          <cell r="JI5">
            <v>0</v>
          </cell>
          <cell r="JJ5">
            <v>265.64749999999998</v>
          </cell>
          <cell r="JL5" t="str">
            <v>&lt;--ADMw_O--</v>
          </cell>
          <cell r="JM5">
            <v>0</v>
          </cell>
          <cell r="JN5">
            <v>0</v>
          </cell>
          <cell r="JO5">
            <v>0</v>
          </cell>
          <cell r="JP5">
            <v>0</v>
          </cell>
          <cell r="JQ5">
            <v>0</v>
          </cell>
          <cell r="JR5">
            <v>43640.35126797454</v>
          </cell>
          <cell r="JS5">
            <v>1</v>
          </cell>
          <cell r="JT5">
            <v>3</v>
          </cell>
        </row>
        <row r="6">
          <cell r="A6">
            <v>1895</v>
          </cell>
          <cell r="B6">
            <v>1895</v>
          </cell>
          <cell r="C6" t="str">
            <v>01016</v>
          </cell>
          <cell r="D6" t="str">
            <v>Baker</v>
          </cell>
          <cell r="E6" t="str">
            <v>Huntington SD 16J</v>
          </cell>
          <cell r="G6">
            <v>2106</v>
          </cell>
          <cell r="H6">
            <v>1111500</v>
          </cell>
          <cell r="I6">
            <v>500</v>
          </cell>
          <cell r="J6">
            <v>0</v>
          </cell>
          <cell r="K6">
            <v>0</v>
          </cell>
          <cell r="L6">
            <v>0</v>
          </cell>
          <cell r="M6">
            <v>0</v>
          </cell>
          <cell r="N6">
            <v>0</v>
          </cell>
          <cell r="O6">
            <v>0</v>
          </cell>
          <cell r="P6">
            <v>12.33</v>
          </cell>
          <cell r="Q6">
            <v>291000</v>
          </cell>
          <cell r="R6">
            <v>95</v>
          </cell>
          <cell r="S6">
            <v>95</v>
          </cell>
          <cell r="T6">
            <v>95</v>
          </cell>
          <cell r="U6">
            <v>0</v>
          </cell>
          <cell r="V6" t="str">
            <v>--ADMw_F--&gt;</v>
          </cell>
          <cell r="W6">
            <v>95</v>
          </cell>
          <cell r="X6">
            <v>95</v>
          </cell>
          <cell r="Y6">
            <v>95</v>
          </cell>
          <cell r="Z6">
            <v>0</v>
          </cell>
          <cell r="AA6">
            <v>10</v>
          </cell>
          <cell r="AB6">
            <v>10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15</v>
          </cell>
          <cell r="AV6">
            <v>3.75</v>
          </cell>
          <cell r="AW6">
            <v>15</v>
          </cell>
          <cell r="AX6">
            <v>15</v>
          </cell>
          <cell r="AY6">
            <v>0</v>
          </cell>
          <cell r="AZ6">
            <v>0</v>
          </cell>
          <cell r="BA6">
            <v>49.91</v>
          </cell>
          <cell r="BB6">
            <v>0</v>
          </cell>
          <cell r="BC6">
            <v>49.91</v>
          </cell>
          <cell r="BD6">
            <v>0</v>
          </cell>
          <cell r="BE6">
            <v>50.46</v>
          </cell>
          <cell r="BF6">
            <v>0</v>
          </cell>
          <cell r="BG6">
            <v>50.46</v>
          </cell>
          <cell r="BH6">
            <v>9.7899999999999991</v>
          </cell>
          <cell r="BI6">
            <v>108.75</v>
          </cell>
          <cell r="BJ6">
            <v>202.91</v>
          </cell>
          <cell r="BK6">
            <v>209.12</v>
          </cell>
          <cell r="BL6">
            <v>108.75</v>
          </cell>
          <cell r="BM6">
            <v>209.12</v>
          </cell>
          <cell r="BN6" t="str">
            <v>&lt;--ADMw_F--</v>
          </cell>
          <cell r="BO6">
            <v>-2.3549999999999999E-3</v>
          </cell>
          <cell r="BP6">
            <v>0</v>
          </cell>
          <cell r="BQ6">
            <v>3063.16</v>
          </cell>
          <cell r="BR6">
            <v>94</v>
          </cell>
          <cell r="BS6">
            <v>0.9</v>
          </cell>
          <cell r="BT6" t="str">
            <v>&lt;--Spacer--&gt;</v>
          </cell>
          <cell r="BU6" t="str">
            <v>&lt;--Spacer--&gt;</v>
          </cell>
          <cell r="BV6" t="str">
            <v>&lt;--Spacer--&gt;</v>
          </cell>
          <cell r="BW6" t="str">
            <v>&lt;--Spacer--&gt;</v>
          </cell>
          <cell r="BX6">
            <v>2106</v>
          </cell>
          <cell r="BY6">
            <v>1111500</v>
          </cell>
          <cell r="BZ6">
            <v>500</v>
          </cell>
          <cell r="CA6">
            <v>0</v>
          </cell>
          <cell r="CB6">
            <v>0</v>
          </cell>
          <cell r="CC6">
            <v>0</v>
          </cell>
          <cell r="CD6">
            <v>0</v>
          </cell>
          <cell r="CE6">
            <v>0</v>
          </cell>
          <cell r="CF6">
            <v>0</v>
          </cell>
          <cell r="CG6">
            <v>12.9</v>
          </cell>
          <cell r="CH6">
            <v>290000</v>
          </cell>
          <cell r="CI6">
            <v>0</v>
          </cell>
          <cell r="CJ6">
            <v>89</v>
          </cell>
          <cell r="CK6">
            <v>0</v>
          </cell>
          <cell r="CL6">
            <v>89</v>
          </cell>
          <cell r="CM6">
            <v>0</v>
          </cell>
          <cell r="CN6" t="str">
            <v>--ADMw_C--&gt;</v>
          </cell>
          <cell r="CO6">
            <v>0</v>
          </cell>
          <cell r="CP6">
            <v>89</v>
          </cell>
          <cell r="CQ6">
            <v>0</v>
          </cell>
          <cell r="CR6">
            <v>89</v>
          </cell>
          <cell r="CS6">
            <v>10</v>
          </cell>
          <cell r="CT6">
            <v>9.7899999999999991</v>
          </cell>
          <cell r="CU6">
            <v>0</v>
          </cell>
          <cell r="CV6">
            <v>0</v>
          </cell>
          <cell r="CW6">
            <v>0</v>
          </cell>
          <cell r="CX6">
            <v>0</v>
          </cell>
          <cell r="CY6">
            <v>0</v>
          </cell>
          <cell r="CZ6">
            <v>0</v>
          </cell>
          <cell r="DA6">
            <v>0</v>
          </cell>
          <cell r="DB6">
            <v>0</v>
          </cell>
          <cell r="DC6">
            <v>0</v>
          </cell>
          <cell r="DD6">
            <v>0</v>
          </cell>
          <cell r="DE6">
            <v>0</v>
          </cell>
          <cell r="DF6">
            <v>0</v>
          </cell>
          <cell r="DG6">
            <v>0</v>
          </cell>
          <cell r="DH6">
            <v>0</v>
          </cell>
          <cell r="DI6">
            <v>0</v>
          </cell>
          <cell r="DJ6">
            <v>0</v>
          </cell>
          <cell r="DK6">
            <v>0</v>
          </cell>
          <cell r="DL6">
            <v>0</v>
          </cell>
          <cell r="DM6">
            <v>0</v>
          </cell>
          <cell r="DN6">
            <v>0</v>
          </cell>
          <cell r="DO6">
            <v>15</v>
          </cell>
          <cell r="DP6">
            <v>0</v>
          </cell>
          <cell r="DQ6">
            <v>15</v>
          </cell>
          <cell r="DR6">
            <v>0</v>
          </cell>
          <cell r="DS6">
            <v>49.91</v>
          </cell>
          <cell r="DT6">
            <v>0</v>
          </cell>
          <cell r="DU6">
            <v>49.91</v>
          </cell>
          <cell r="DV6">
            <v>0</v>
          </cell>
          <cell r="DW6">
            <v>50.46</v>
          </cell>
          <cell r="DX6">
            <v>0</v>
          </cell>
          <cell r="DY6">
            <v>50.46</v>
          </cell>
          <cell r="DZ6">
            <v>9.7614000000000001</v>
          </cell>
          <cell r="EA6">
            <v>9.7899999999999991</v>
          </cell>
          <cell r="EB6">
            <v>201.62139999999999</v>
          </cell>
          <cell r="EC6">
            <v>202.91</v>
          </cell>
          <cell r="ED6">
            <v>9.7899999999999991</v>
          </cell>
          <cell r="EE6">
            <v>202.91</v>
          </cell>
          <cell r="EF6" t="str">
            <v>&lt;--ADMw_C--</v>
          </cell>
          <cell r="EG6">
            <v>0</v>
          </cell>
          <cell r="EH6">
            <v>0</v>
          </cell>
          <cell r="EI6">
            <v>3258.43</v>
          </cell>
          <cell r="EJ6">
            <v>94</v>
          </cell>
          <cell r="EK6">
            <v>0.9</v>
          </cell>
          <cell r="EL6" t="str">
            <v>&lt;--Spacer--&gt;</v>
          </cell>
          <cell r="EM6" t="str">
            <v>&lt;--Spacer--&gt;</v>
          </cell>
          <cell r="EN6" t="str">
            <v>&lt;--Spacer--&gt;</v>
          </cell>
          <cell r="EO6" t="str">
            <v>&lt;--Spacer--&gt;</v>
          </cell>
          <cell r="EP6">
            <v>2106</v>
          </cell>
          <cell r="EQ6">
            <v>332418</v>
          </cell>
          <cell r="ER6">
            <v>3748</v>
          </cell>
          <cell r="ES6">
            <v>4687</v>
          </cell>
          <cell r="ET6">
            <v>0</v>
          </cell>
          <cell r="EU6">
            <v>0</v>
          </cell>
          <cell r="EV6">
            <v>0</v>
          </cell>
          <cell r="EW6">
            <v>0</v>
          </cell>
          <cell r="EX6">
            <v>0</v>
          </cell>
          <cell r="EY6">
            <v>12.33</v>
          </cell>
          <cell r="EZ6">
            <v>291201</v>
          </cell>
          <cell r="FA6">
            <v>0</v>
          </cell>
          <cell r="FB6">
            <v>88.74</v>
          </cell>
          <cell r="FC6">
            <v>0</v>
          </cell>
          <cell r="FD6">
            <v>88.74</v>
          </cell>
          <cell r="FE6">
            <v>0</v>
          </cell>
          <cell r="FF6" t="str">
            <v>--ADMw_P--&gt;</v>
          </cell>
          <cell r="FG6">
            <v>0</v>
          </cell>
          <cell r="FH6">
            <v>88.74</v>
          </cell>
          <cell r="FI6">
            <v>0</v>
          </cell>
          <cell r="FJ6">
            <v>88.74</v>
          </cell>
          <cell r="FK6">
            <v>10</v>
          </cell>
          <cell r="FL6">
            <v>9.7614000000000001</v>
          </cell>
          <cell r="FM6">
            <v>0</v>
          </cell>
          <cell r="FN6">
            <v>0</v>
          </cell>
          <cell r="FO6">
            <v>0</v>
          </cell>
          <cell r="FP6">
            <v>0</v>
          </cell>
          <cell r="FQ6">
            <v>0</v>
          </cell>
          <cell r="FR6">
            <v>0</v>
          </cell>
          <cell r="FS6">
            <v>0</v>
          </cell>
          <cell r="FT6">
            <v>0</v>
          </cell>
          <cell r="FU6">
            <v>0</v>
          </cell>
          <cell r="FV6">
            <v>0</v>
          </cell>
          <cell r="FW6">
            <v>0</v>
          </cell>
          <cell r="FX6">
            <v>0</v>
          </cell>
          <cell r="FY6">
            <v>0</v>
          </cell>
          <cell r="FZ6">
            <v>0</v>
          </cell>
          <cell r="GA6">
            <v>0</v>
          </cell>
          <cell r="GB6">
            <v>0</v>
          </cell>
          <cell r="GC6">
            <v>0</v>
          </cell>
          <cell r="GD6">
            <v>0</v>
          </cell>
          <cell r="GE6">
            <v>0</v>
          </cell>
          <cell r="GF6">
            <v>0</v>
          </cell>
          <cell r="GG6">
            <v>11</v>
          </cell>
          <cell r="GH6">
            <v>0</v>
          </cell>
          <cell r="GI6">
            <v>11</v>
          </cell>
          <cell r="GJ6">
            <v>0</v>
          </cell>
          <cell r="GK6">
            <v>49.91</v>
          </cell>
          <cell r="GL6">
            <v>0</v>
          </cell>
          <cell r="GM6">
            <v>49.91</v>
          </cell>
          <cell r="GN6">
            <v>0</v>
          </cell>
          <cell r="GO6">
            <v>50.46</v>
          </cell>
          <cell r="GP6">
            <v>0</v>
          </cell>
          <cell r="GQ6">
            <v>50.46</v>
          </cell>
          <cell r="GR6">
            <v>8.25</v>
          </cell>
          <cell r="GS6">
            <v>9.7614000000000001</v>
          </cell>
          <cell r="GT6">
            <v>186.48</v>
          </cell>
          <cell r="GU6">
            <v>201.62139999999999</v>
          </cell>
          <cell r="GV6">
            <v>9.7614000000000001</v>
          </cell>
          <cell r="GW6">
            <v>201.62139999999999</v>
          </cell>
          <cell r="GX6" t="str">
            <v>&lt;--ADMw_P--</v>
          </cell>
          <cell r="GY6">
            <v>0</v>
          </cell>
          <cell r="GZ6">
            <v>0</v>
          </cell>
          <cell r="HA6">
            <v>3281.51</v>
          </cell>
          <cell r="HB6">
            <v>95</v>
          </cell>
          <cell r="HC6">
            <v>0.9</v>
          </cell>
          <cell r="HD6" t="str">
            <v>&lt;--Spacer--&gt;</v>
          </cell>
          <cell r="HE6" t="str">
            <v>&lt;--Spacer--&gt;</v>
          </cell>
          <cell r="HF6" t="str">
            <v>&lt;--Spacer--&gt;</v>
          </cell>
          <cell r="HG6" t="str">
            <v>&lt;--Spacer--&gt;</v>
          </cell>
          <cell r="HH6">
            <v>2106</v>
          </cell>
          <cell r="HI6">
            <v>324240</v>
          </cell>
          <cell r="HJ6">
            <v>400</v>
          </cell>
          <cell r="HK6">
            <v>5435</v>
          </cell>
          <cell r="HL6">
            <v>0</v>
          </cell>
          <cell r="HM6">
            <v>0</v>
          </cell>
          <cell r="HN6">
            <v>0</v>
          </cell>
          <cell r="HO6">
            <v>0</v>
          </cell>
          <cell r="HP6">
            <v>0</v>
          </cell>
          <cell r="HQ6">
            <v>11.5</v>
          </cell>
          <cell r="HR6">
            <v>138694</v>
          </cell>
          <cell r="HS6">
            <v>0</v>
          </cell>
          <cell r="HT6">
            <v>78.63</v>
          </cell>
          <cell r="HU6">
            <v>0</v>
          </cell>
          <cell r="HV6">
            <v>78.63</v>
          </cell>
          <cell r="HW6">
            <v>0</v>
          </cell>
          <cell r="HX6" t="str">
            <v>--ADMw_O--&gt;</v>
          </cell>
          <cell r="HY6">
            <v>0</v>
          </cell>
          <cell r="HZ6">
            <v>78.63</v>
          </cell>
          <cell r="IA6">
            <v>0</v>
          </cell>
          <cell r="IB6">
            <v>78.63</v>
          </cell>
          <cell r="IC6">
            <v>8</v>
          </cell>
          <cell r="ID6">
            <v>8</v>
          </cell>
          <cell r="IE6">
            <v>0</v>
          </cell>
          <cell r="IF6">
            <v>0</v>
          </cell>
          <cell r="IG6">
            <v>0</v>
          </cell>
          <cell r="IH6">
            <v>0</v>
          </cell>
          <cell r="II6">
            <v>0</v>
          </cell>
          <cell r="IJ6">
            <v>0</v>
          </cell>
          <cell r="IK6">
            <v>0</v>
          </cell>
          <cell r="IL6">
            <v>0</v>
          </cell>
          <cell r="IM6">
            <v>0</v>
          </cell>
          <cell r="IN6">
            <v>0</v>
          </cell>
          <cell r="IO6">
            <v>0</v>
          </cell>
          <cell r="IP6">
            <v>0</v>
          </cell>
          <cell r="IQ6">
            <v>0</v>
          </cell>
          <cell r="IR6">
            <v>0</v>
          </cell>
          <cell r="IS6">
            <v>0</v>
          </cell>
          <cell r="IT6">
            <v>0</v>
          </cell>
          <cell r="IU6">
            <v>1</v>
          </cell>
          <cell r="IV6">
            <v>0.25</v>
          </cell>
          <cell r="IW6">
            <v>0</v>
          </cell>
          <cell r="IX6">
            <v>0</v>
          </cell>
          <cell r="IY6">
            <v>19</v>
          </cell>
          <cell r="IZ6">
            <v>0</v>
          </cell>
          <cell r="JA6">
            <v>19</v>
          </cell>
          <cell r="JB6">
            <v>0</v>
          </cell>
          <cell r="JC6">
            <v>44.39</v>
          </cell>
          <cell r="JD6">
            <v>0</v>
          </cell>
          <cell r="JE6">
            <v>44.39</v>
          </cell>
          <cell r="JF6">
            <v>0</v>
          </cell>
          <cell r="JG6">
            <v>50.46</v>
          </cell>
          <cell r="JH6">
            <v>0</v>
          </cell>
          <cell r="JI6">
            <v>50.46</v>
          </cell>
          <cell r="JJ6">
            <v>8.25</v>
          </cell>
          <cell r="JK6">
            <v>186.48</v>
          </cell>
          <cell r="JL6" t="str">
            <v>&lt;--ADMw_O--</v>
          </cell>
          <cell r="JM6">
            <v>0</v>
          </cell>
          <cell r="JN6">
            <v>0</v>
          </cell>
          <cell r="JO6">
            <v>1763.88</v>
          </cell>
          <cell r="JP6">
            <v>92</v>
          </cell>
          <cell r="JQ6">
            <v>0.9</v>
          </cell>
          <cell r="JR6">
            <v>43640.35126797454</v>
          </cell>
          <cell r="JS6">
            <v>1</v>
          </cell>
          <cell r="JT6">
            <v>2</v>
          </cell>
        </row>
        <row r="7">
          <cell r="A7">
            <v>3351</v>
          </cell>
          <cell r="B7">
            <v>1895</v>
          </cell>
          <cell r="D7" t="str">
            <v>Baker</v>
          </cell>
          <cell r="E7" t="str">
            <v>Huntington SD 16J</v>
          </cell>
          <cell r="F7" t="str">
            <v>Huntington School</v>
          </cell>
          <cell r="H7">
            <v>0</v>
          </cell>
          <cell r="I7">
            <v>0</v>
          </cell>
          <cell r="J7">
            <v>0</v>
          </cell>
          <cell r="K7">
            <v>0</v>
          </cell>
          <cell r="L7">
            <v>0</v>
          </cell>
          <cell r="M7">
            <v>0</v>
          </cell>
          <cell r="N7">
            <v>0</v>
          </cell>
          <cell r="O7">
            <v>0</v>
          </cell>
          <cell r="P7">
            <v>0</v>
          </cell>
          <cell r="Q7">
            <v>0</v>
          </cell>
          <cell r="R7">
            <v>0</v>
          </cell>
          <cell r="T7">
            <v>0</v>
          </cell>
          <cell r="U7">
            <v>0</v>
          </cell>
          <cell r="V7" t="str">
            <v>--ADMw_F--&gt;</v>
          </cell>
          <cell r="W7">
            <v>0</v>
          </cell>
          <cell r="Y7">
            <v>0</v>
          </cell>
          <cell r="Z7">
            <v>0</v>
          </cell>
          <cell r="AA7">
            <v>0</v>
          </cell>
          <cell r="AB7">
            <v>0</v>
          </cell>
          <cell r="AC7">
            <v>0</v>
          </cell>
          <cell r="AD7">
            <v>0</v>
          </cell>
          <cell r="AE7">
            <v>0</v>
          </cell>
          <cell r="AG7">
            <v>0</v>
          </cell>
          <cell r="AH7">
            <v>0</v>
          </cell>
          <cell r="AI7">
            <v>0</v>
          </cell>
          <cell r="AJ7">
            <v>0</v>
          </cell>
          <cell r="AL7">
            <v>0</v>
          </cell>
          <cell r="AM7">
            <v>0</v>
          </cell>
          <cell r="AN7">
            <v>0</v>
          </cell>
          <cell r="AO7">
            <v>0</v>
          </cell>
          <cell r="AQ7">
            <v>0</v>
          </cell>
          <cell r="AR7">
            <v>0</v>
          </cell>
          <cell r="AS7">
            <v>0</v>
          </cell>
          <cell r="AT7">
            <v>0</v>
          </cell>
          <cell r="AU7">
            <v>0</v>
          </cell>
          <cell r="AV7">
            <v>0</v>
          </cell>
          <cell r="AX7">
            <v>0</v>
          </cell>
          <cell r="AY7">
            <v>0</v>
          </cell>
          <cell r="AZ7">
            <v>49.91</v>
          </cell>
          <cell r="BB7">
            <v>49.91</v>
          </cell>
          <cell r="BC7">
            <v>0</v>
          </cell>
          <cell r="BD7">
            <v>50.46</v>
          </cell>
          <cell r="BF7">
            <v>50.46</v>
          </cell>
          <cell r="BG7">
            <v>0</v>
          </cell>
          <cell r="BH7">
            <v>193.12</v>
          </cell>
          <cell r="BI7">
            <v>100.37</v>
          </cell>
          <cell r="BL7">
            <v>193.12</v>
          </cell>
          <cell r="BN7" t="str">
            <v>&lt;--ADMw_F--</v>
          </cell>
          <cell r="BO7">
            <v>0</v>
          </cell>
          <cell r="BP7">
            <v>0</v>
          </cell>
          <cell r="BQ7">
            <v>0</v>
          </cell>
          <cell r="BR7">
            <v>0</v>
          </cell>
          <cell r="BS7">
            <v>0</v>
          </cell>
          <cell r="BT7" t="str">
            <v>&lt;--Spacer--&gt;</v>
          </cell>
          <cell r="BU7" t="str">
            <v>&lt;--Spacer--&gt;</v>
          </cell>
          <cell r="BV7" t="str">
            <v>&lt;--Spacer--&gt;</v>
          </cell>
          <cell r="BW7" t="str">
            <v>&lt;--Spacer--&gt;</v>
          </cell>
          <cell r="BY7">
            <v>0</v>
          </cell>
          <cell r="BZ7">
            <v>0</v>
          </cell>
          <cell r="CA7">
            <v>0</v>
          </cell>
          <cell r="CB7">
            <v>0</v>
          </cell>
          <cell r="CC7">
            <v>0</v>
          </cell>
          <cell r="CD7">
            <v>0</v>
          </cell>
          <cell r="CE7">
            <v>0</v>
          </cell>
          <cell r="CF7">
            <v>0</v>
          </cell>
          <cell r="CG7">
            <v>0</v>
          </cell>
          <cell r="CH7">
            <v>0</v>
          </cell>
          <cell r="CI7">
            <v>89</v>
          </cell>
          <cell r="CK7">
            <v>89</v>
          </cell>
          <cell r="CL7">
            <v>0</v>
          </cell>
          <cell r="CM7">
            <v>0</v>
          </cell>
          <cell r="CN7" t="str">
            <v>--ADMw_C--&gt;</v>
          </cell>
          <cell r="CO7">
            <v>89</v>
          </cell>
          <cell r="CQ7">
            <v>89</v>
          </cell>
          <cell r="CR7">
            <v>0</v>
          </cell>
          <cell r="CS7">
            <v>0</v>
          </cell>
          <cell r="CT7">
            <v>0</v>
          </cell>
          <cell r="CU7">
            <v>0</v>
          </cell>
          <cell r="CV7">
            <v>0</v>
          </cell>
          <cell r="CW7">
            <v>0</v>
          </cell>
          <cell r="CY7">
            <v>0</v>
          </cell>
          <cell r="CZ7">
            <v>0</v>
          </cell>
          <cell r="DA7">
            <v>0</v>
          </cell>
          <cell r="DB7">
            <v>0</v>
          </cell>
          <cell r="DD7">
            <v>0</v>
          </cell>
          <cell r="DE7">
            <v>0</v>
          </cell>
          <cell r="DF7">
            <v>0</v>
          </cell>
          <cell r="DG7">
            <v>0</v>
          </cell>
          <cell r="DI7">
            <v>0</v>
          </cell>
          <cell r="DJ7">
            <v>0</v>
          </cell>
          <cell r="DK7">
            <v>0</v>
          </cell>
          <cell r="DL7">
            <v>0</v>
          </cell>
          <cell r="DM7">
            <v>15</v>
          </cell>
          <cell r="DN7">
            <v>3.75</v>
          </cell>
          <cell r="DP7">
            <v>15</v>
          </cell>
          <cell r="DQ7">
            <v>0</v>
          </cell>
          <cell r="DR7">
            <v>49.91</v>
          </cell>
          <cell r="DT7">
            <v>49.91</v>
          </cell>
          <cell r="DU7">
            <v>0</v>
          </cell>
          <cell r="DV7">
            <v>50.46</v>
          </cell>
          <cell r="DX7">
            <v>50.46</v>
          </cell>
          <cell r="DY7">
            <v>0</v>
          </cell>
          <cell r="DZ7">
            <v>191.86</v>
          </cell>
          <cell r="EA7">
            <v>193.12</v>
          </cell>
          <cell r="ED7">
            <v>193.12</v>
          </cell>
          <cell r="EF7" t="str">
            <v>&lt;--ADMw_C--</v>
          </cell>
          <cell r="EG7">
            <v>0</v>
          </cell>
          <cell r="EH7">
            <v>0</v>
          </cell>
          <cell r="EI7">
            <v>0</v>
          </cell>
          <cell r="EJ7">
            <v>0</v>
          </cell>
          <cell r="EK7">
            <v>0</v>
          </cell>
          <cell r="EL7" t="str">
            <v>&lt;--Spacer--&gt;</v>
          </cell>
          <cell r="EM7" t="str">
            <v>&lt;--Spacer--&gt;</v>
          </cell>
          <cell r="EN7" t="str">
            <v>&lt;--Spacer--&gt;</v>
          </cell>
          <cell r="EO7" t="str">
            <v>&lt;--Spacer--&gt;</v>
          </cell>
          <cell r="EQ7">
            <v>0</v>
          </cell>
          <cell r="ER7">
            <v>0</v>
          </cell>
          <cell r="ES7">
            <v>0</v>
          </cell>
          <cell r="ET7">
            <v>0</v>
          </cell>
          <cell r="EU7">
            <v>0</v>
          </cell>
          <cell r="EV7">
            <v>0</v>
          </cell>
          <cell r="EW7">
            <v>0</v>
          </cell>
          <cell r="EX7">
            <v>0</v>
          </cell>
          <cell r="EY7">
            <v>0</v>
          </cell>
          <cell r="EZ7">
            <v>0</v>
          </cell>
          <cell r="FA7">
            <v>88.74</v>
          </cell>
          <cell r="FC7">
            <v>88.74</v>
          </cell>
          <cell r="FD7">
            <v>0</v>
          </cell>
          <cell r="FE7">
            <v>0</v>
          </cell>
          <cell r="FF7" t="str">
            <v>--ADMw_P--&gt;</v>
          </cell>
          <cell r="FG7">
            <v>88.74</v>
          </cell>
          <cell r="FI7">
            <v>88.74</v>
          </cell>
          <cell r="FJ7">
            <v>0</v>
          </cell>
          <cell r="FK7">
            <v>0</v>
          </cell>
          <cell r="FL7">
            <v>0</v>
          </cell>
          <cell r="FM7">
            <v>0</v>
          </cell>
          <cell r="FN7">
            <v>0</v>
          </cell>
          <cell r="FO7">
            <v>0</v>
          </cell>
          <cell r="FQ7">
            <v>0</v>
          </cell>
          <cell r="FR7">
            <v>0</v>
          </cell>
          <cell r="FS7">
            <v>0</v>
          </cell>
          <cell r="FT7">
            <v>0</v>
          </cell>
          <cell r="FV7">
            <v>0</v>
          </cell>
          <cell r="FW7">
            <v>0</v>
          </cell>
          <cell r="FX7">
            <v>0</v>
          </cell>
          <cell r="FY7">
            <v>0</v>
          </cell>
          <cell r="GA7">
            <v>0</v>
          </cell>
          <cell r="GB7">
            <v>0</v>
          </cell>
          <cell r="GC7">
            <v>0</v>
          </cell>
          <cell r="GD7">
            <v>0</v>
          </cell>
          <cell r="GE7">
            <v>11</v>
          </cell>
          <cell r="GF7">
            <v>2.75</v>
          </cell>
          <cell r="GH7">
            <v>11</v>
          </cell>
          <cell r="GI7">
            <v>0</v>
          </cell>
          <cell r="GJ7">
            <v>49.91</v>
          </cell>
          <cell r="GL7">
            <v>49.91</v>
          </cell>
          <cell r="GM7">
            <v>0</v>
          </cell>
          <cell r="GN7">
            <v>50.46</v>
          </cell>
          <cell r="GP7">
            <v>50.46</v>
          </cell>
          <cell r="GQ7">
            <v>0</v>
          </cell>
          <cell r="GR7">
            <v>178.23</v>
          </cell>
          <cell r="GS7">
            <v>191.86</v>
          </cell>
          <cell r="GV7">
            <v>191.86</v>
          </cell>
          <cell r="GX7" t="str">
            <v>&lt;--ADMw_P--</v>
          </cell>
          <cell r="GY7">
            <v>0</v>
          </cell>
          <cell r="GZ7">
            <v>0</v>
          </cell>
          <cell r="HA7">
            <v>0</v>
          </cell>
          <cell r="HB7">
            <v>0</v>
          </cell>
          <cell r="HC7">
            <v>0</v>
          </cell>
          <cell r="HD7" t="str">
            <v>&lt;--Spacer--&gt;</v>
          </cell>
          <cell r="HE7" t="str">
            <v>&lt;--Spacer--&gt;</v>
          </cell>
          <cell r="HF7" t="str">
            <v>&lt;--Spacer--&gt;</v>
          </cell>
          <cell r="HG7" t="str">
            <v>&lt;--Spacer--&gt;</v>
          </cell>
          <cell r="HI7">
            <v>0</v>
          </cell>
          <cell r="HJ7">
            <v>0</v>
          </cell>
          <cell r="HK7">
            <v>0</v>
          </cell>
          <cell r="HL7">
            <v>0</v>
          </cell>
          <cell r="HM7">
            <v>0</v>
          </cell>
          <cell r="HN7">
            <v>0</v>
          </cell>
          <cell r="HO7">
            <v>0</v>
          </cell>
          <cell r="HP7">
            <v>0</v>
          </cell>
          <cell r="HQ7">
            <v>0</v>
          </cell>
          <cell r="HR7">
            <v>0</v>
          </cell>
          <cell r="HS7">
            <v>78.63</v>
          </cell>
          <cell r="HU7">
            <v>78.63</v>
          </cell>
          <cell r="HV7">
            <v>0</v>
          </cell>
          <cell r="HW7">
            <v>0</v>
          </cell>
          <cell r="HX7" t="str">
            <v>--ADMw_O--&gt;</v>
          </cell>
          <cell r="HY7">
            <v>78.63</v>
          </cell>
          <cell r="IA7">
            <v>78.63</v>
          </cell>
          <cell r="IB7">
            <v>0</v>
          </cell>
          <cell r="IC7">
            <v>0</v>
          </cell>
          <cell r="ID7">
            <v>0</v>
          </cell>
          <cell r="IE7">
            <v>0</v>
          </cell>
          <cell r="IF7">
            <v>0</v>
          </cell>
          <cell r="IG7">
            <v>0</v>
          </cell>
          <cell r="II7">
            <v>0</v>
          </cell>
          <cell r="IJ7">
            <v>0</v>
          </cell>
          <cell r="IK7">
            <v>0</v>
          </cell>
          <cell r="IL7">
            <v>0</v>
          </cell>
          <cell r="IN7">
            <v>0</v>
          </cell>
          <cell r="IO7">
            <v>0</v>
          </cell>
          <cell r="IP7">
            <v>0</v>
          </cell>
          <cell r="IQ7">
            <v>0</v>
          </cell>
          <cell r="IS7">
            <v>0</v>
          </cell>
          <cell r="IT7">
            <v>0</v>
          </cell>
          <cell r="IU7">
            <v>0</v>
          </cell>
          <cell r="IV7">
            <v>0</v>
          </cell>
          <cell r="IW7">
            <v>19</v>
          </cell>
          <cell r="IX7">
            <v>4.75</v>
          </cell>
          <cell r="IZ7">
            <v>19</v>
          </cell>
          <cell r="JA7">
            <v>0</v>
          </cell>
          <cell r="JB7">
            <v>44.39</v>
          </cell>
          <cell r="JD7">
            <v>44.39</v>
          </cell>
          <cell r="JE7">
            <v>0</v>
          </cell>
          <cell r="JF7">
            <v>50.46</v>
          </cell>
          <cell r="JH7">
            <v>50.46</v>
          </cell>
          <cell r="JI7">
            <v>0</v>
          </cell>
          <cell r="JJ7">
            <v>178.23</v>
          </cell>
          <cell r="JL7" t="str">
            <v>&lt;--ADMw_O--</v>
          </cell>
          <cell r="JM7">
            <v>0</v>
          </cell>
          <cell r="JN7">
            <v>0</v>
          </cell>
          <cell r="JO7">
            <v>0</v>
          </cell>
          <cell r="JP7">
            <v>0</v>
          </cell>
          <cell r="JQ7">
            <v>0</v>
          </cell>
          <cell r="JR7">
            <v>43640.35126797454</v>
          </cell>
          <cell r="JS7">
            <v>1</v>
          </cell>
          <cell r="JT7">
            <v>3</v>
          </cell>
        </row>
        <row r="8">
          <cell r="A8">
            <v>1896</v>
          </cell>
          <cell r="B8">
            <v>1896</v>
          </cell>
          <cell r="C8" t="str">
            <v>01030</v>
          </cell>
          <cell r="D8" t="str">
            <v>Baker</v>
          </cell>
          <cell r="E8" t="str">
            <v>Burnt River SD 30J</v>
          </cell>
          <cell r="G8">
            <v>2200</v>
          </cell>
          <cell r="H8">
            <v>277184</v>
          </cell>
          <cell r="I8">
            <v>0</v>
          </cell>
          <cell r="J8">
            <v>0</v>
          </cell>
          <cell r="K8">
            <v>0</v>
          </cell>
          <cell r="L8">
            <v>0</v>
          </cell>
          <cell r="M8">
            <v>0</v>
          </cell>
          <cell r="N8">
            <v>1216</v>
          </cell>
          <cell r="O8">
            <v>0</v>
          </cell>
          <cell r="P8">
            <v>12</v>
          </cell>
          <cell r="Q8">
            <v>305514</v>
          </cell>
          <cell r="R8">
            <v>48</v>
          </cell>
          <cell r="S8">
            <v>48</v>
          </cell>
          <cell r="T8">
            <v>48</v>
          </cell>
          <cell r="U8">
            <v>0</v>
          </cell>
          <cell r="V8" t="str">
            <v>--ADMw_F--&gt;</v>
          </cell>
          <cell r="W8">
            <v>48</v>
          </cell>
          <cell r="X8">
            <v>48</v>
          </cell>
          <cell r="Y8">
            <v>48</v>
          </cell>
          <cell r="Z8">
            <v>0</v>
          </cell>
          <cell r="AA8">
            <v>9</v>
          </cell>
          <cell r="AB8">
            <v>5.28</v>
          </cell>
          <cell r="AC8">
            <v>0.7</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5</v>
          </cell>
          <cell r="AV8">
            <v>1.25</v>
          </cell>
          <cell r="AW8">
            <v>5</v>
          </cell>
          <cell r="AX8">
            <v>5</v>
          </cell>
          <cell r="AY8">
            <v>0</v>
          </cell>
          <cell r="AZ8">
            <v>0</v>
          </cell>
          <cell r="BA8">
            <v>25.54</v>
          </cell>
          <cell r="BB8">
            <v>0</v>
          </cell>
          <cell r="BC8">
            <v>25.54</v>
          </cell>
          <cell r="BD8">
            <v>0</v>
          </cell>
          <cell r="BE8">
            <v>50.46</v>
          </cell>
          <cell r="BF8">
            <v>0</v>
          </cell>
          <cell r="BG8">
            <v>50.46</v>
          </cell>
          <cell r="BH8">
            <v>14.3383</v>
          </cell>
          <cell r="BI8">
            <v>55.23</v>
          </cell>
          <cell r="BJ8">
            <v>143.7508</v>
          </cell>
          <cell r="BK8">
            <v>131.22999999999999</v>
          </cell>
          <cell r="BL8">
            <v>55.23</v>
          </cell>
          <cell r="BM8">
            <v>143.7508</v>
          </cell>
          <cell r="BN8" t="str">
            <v>&lt;--ADMw_F--</v>
          </cell>
          <cell r="BO8">
            <v>0</v>
          </cell>
          <cell r="BP8">
            <v>0</v>
          </cell>
          <cell r="BQ8">
            <v>6364.88</v>
          </cell>
          <cell r="BR8">
            <v>97</v>
          </cell>
          <cell r="BS8">
            <v>0.9</v>
          </cell>
          <cell r="BT8" t="str">
            <v>&lt;--Spacer--&gt;</v>
          </cell>
          <cell r="BU8" t="str">
            <v>&lt;--Spacer--&gt;</v>
          </cell>
          <cell r="BV8" t="str">
            <v>&lt;--Spacer--&gt;</v>
          </cell>
          <cell r="BW8" t="str">
            <v>&lt;--Spacer--&gt;</v>
          </cell>
          <cell r="BX8">
            <v>2200</v>
          </cell>
          <cell r="BY8">
            <v>277184</v>
          </cell>
          <cell r="BZ8">
            <v>0</v>
          </cell>
          <cell r="CA8">
            <v>0</v>
          </cell>
          <cell r="CB8">
            <v>0</v>
          </cell>
          <cell r="CC8">
            <v>0</v>
          </cell>
          <cell r="CD8">
            <v>0</v>
          </cell>
          <cell r="CE8">
            <v>1216</v>
          </cell>
          <cell r="CF8">
            <v>0</v>
          </cell>
          <cell r="CG8">
            <v>14.28</v>
          </cell>
          <cell r="CH8">
            <v>297401</v>
          </cell>
          <cell r="CI8">
            <v>6.97</v>
          </cell>
          <cell r="CJ8">
            <v>59.28</v>
          </cell>
          <cell r="CK8">
            <v>6.97</v>
          </cell>
          <cell r="CL8">
            <v>52.31</v>
          </cell>
          <cell r="CM8">
            <v>0</v>
          </cell>
          <cell r="CN8" t="str">
            <v>--ADMw_C--&gt;</v>
          </cell>
          <cell r="CO8">
            <v>6.97</v>
          </cell>
          <cell r="CP8">
            <v>59.28</v>
          </cell>
          <cell r="CQ8">
            <v>6.97</v>
          </cell>
          <cell r="CR8">
            <v>52.31</v>
          </cell>
          <cell r="CS8">
            <v>10</v>
          </cell>
          <cell r="CT8">
            <v>6.5208000000000004</v>
          </cell>
          <cell r="CU8">
            <v>0.7</v>
          </cell>
          <cell r="CV8">
            <v>0</v>
          </cell>
          <cell r="CW8">
            <v>0</v>
          </cell>
          <cell r="CX8">
            <v>0</v>
          </cell>
          <cell r="CY8">
            <v>0</v>
          </cell>
          <cell r="CZ8">
            <v>0</v>
          </cell>
          <cell r="DA8">
            <v>0</v>
          </cell>
          <cell r="DB8">
            <v>0</v>
          </cell>
          <cell r="DC8">
            <v>0</v>
          </cell>
          <cell r="DD8">
            <v>0</v>
          </cell>
          <cell r="DE8">
            <v>0</v>
          </cell>
          <cell r="DF8">
            <v>0</v>
          </cell>
          <cell r="DG8">
            <v>0</v>
          </cell>
          <cell r="DH8">
            <v>0</v>
          </cell>
          <cell r="DI8">
            <v>0</v>
          </cell>
          <cell r="DJ8">
            <v>0</v>
          </cell>
          <cell r="DK8">
            <v>0</v>
          </cell>
          <cell r="DL8">
            <v>0</v>
          </cell>
          <cell r="DM8">
            <v>0.59</v>
          </cell>
          <cell r="DN8">
            <v>0.14749999999999999</v>
          </cell>
          <cell r="DO8">
            <v>5</v>
          </cell>
          <cell r="DP8">
            <v>0.59</v>
          </cell>
          <cell r="DQ8">
            <v>4.41</v>
          </cell>
          <cell r="DR8">
            <v>0</v>
          </cell>
          <cell r="DS8">
            <v>25.54</v>
          </cell>
          <cell r="DT8">
            <v>0</v>
          </cell>
          <cell r="DU8">
            <v>25.54</v>
          </cell>
          <cell r="DV8">
            <v>0</v>
          </cell>
          <cell r="DW8">
            <v>50.46</v>
          </cell>
          <cell r="DX8">
            <v>0</v>
          </cell>
          <cell r="DY8">
            <v>50.46</v>
          </cell>
          <cell r="DZ8">
            <v>5.32</v>
          </cell>
          <cell r="EA8">
            <v>14.3383</v>
          </cell>
          <cell r="EB8">
            <v>124.32</v>
          </cell>
          <cell r="EC8">
            <v>143.7508</v>
          </cell>
          <cell r="ED8">
            <v>14.3383</v>
          </cell>
          <cell r="EE8">
            <v>143.7508</v>
          </cell>
          <cell r="EF8" t="str">
            <v>&lt;--ADMw_C--</v>
          </cell>
          <cell r="EG8">
            <v>0</v>
          </cell>
          <cell r="EH8">
            <v>0</v>
          </cell>
          <cell r="EI8">
            <v>5016.8900000000003</v>
          </cell>
          <cell r="EJ8">
            <v>97</v>
          </cell>
          <cell r="EK8">
            <v>0.9</v>
          </cell>
          <cell r="EL8" t="str">
            <v>&lt;--Spacer--&gt;</v>
          </cell>
          <cell r="EM8" t="str">
            <v>&lt;--Spacer--&gt;</v>
          </cell>
          <cell r="EN8" t="str">
            <v>&lt;--Spacer--&gt;</v>
          </cell>
          <cell r="EO8" t="str">
            <v>&lt;--Spacer--&gt;</v>
          </cell>
          <cell r="EP8">
            <v>2200</v>
          </cell>
          <cell r="EQ8">
            <v>270024</v>
          </cell>
          <cell r="ER8">
            <v>1556</v>
          </cell>
          <cell r="ES8">
            <v>2594</v>
          </cell>
          <cell r="ET8">
            <v>0</v>
          </cell>
          <cell r="EU8">
            <v>0</v>
          </cell>
          <cell r="EV8">
            <v>0</v>
          </cell>
          <cell r="EW8">
            <v>1216</v>
          </cell>
          <cell r="EX8">
            <v>0</v>
          </cell>
          <cell r="EY8">
            <v>12</v>
          </cell>
          <cell r="EZ8">
            <v>314853</v>
          </cell>
          <cell r="FA8">
            <v>0</v>
          </cell>
          <cell r="FB8">
            <v>42</v>
          </cell>
          <cell r="FC8">
            <v>0</v>
          </cell>
          <cell r="FD8">
            <v>42</v>
          </cell>
          <cell r="FE8">
            <v>0</v>
          </cell>
          <cell r="FF8" t="str">
            <v>--ADMw_P--&gt;</v>
          </cell>
          <cell r="FG8">
            <v>0</v>
          </cell>
          <cell r="FH8">
            <v>42</v>
          </cell>
          <cell r="FI8">
            <v>0</v>
          </cell>
          <cell r="FJ8">
            <v>42</v>
          </cell>
          <cell r="FK8">
            <v>7</v>
          </cell>
          <cell r="FL8">
            <v>4.62</v>
          </cell>
          <cell r="FM8">
            <v>0.7</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cell r="GE8">
            <v>0</v>
          </cell>
          <cell r="GF8">
            <v>0</v>
          </cell>
          <cell r="GG8">
            <v>4</v>
          </cell>
          <cell r="GH8">
            <v>0</v>
          </cell>
          <cell r="GI8">
            <v>4</v>
          </cell>
          <cell r="GJ8">
            <v>0</v>
          </cell>
          <cell r="GK8">
            <v>25.54</v>
          </cell>
          <cell r="GL8">
            <v>0</v>
          </cell>
          <cell r="GM8">
            <v>25.54</v>
          </cell>
          <cell r="GN8">
            <v>0</v>
          </cell>
          <cell r="GO8">
            <v>50.46</v>
          </cell>
          <cell r="GP8">
            <v>0</v>
          </cell>
          <cell r="GQ8">
            <v>50.46</v>
          </cell>
          <cell r="GR8">
            <v>4.1665000000000001</v>
          </cell>
          <cell r="GS8">
            <v>5.32</v>
          </cell>
          <cell r="GT8">
            <v>116.474</v>
          </cell>
          <cell r="GU8">
            <v>124.32</v>
          </cell>
          <cell r="GV8">
            <v>5.32</v>
          </cell>
          <cell r="GW8">
            <v>124.32</v>
          </cell>
          <cell r="GX8" t="str">
            <v>&lt;--ADMw_P--</v>
          </cell>
          <cell r="GY8">
            <v>0</v>
          </cell>
          <cell r="GZ8">
            <v>0</v>
          </cell>
          <cell r="HA8">
            <v>7496.5</v>
          </cell>
          <cell r="HB8">
            <v>97</v>
          </cell>
          <cell r="HC8">
            <v>0.9</v>
          </cell>
          <cell r="HD8" t="str">
            <v>&lt;--Spacer--&gt;</v>
          </cell>
          <cell r="HE8" t="str">
            <v>&lt;--Spacer--&gt;</v>
          </cell>
          <cell r="HF8" t="str">
            <v>&lt;--Spacer--&gt;</v>
          </cell>
          <cell r="HG8" t="str">
            <v>&lt;--Spacer--&gt;</v>
          </cell>
          <cell r="HH8">
            <v>2200</v>
          </cell>
          <cell r="HI8">
            <v>283507</v>
          </cell>
          <cell r="HJ8">
            <v>184</v>
          </cell>
          <cell r="HK8">
            <v>3272</v>
          </cell>
          <cell r="HL8">
            <v>0</v>
          </cell>
          <cell r="HM8">
            <v>0</v>
          </cell>
          <cell r="HN8">
            <v>0</v>
          </cell>
          <cell r="HO8">
            <v>1194</v>
          </cell>
          <cell r="HP8">
            <v>0</v>
          </cell>
          <cell r="HQ8">
            <v>10.6</v>
          </cell>
          <cell r="HR8">
            <v>239179</v>
          </cell>
          <cell r="HS8">
            <v>0</v>
          </cell>
          <cell r="HT8">
            <v>35.15</v>
          </cell>
          <cell r="HU8">
            <v>0</v>
          </cell>
          <cell r="HV8">
            <v>35.15</v>
          </cell>
          <cell r="HW8">
            <v>0</v>
          </cell>
          <cell r="HX8" t="str">
            <v>--ADMw_O--&gt;</v>
          </cell>
          <cell r="HY8">
            <v>0</v>
          </cell>
          <cell r="HZ8">
            <v>35.15</v>
          </cell>
          <cell r="IA8">
            <v>0</v>
          </cell>
          <cell r="IB8">
            <v>35.15</v>
          </cell>
          <cell r="IC8">
            <v>5</v>
          </cell>
          <cell r="ID8">
            <v>3.8664999999999998</v>
          </cell>
          <cell r="IE8">
            <v>0.3</v>
          </cell>
          <cell r="IF8">
            <v>0</v>
          </cell>
          <cell r="IG8">
            <v>0</v>
          </cell>
          <cell r="IH8">
            <v>0</v>
          </cell>
          <cell r="II8">
            <v>0</v>
          </cell>
          <cell r="IJ8">
            <v>0</v>
          </cell>
          <cell r="IK8">
            <v>0</v>
          </cell>
          <cell r="IL8">
            <v>0</v>
          </cell>
          <cell r="IM8">
            <v>0</v>
          </cell>
          <cell r="IN8">
            <v>0</v>
          </cell>
          <cell r="IO8">
            <v>0</v>
          </cell>
          <cell r="IP8">
            <v>0</v>
          </cell>
          <cell r="IQ8">
            <v>0</v>
          </cell>
          <cell r="IR8">
            <v>0</v>
          </cell>
          <cell r="IS8">
            <v>0</v>
          </cell>
          <cell r="IT8">
            <v>0</v>
          </cell>
          <cell r="IU8">
            <v>0</v>
          </cell>
          <cell r="IV8">
            <v>0</v>
          </cell>
          <cell r="IW8">
            <v>0</v>
          </cell>
          <cell r="IX8">
            <v>0</v>
          </cell>
          <cell r="IY8">
            <v>4.63</v>
          </cell>
          <cell r="IZ8">
            <v>0</v>
          </cell>
          <cell r="JA8">
            <v>4.63</v>
          </cell>
          <cell r="JB8">
            <v>0</v>
          </cell>
          <cell r="JC8">
            <v>25.54</v>
          </cell>
          <cell r="JD8">
            <v>0</v>
          </cell>
          <cell r="JE8">
            <v>25.54</v>
          </cell>
          <cell r="JF8">
            <v>0</v>
          </cell>
          <cell r="JG8">
            <v>50.46</v>
          </cell>
          <cell r="JH8">
            <v>0</v>
          </cell>
          <cell r="JI8">
            <v>50.46</v>
          </cell>
          <cell r="JJ8">
            <v>4.1665000000000001</v>
          </cell>
          <cell r="JK8">
            <v>116.474</v>
          </cell>
          <cell r="JL8" t="str">
            <v>&lt;--ADMw_O--</v>
          </cell>
          <cell r="JM8">
            <v>-1.874E-2</v>
          </cell>
          <cell r="JN8">
            <v>0</v>
          </cell>
          <cell r="JO8">
            <v>6804.52</v>
          </cell>
          <cell r="JP8">
            <v>97</v>
          </cell>
          <cell r="JQ8">
            <v>0.9</v>
          </cell>
          <cell r="JR8">
            <v>43640.35126797454</v>
          </cell>
          <cell r="JS8">
            <v>1</v>
          </cell>
          <cell r="JT8">
            <v>2</v>
          </cell>
        </row>
        <row r="9">
          <cell r="A9">
            <v>3347</v>
          </cell>
          <cell r="B9">
            <v>1896</v>
          </cell>
          <cell r="D9" t="str">
            <v>Baker</v>
          </cell>
          <cell r="E9" t="str">
            <v>Burnt River SD 30J</v>
          </cell>
          <cell r="F9" t="str">
            <v>Burnt River School</v>
          </cell>
          <cell r="H9">
            <v>0</v>
          </cell>
          <cell r="I9">
            <v>0</v>
          </cell>
          <cell r="J9">
            <v>0</v>
          </cell>
          <cell r="K9">
            <v>0</v>
          </cell>
          <cell r="L9">
            <v>0</v>
          </cell>
          <cell r="M9">
            <v>0</v>
          </cell>
          <cell r="N9">
            <v>0</v>
          </cell>
          <cell r="O9">
            <v>0</v>
          </cell>
          <cell r="P9">
            <v>0</v>
          </cell>
          <cell r="Q9">
            <v>0</v>
          </cell>
          <cell r="R9">
            <v>0</v>
          </cell>
          <cell r="T9">
            <v>0</v>
          </cell>
          <cell r="U9">
            <v>0</v>
          </cell>
          <cell r="V9" t="str">
            <v>--ADMw_F--&gt;</v>
          </cell>
          <cell r="W9">
            <v>0</v>
          </cell>
          <cell r="Y9">
            <v>0</v>
          </cell>
          <cell r="Z9">
            <v>0</v>
          </cell>
          <cell r="AA9">
            <v>0</v>
          </cell>
          <cell r="AB9">
            <v>0</v>
          </cell>
          <cell r="AC9">
            <v>0</v>
          </cell>
          <cell r="AD9">
            <v>0</v>
          </cell>
          <cell r="AE9">
            <v>0</v>
          </cell>
          <cell r="AG9">
            <v>0</v>
          </cell>
          <cell r="AH9">
            <v>0</v>
          </cell>
          <cell r="AI9">
            <v>0</v>
          </cell>
          <cell r="AJ9">
            <v>0</v>
          </cell>
          <cell r="AL9">
            <v>0</v>
          </cell>
          <cell r="AM9">
            <v>0</v>
          </cell>
          <cell r="AN9">
            <v>0</v>
          </cell>
          <cell r="AO9">
            <v>0</v>
          </cell>
          <cell r="AQ9">
            <v>0</v>
          </cell>
          <cell r="AR9">
            <v>0</v>
          </cell>
          <cell r="AS9">
            <v>0</v>
          </cell>
          <cell r="AT9">
            <v>0</v>
          </cell>
          <cell r="AU9">
            <v>0</v>
          </cell>
          <cell r="AV9">
            <v>0</v>
          </cell>
          <cell r="AX9">
            <v>0</v>
          </cell>
          <cell r="AY9">
            <v>0</v>
          </cell>
          <cell r="AZ9">
            <v>25.54</v>
          </cell>
          <cell r="BB9">
            <v>25.54</v>
          </cell>
          <cell r="BC9">
            <v>0</v>
          </cell>
          <cell r="BD9">
            <v>50.46</v>
          </cell>
          <cell r="BF9">
            <v>50.46</v>
          </cell>
          <cell r="BG9">
            <v>0</v>
          </cell>
          <cell r="BH9">
            <v>129.41249999999999</v>
          </cell>
          <cell r="BI9">
            <v>76</v>
          </cell>
          <cell r="BL9">
            <v>129.41249999999999</v>
          </cell>
          <cell r="BN9" t="str">
            <v>&lt;--ADMw_F--</v>
          </cell>
          <cell r="BO9">
            <v>0</v>
          </cell>
          <cell r="BP9">
            <v>0</v>
          </cell>
          <cell r="BQ9">
            <v>0</v>
          </cell>
          <cell r="BR9">
            <v>0</v>
          </cell>
          <cell r="BS9">
            <v>0</v>
          </cell>
          <cell r="BT9" t="str">
            <v>&lt;--Spacer--&gt;</v>
          </cell>
          <cell r="BU9" t="str">
            <v>&lt;--Spacer--&gt;</v>
          </cell>
          <cell r="BV9" t="str">
            <v>&lt;--Spacer--&gt;</v>
          </cell>
          <cell r="BW9" t="str">
            <v>&lt;--Spacer--&gt;</v>
          </cell>
          <cell r="BY9">
            <v>0</v>
          </cell>
          <cell r="BZ9">
            <v>0</v>
          </cell>
          <cell r="CA9">
            <v>0</v>
          </cell>
          <cell r="CB9">
            <v>0</v>
          </cell>
          <cell r="CC9">
            <v>0</v>
          </cell>
          <cell r="CD9">
            <v>0</v>
          </cell>
          <cell r="CE9">
            <v>0</v>
          </cell>
          <cell r="CF9">
            <v>0</v>
          </cell>
          <cell r="CG9">
            <v>0</v>
          </cell>
          <cell r="CH9">
            <v>0</v>
          </cell>
          <cell r="CI9">
            <v>52.31</v>
          </cell>
          <cell r="CK9">
            <v>52.31</v>
          </cell>
          <cell r="CL9">
            <v>0</v>
          </cell>
          <cell r="CM9">
            <v>0</v>
          </cell>
          <cell r="CN9" t="str">
            <v>--ADMw_C--&gt;</v>
          </cell>
          <cell r="CO9">
            <v>52.31</v>
          </cell>
          <cell r="CQ9">
            <v>52.31</v>
          </cell>
          <cell r="CR9">
            <v>0</v>
          </cell>
          <cell r="CS9">
            <v>0</v>
          </cell>
          <cell r="CT9">
            <v>0</v>
          </cell>
          <cell r="CU9">
            <v>0</v>
          </cell>
          <cell r="CV9">
            <v>0</v>
          </cell>
          <cell r="CW9">
            <v>0</v>
          </cell>
          <cell r="CY9">
            <v>0</v>
          </cell>
          <cell r="CZ9">
            <v>0</v>
          </cell>
          <cell r="DA9">
            <v>0</v>
          </cell>
          <cell r="DB9">
            <v>0</v>
          </cell>
          <cell r="DD9">
            <v>0</v>
          </cell>
          <cell r="DE9">
            <v>0</v>
          </cell>
          <cell r="DF9">
            <v>0</v>
          </cell>
          <cell r="DG9">
            <v>0</v>
          </cell>
          <cell r="DI9">
            <v>0</v>
          </cell>
          <cell r="DJ9">
            <v>0</v>
          </cell>
          <cell r="DK9">
            <v>0</v>
          </cell>
          <cell r="DL9">
            <v>0</v>
          </cell>
          <cell r="DM9">
            <v>4.41</v>
          </cell>
          <cell r="DN9">
            <v>1.1025</v>
          </cell>
          <cell r="DP9">
            <v>4.41</v>
          </cell>
          <cell r="DQ9">
            <v>0</v>
          </cell>
          <cell r="DR9">
            <v>25.54</v>
          </cell>
          <cell r="DT9">
            <v>25.54</v>
          </cell>
          <cell r="DU9">
            <v>0</v>
          </cell>
          <cell r="DV9">
            <v>50.46</v>
          </cell>
          <cell r="DX9">
            <v>50.46</v>
          </cell>
          <cell r="DY9">
            <v>0</v>
          </cell>
          <cell r="DZ9">
            <v>119</v>
          </cell>
          <cell r="EA9">
            <v>129.41249999999999</v>
          </cell>
          <cell r="ED9">
            <v>129.41249999999999</v>
          </cell>
          <cell r="EF9" t="str">
            <v>&lt;--ADMw_C--</v>
          </cell>
          <cell r="EG9">
            <v>0</v>
          </cell>
          <cell r="EH9">
            <v>0</v>
          </cell>
          <cell r="EI9">
            <v>0</v>
          </cell>
          <cell r="EJ9">
            <v>0</v>
          </cell>
          <cell r="EK9">
            <v>0</v>
          </cell>
          <cell r="EL9" t="str">
            <v>&lt;--Spacer--&gt;</v>
          </cell>
          <cell r="EM9" t="str">
            <v>&lt;--Spacer--&gt;</v>
          </cell>
          <cell r="EN9" t="str">
            <v>&lt;--Spacer--&gt;</v>
          </cell>
          <cell r="EO9" t="str">
            <v>&lt;--Spacer--&gt;</v>
          </cell>
          <cell r="EQ9">
            <v>0</v>
          </cell>
          <cell r="ER9">
            <v>0</v>
          </cell>
          <cell r="ES9">
            <v>0</v>
          </cell>
          <cell r="ET9">
            <v>0</v>
          </cell>
          <cell r="EU9">
            <v>0</v>
          </cell>
          <cell r="EV9">
            <v>0</v>
          </cell>
          <cell r="EW9">
            <v>0</v>
          </cell>
          <cell r="EX9">
            <v>0</v>
          </cell>
          <cell r="EY9">
            <v>0</v>
          </cell>
          <cell r="EZ9">
            <v>0</v>
          </cell>
          <cell r="FA9">
            <v>42</v>
          </cell>
          <cell r="FC9">
            <v>42</v>
          </cell>
          <cell r="FD9">
            <v>0</v>
          </cell>
          <cell r="FE9">
            <v>0</v>
          </cell>
          <cell r="FF9" t="str">
            <v>--ADMw_P--&gt;</v>
          </cell>
          <cell r="FG9">
            <v>42</v>
          </cell>
          <cell r="FI9">
            <v>42</v>
          </cell>
          <cell r="FJ9">
            <v>0</v>
          </cell>
          <cell r="FK9">
            <v>0</v>
          </cell>
          <cell r="FL9">
            <v>0</v>
          </cell>
          <cell r="FM9">
            <v>0</v>
          </cell>
          <cell r="FN9">
            <v>0</v>
          </cell>
          <cell r="FO9">
            <v>0</v>
          </cell>
          <cell r="FQ9">
            <v>0</v>
          </cell>
          <cell r="FR9">
            <v>0</v>
          </cell>
          <cell r="FS9">
            <v>0</v>
          </cell>
          <cell r="FT9">
            <v>0</v>
          </cell>
          <cell r="FV9">
            <v>0</v>
          </cell>
          <cell r="FW9">
            <v>0</v>
          </cell>
          <cell r="FX9">
            <v>0</v>
          </cell>
          <cell r="FY9">
            <v>0</v>
          </cell>
          <cell r="GA9">
            <v>0</v>
          </cell>
          <cell r="GB9">
            <v>0</v>
          </cell>
          <cell r="GC9">
            <v>0</v>
          </cell>
          <cell r="GD9">
            <v>0</v>
          </cell>
          <cell r="GE9">
            <v>4</v>
          </cell>
          <cell r="GF9">
            <v>1</v>
          </cell>
          <cell r="GH9">
            <v>4</v>
          </cell>
          <cell r="GI9">
            <v>0</v>
          </cell>
          <cell r="GJ9">
            <v>25.54</v>
          </cell>
          <cell r="GL9">
            <v>25.54</v>
          </cell>
          <cell r="GM9">
            <v>0</v>
          </cell>
          <cell r="GN9">
            <v>50.46</v>
          </cell>
          <cell r="GP9">
            <v>50.46</v>
          </cell>
          <cell r="GQ9">
            <v>0</v>
          </cell>
          <cell r="GR9">
            <v>112.3075</v>
          </cell>
          <cell r="GS9">
            <v>119</v>
          </cell>
          <cell r="GV9">
            <v>119</v>
          </cell>
          <cell r="GX9" t="str">
            <v>&lt;--ADMw_P--</v>
          </cell>
          <cell r="GY9">
            <v>0</v>
          </cell>
          <cell r="GZ9">
            <v>0</v>
          </cell>
          <cell r="HA9">
            <v>0</v>
          </cell>
          <cell r="HB9">
            <v>0</v>
          </cell>
          <cell r="HC9">
            <v>0</v>
          </cell>
          <cell r="HD9" t="str">
            <v>&lt;--Spacer--&gt;</v>
          </cell>
          <cell r="HE9" t="str">
            <v>&lt;--Spacer--&gt;</v>
          </cell>
          <cell r="HF9" t="str">
            <v>&lt;--Spacer--&gt;</v>
          </cell>
          <cell r="HG9" t="str">
            <v>&lt;--Spacer--&gt;</v>
          </cell>
          <cell r="HI9">
            <v>0</v>
          </cell>
          <cell r="HJ9">
            <v>0</v>
          </cell>
          <cell r="HK9">
            <v>0</v>
          </cell>
          <cell r="HL9">
            <v>0</v>
          </cell>
          <cell r="HM9">
            <v>0</v>
          </cell>
          <cell r="HN9">
            <v>0</v>
          </cell>
          <cell r="HO9">
            <v>0</v>
          </cell>
          <cell r="HP9">
            <v>0</v>
          </cell>
          <cell r="HQ9">
            <v>0</v>
          </cell>
          <cell r="HR9">
            <v>0</v>
          </cell>
          <cell r="HS9">
            <v>35.15</v>
          </cell>
          <cell r="HU9">
            <v>35.15</v>
          </cell>
          <cell r="HV9">
            <v>0</v>
          </cell>
          <cell r="HW9">
            <v>0</v>
          </cell>
          <cell r="HX9" t="str">
            <v>--ADMw_O--&gt;</v>
          </cell>
          <cell r="HY9">
            <v>35.15</v>
          </cell>
          <cell r="IA9">
            <v>35.15</v>
          </cell>
          <cell r="IB9">
            <v>0</v>
          </cell>
          <cell r="IC9">
            <v>0</v>
          </cell>
          <cell r="ID9">
            <v>0</v>
          </cell>
          <cell r="IE9">
            <v>0</v>
          </cell>
          <cell r="IF9">
            <v>0</v>
          </cell>
          <cell r="IG9">
            <v>0</v>
          </cell>
          <cell r="II9">
            <v>0</v>
          </cell>
          <cell r="IJ9">
            <v>0</v>
          </cell>
          <cell r="IK9">
            <v>0</v>
          </cell>
          <cell r="IL9">
            <v>0</v>
          </cell>
          <cell r="IN9">
            <v>0</v>
          </cell>
          <cell r="IO9">
            <v>0</v>
          </cell>
          <cell r="IP9">
            <v>0</v>
          </cell>
          <cell r="IQ9">
            <v>0</v>
          </cell>
          <cell r="IS9">
            <v>0</v>
          </cell>
          <cell r="IT9">
            <v>0</v>
          </cell>
          <cell r="IU9">
            <v>0</v>
          </cell>
          <cell r="IV9">
            <v>0</v>
          </cell>
          <cell r="IW9">
            <v>4.63</v>
          </cell>
          <cell r="IX9">
            <v>1.1575</v>
          </cell>
          <cell r="IZ9">
            <v>4.63</v>
          </cell>
          <cell r="JA9">
            <v>0</v>
          </cell>
          <cell r="JB9">
            <v>25.54</v>
          </cell>
          <cell r="JD9">
            <v>25.54</v>
          </cell>
          <cell r="JE9">
            <v>0</v>
          </cell>
          <cell r="JF9">
            <v>50.46</v>
          </cell>
          <cell r="JH9">
            <v>50.46</v>
          </cell>
          <cell r="JI9">
            <v>0</v>
          </cell>
          <cell r="JJ9">
            <v>112.3075</v>
          </cell>
          <cell r="JL9" t="str">
            <v>&lt;--ADMw_O--</v>
          </cell>
          <cell r="JM9">
            <v>0</v>
          </cell>
          <cell r="JN9">
            <v>0</v>
          </cell>
          <cell r="JO9">
            <v>0</v>
          </cell>
          <cell r="JP9">
            <v>0</v>
          </cell>
          <cell r="JQ9">
            <v>0</v>
          </cell>
          <cell r="JR9">
            <v>43640.35126797454</v>
          </cell>
          <cell r="JS9">
            <v>1</v>
          </cell>
          <cell r="JT9">
            <v>3</v>
          </cell>
        </row>
        <row r="10">
          <cell r="A10">
            <v>1897</v>
          </cell>
          <cell r="B10">
            <v>1897</v>
          </cell>
          <cell r="C10" t="str">
            <v>01061</v>
          </cell>
          <cell r="D10" t="str">
            <v>Baker</v>
          </cell>
          <cell r="E10" t="str">
            <v>Pine Eagle SD 61</v>
          </cell>
          <cell r="G10">
            <v>2200</v>
          </cell>
          <cell r="H10">
            <v>875000</v>
          </cell>
          <cell r="I10">
            <v>0</v>
          </cell>
          <cell r="J10">
            <v>0</v>
          </cell>
          <cell r="K10">
            <v>0</v>
          </cell>
          <cell r="L10">
            <v>12000</v>
          </cell>
          <cell r="M10">
            <v>0</v>
          </cell>
          <cell r="N10">
            <v>0</v>
          </cell>
          <cell r="O10">
            <v>0</v>
          </cell>
          <cell r="P10">
            <v>11.48</v>
          </cell>
          <cell r="Q10">
            <v>385000</v>
          </cell>
          <cell r="R10">
            <v>205</v>
          </cell>
          <cell r="S10">
            <v>205</v>
          </cell>
          <cell r="T10">
            <v>205</v>
          </cell>
          <cell r="U10">
            <v>0</v>
          </cell>
          <cell r="V10" t="str">
            <v>--ADMw_F--&gt;</v>
          </cell>
          <cell r="W10">
            <v>205</v>
          </cell>
          <cell r="X10">
            <v>205</v>
          </cell>
          <cell r="Y10">
            <v>205</v>
          </cell>
          <cell r="Z10">
            <v>0</v>
          </cell>
          <cell r="AA10">
            <v>20</v>
          </cell>
          <cell r="AB10">
            <v>20</v>
          </cell>
          <cell r="AC10">
            <v>0</v>
          </cell>
          <cell r="AD10">
            <v>1</v>
          </cell>
          <cell r="AE10">
            <v>0.5</v>
          </cell>
          <cell r="AF10">
            <v>1</v>
          </cell>
          <cell r="AG10">
            <v>1</v>
          </cell>
          <cell r="AH10">
            <v>0</v>
          </cell>
          <cell r="AI10">
            <v>0</v>
          </cell>
          <cell r="AJ10">
            <v>0</v>
          </cell>
          <cell r="AK10">
            <v>0</v>
          </cell>
          <cell r="AL10">
            <v>0</v>
          </cell>
          <cell r="AM10">
            <v>0</v>
          </cell>
          <cell r="AN10">
            <v>0</v>
          </cell>
          <cell r="AO10">
            <v>0</v>
          </cell>
          <cell r="AP10">
            <v>0</v>
          </cell>
          <cell r="AQ10">
            <v>0</v>
          </cell>
          <cell r="AR10">
            <v>0</v>
          </cell>
          <cell r="AS10">
            <v>1</v>
          </cell>
          <cell r="AT10">
            <v>0.25</v>
          </cell>
          <cell r="AU10">
            <v>40</v>
          </cell>
          <cell r="AV10">
            <v>10</v>
          </cell>
          <cell r="AW10">
            <v>40</v>
          </cell>
          <cell r="AX10">
            <v>40</v>
          </cell>
          <cell r="AY10">
            <v>0</v>
          </cell>
          <cell r="AZ10">
            <v>0</v>
          </cell>
          <cell r="BA10">
            <v>70.95</v>
          </cell>
          <cell r="BB10">
            <v>0</v>
          </cell>
          <cell r="BC10">
            <v>70.95</v>
          </cell>
          <cell r="BD10">
            <v>0</v>
          </cell>
          <cell r="BE10">
            <v>50.46</v>
          </cell>
          <cell r="BF10">
            <v>0</v>
          </cell>
          <cell r="BG10">
            <v>50.46</v>
          </cell>
          <cell r="BH10">
            <v>22.848400000000002</v>
          </cell>
          <cell r="BI10">
            <v>235.75</v>
          </cell>
          <cell r="BJ10">
            <v>361.6884</v>
          </cell>
          <cell r="BK10">
            <v>357.16</v>
          </cell>
          <cell r="BL10">
            <v>235.75</v>
          </cell>
          <cell r="BM10">
            <v>361.6884</v>
          </cell>
          <cell r="BN10" t="str">
            <v>&lt;--ADMw_F--</v>
          </cell>
          <cell r="BO10">
            <v>0</v>
          </cell>
          <cell r="BP10">
            <v>0</v>
          </cell>
          <cell r="BQ10">
            <v>1878.05</v>
          </cell>
          <cell r="BR10">
            <v>90</v>
          </cell>
          <cell r="BS10">
            <v>0.9</v>
          </cell>
          <cell r="BT10" t="str">
            <v>&lt;--Spacer--&gt;</v>
          </cell>
          <cell r="BU10" t="str">
            <v>&lt;--Spacer--&gt;</v>
          </cell>
          <cell r="BV10" t="str">
            <v>&lt;--Spacer--&gt;</v>
          </cell>
          <cell r="BW10" t="str">
            <v>&lt;--Spacer--&gt;</v>
          </cell>
          <cell r="BX10">
            <v>2200</v>
          </cell>
          <cell r="BY10">
            <v>865000</v>
          </cell>
          <cell r="BZ10">
            <v>0</v>
          </cell>
          <cell r="CA10">
            <v>0</v>
          </cell>
          <cell r="CB10">
            <v>0</v>
          </cell>
          <cell r="CC10">
            <v>12000</v>
          </cell>
          <cell r="CD10">
            <v>0</v>
          </cell>
          <cell r="CE10">
            <v>0</v>
          </cell>
          <cell r="CF10">
            <v>0</v>
          </cell>
          <cell r="CG10">
            <v>11.76</v>
          </cell>
          <cell r="CH10">
            <v>376000</v>
          </cell>
          <cell r="CI10">
            <v>0</v>
          </cell>
          <cell r="CJ10">
            <v>205.44</v>
          </cell>
          <cell r="CK10">
            <v>0</v>
          </cell>
          <cell r="CL10">
            <v>205.44</v>
          </cell>
          <cell r="CM10">
            <v>0</v>
          </cell>
          <cell r="CN10" t="str">
            <v>--ADMw_C--&gt;</v>
          </cell>
          <cell r="CO10">
            <v>0</v>
          </cell>
          <cell r="CP10">
            <v>205.44</v>
          </cell>
          <cell r="CQ10">
            <v>0</v>
          </cell>
          <cell r="CR10">
            <v>205.44</v>
          </cell>
          <cell r="CS10">
            <v>29</v>
          </cell>
          <cell r="CT10">
            <v>22.598400000000002</v>
          </cell>
          <cell r="CU10">
            <v>0</v>
          </cell>
          <cell r="CV10">
            <v>0</v>
          </cell>
          <cell r="CW10">
            <v>0</v>
          </cell>
          <cell r="CX10">
            <v>3.98</v>
          </cell>
          <cell r="CY10">
            <v>0</v>
          </cell>
          <cell r="CZ10">
            <v>3.98</v>
          </cell>
          <cell r="DA10">
            <v>0</v>
          </cell>
          <cell r="DB10">
            <v>0</v>
          </cell>
          <cell r="DC10">
            <v>0</v>
          </cell>
          <cell r="DD10">
            <v>0</v>
          </cell>
          <cell r="DE10">
            <v>0</v>
          </cell>
          <cell r="DF10">
            <v>0</v>
          </cell>
          <cell r="DG10">
            <v>0</v>
          </cell>
          <cell r="DH10">
            <v>0</v>
          </cell>
          <cell r="DI10">
            <v>0</v>
          </cell>
          <cell r="DJ10">
            <v>0</v>
          </cell>
          <cell r="DK10">
            <v>1</v>
          </cell>
          <cell r="DL10">
            <v>0.25</v>
          </cell>
          <cell r="DM10">
            <v>0</v>
          </cell>
          <cell r="DN10">
            <v>0</v>
          </cell>
          <cell r="DO10">
            <v>40</v>
          </cell>
          <cell r="DP10">
            <v>0</v>
          </cell>
          <cell r="DQ10">
            <v>40</v>
          </cell>
          <cell r="DR10">
            <v>0</v>
          </cell>
          <cell r="DS10">
            <v>70.95</v>
          </cell>
          <cell r="DT10">
            <v>0</v>
          </cell>
          <cell r="DU10">
            <v>70.95</v>
          </cell>
          <cell r="DV10">
            <v>0</v>
          </cell>
          <cell r="DW10">
            <v>50.46</v>
          </cell>
          <cell r="DX10">
            <v>0</v>
          </cell>
          <cell r="DY10">
            <v>50.46</v>
          </cell>
          <cell r="DZ10">
            <v>20.9861</v>
          </cell>
          <cell r="EA10">
            <v>22.848400000000002</v>
          </cell>
          <cell r="EB10">
            <v>340.33609999999999</v>
          </cell>
          <cell r="EC10">
            <v>361.6884</v>
          </cell>
          <cell r="ED10">
            <v>22.848400000000002</v>
          </cell>
          <cell r="EE10">
            <v>361.6884</v>
          </cell>
          <cell r="EF10" t="str">
            <v>&lt;--ADMw_C--</v>
          </cell>
          <cell r="EG10">
            <v>-5.757E-3</v>
          </cell>
          <cell r="EH10">
            <v>0</v>
          </cell>
          <cell r="EI10">
            <v>1819.68</v>
          </cell>
          <cell r="EJ10">
            <v>90</v>
          </cell>
          <cell r="EK10">
            <v>0.9</v>
          </cell>
          <cell r="EL10" t="str">
            <v>&lt;--Spacer--&gt;</v>
          </cell>
          <cell r="EM10" t="str">
            <v>&lt;--Spacer--&gt;</v>
          </cell>
          <cell r="EN10" t="str">
            <v>&lt;--Spacer--&gt;</v>
          </cell>
          <cell r="EO10" t="str">
            <v>&lt;--Spacer--&gt;</v>
          </cell>
          <cell r="EP10">
            <v>2200</v>
          </cell>
          <cell r="EQ10">
            <v>870026</v>
          </cell>
          <cell r="ER10">
            <v>11243</v>
          </cell>
          <cell r="ES10">
            <v>11577</v>
          </cell>
          <cell r="ET10">
            <v>0</v>
          </cell>
          <cell r="EU10">
            <v>0</v>
          </cell>
          <cell r="EV10">
            <v>0</v>
          </cell>
          <cell r="EW10">
            <v>0</v>
          </cell>
          <cell r="EX10">
            <v>0</v>
          </cell>
          <cell r="EY10">
            <v>11.48</v>
          </cell>
          <cell r="EZ10">
            <v>327701</v>
          </cell>
          <cell r="FA10">
            <v>0</v>
          </cell>
          <cell r="FB10">
            <v>188.51</v>
          </cell>
          <cell r="FC10">
            <v>0</v>
          </cell>
          <cell r="FD10">
            <v>188.51</v>
          </cell>
          <cell r="FE10">
            <v>0</v>
          </cell>
          <cell r="FF10" t="str">
            <v>--ADMw_P--&gt;</v>
          </cell>
          <cell r="FG10">
            <v>0</v>
          </cell>
          <cell r="FH10">
            <v>188.51</v>
          </cell>
          <cell r="FI10">
            <v>0</v>
          </cell>
          <cell r="FJ10">
            <v>188.51</v>
          </cell>
          <cell r="FK10">
            <v>29</v>
          </cell>
          <cell r="FL10">
            <v>20.7361</v>
          </cell>
          <cell r="FM10">
            <v>0</v>
          </cell>
          <cell r="FN10">
            <v>0</v>
          </cell>
          <cell r="FO10">
            <v>0</v>
          </cell>
          <cell r="FP10">
            <v>1</v>
          </cell>
          <cell r="FQ10">
            <v>0</v>
          </cell>
          <cell r="FR10">
            <v>1</v>
          </cell>
          <cell r="FS10">
            <v>0</v>
          </cell>
          <cell r="FT10">
            <v>0</v>
          </cell>
          <cell r="FU10">
            <v>0</v>
          </cell>
          <cell r="FV10">
            <v>0</v>
          </cell>
          <cell r="FW10">
            <v>0</v>
          </cell>
          <cell r="FX10">
            <v>0</v>
          </cell>
          <cell r="FY10">
            <v>0</v>
          </cell>
          <cell r="FZ10">
            <v>0</v>
          </cell>
          <cell r="GA10">
            <v>0</v>
          </cell>
          <cell r="GB10">
            <v>0</v>
          </cell>
          <cell r="GC10">
            <v>1</v>
          </cell>
          <cell r="GD10">
            <v>0.25</v>
          </cell>
          <cell r="GE10">
            <v>0</v>
          </cell>
          <cell r="GF10">
            <v>0</v>
          </cell>
          <cell r="GG10">
            <v>35.72</v>
          </cell>
          <cell r="GH10">
            <v>0</v>
          </cell>
          <cell r="GI10">
            <v>35.72</v>
          </cell>
          <cell r="GJ10">
            <v>0</v>
          </cell>
          <cell r="GK10">
            <v>70.95</v>
          </cell>
          <cell r="GL10">
            <v>0</v>
          </cell>
          <cell r="GM10">
            <v>70.95</v>
          </cell>
          <cell r="GN10">
            <v>0</v>
          </cell>
          <cell r="GO10">
            <v>50.46</v>
          </cell>
          <cell r="GP10">
            <v>0</v>
          </cell>
          <cell r="GQ10">
            <v>50.46</v>
          </cell>
          <cell r="GR10">
            <v>22.123200000000001</v>
          </cell>
          <cell r="GS10">
            <v>20.9861</v>
          </cell>
          <cell r="GT10">
            <v>352.35320000000002</v>
          </cell>
          <cell r="GU10">
            <v>340.33609999999999</v>
          </cell>
          <cell r="GV10">
            <v>22.123200000000001</v>
          </cell>
          <cell r="GW10">
            <v>352.35320000000002</v>
          </cell>
          <cell r="GX10" t="str">
            <v>&lt;--ADMw_P--</v>
          </cell>
          <cell r="GY10">
            <v>0</v>
          </cell>
          <cell r="GZ10">
            <v>0</v>
          </cell>
          <cell r="HA10">
            <v>1738.37</v>
          </cell>
          <cell r="HB10">
            <v>89</v>
          </cell>
          <cell r="HC10">
            <v>0.8</v>
          </cell>
          <cell r="HD10" t="str">
            <v>&lt;--Spacer--&gt;</v>
          </cell>
          <cell r="HE10" t="str">
            <v>&lt;--Spacer--&gt;</v>
          </cell>
          <cell r="HF10" t="str">
            <v>&lt;--Spacer--&gt;</v>
          </cell>
          <cell r="HG10" t="str">
            <v>&lt;--Spacer--&gt;</v>
          </cell>
          <cell r="HH10">
            <v>2200</v>
          </cell>
          <cell r="HI10">
            <v>855774</v>
          </cell>
          <cell r="HJ10">
            <v>1159</v>
          </cell>
          <cell r="HK10">
            <v>14565</v>
          </cell>
          <cell r="HL10">
            <v>0</v>
          </cell>
          <cell r="HM10">
            <v>0</v>
          </cell>
          <cell r="HN10">
            <v>0</v>
          </cell>
          <cell r="HO10">
            <v>0</v>
          </cell>
          <cell r="HP10">
            <v>0</v>
          </cell>
          <cell r="HQ10">
            <v>12.16</v>
          </cell>
          <cell r="HR10">
            <v>302632</v>
          </cell>
          <cell r="HS10">
            <v>0</v>
          </cell>
          <cell r="HT10">
            <v>201.12</v>
          </cell>
          <cell r="HU10">
            <v>0</v>
          </cell>
          <cell r="HV10">
            <v>201.12</v>
          </cell>
          <cell r="HW10">
            <v>0</v>
          </cell>
          <cell r="HX10" t="str">
            <v>--ADMw_O--&gt;</v>
          </cell>
          <cell r="HY10">
            <v>0</v>
          </cell>
          <cell r="HZ10">
            <v>201.12</v>
          </cell>
          <cell r="IA10">
            <v>0</v>
          </cell>
          <cell r="IB10">
            <v>201.12</v>
          </cell>
          <cell r="IC10">
            <v>35</v>
          </cell>
          <cell r="ID10">
            <v>22.123200000000001</v>
          </cell>
          <cell r="IE10">
            <v>0</v>
          </cell>
          <cell r="IF10">
            <v>0</v>
          </cell>
          <cell r="IG10">
            <v>0</v>
          </cell>
          <cell r="IH10">
            <v>0</v>
          </cell>
          <cell r="II10">
            <v>0</v>
          </cell>
          <cell r="IJ10">
            <v>0</v>
          </cell>
          <cell r="IK10">
            <v>0</v>
          </cell>
          <cell r="IL10">
            <v>0</v>
          </cell>
          <cell r="IM10">
            <v>0</v>
          </cell>
          <cell r="IN10">
            <v>0</v>
          </cell>
          <cell r="IO10">
            <v>0</v>
          </cell>
          <cell r="IP10">
            <v>0</v>
          </cell>
          <cell r="IQ10">
            <v>0</v>
          </cell>
          <cell r="IR10">
            <v>0</v>
          </cell>
          <cell r="IS10">
            <v>0</v>
          </cell>
          <cell r="IT10">
            <v>0</v>
          </cell>
          <cell r="IU10">
            <v>0</v>
          </cell>
          <cell r="IV10">
            <v>0</v>
          </cell>
          <cell r="IW10">
            <v>0</v>
          </cell>
          <cell r="IX10">
            <v>0</v>
          </cell>
          <cell r="IY10">
            <v>39</v>
          </cell>
          <cell r="IZ10">
            <v>0</v>
          </cell>
          <cell r="JA10">
            <v>39</v>
          </cell>
          <cell r="JB10">
            <v>0</v>
          </cell>
          <cell r="JC10">
            <v>68.900000000000006</v>
          </cell>
          <cell r="JD10">
            <v>0</v>
          </cell>
          <cell r="JE10">
            <v>68.900000000000006</v>
          </cell>
          <cell r="JF10">
            <v>0</v>
          </cell>
          <cell r="JG10">
            <v>50.46</v>
          </cell>
          <cell r="JH10">
            <v>0</v>
          </cell>
          <cell r="JI10">
            <v>50.46</v>
          </cell>
          <cell r="JJ10">
            <v>22.123200000000001</v>
          </cell>
          <cell r="JK10">
            <v>352.35320000000002</v>
          </cell>
          <cell r="JL10" t="str">
            <v>&lt;--ADMw_O--</v>
          </cell>
          <cell r="JM10">
            <v>0</v>
          </cell>
          <cell r="JN10">
            <v>0</v>
          </cell>
          <cell r="JO10">
            <v>1504.73</v>
          </cell>
          <cell r="JP10">
            <v>87</v>
          </cell>
          <cell r="JQ10">
            <v>0.8</v>
          </cell>
          <cell r="JR10">
            <v>43640.35126797454</v>
          </cell>
          <cell r="JS10">
            <v>1</v>
          </cell>
          <cell r="JT10">
            <v>2</v>
          </cell>
        </row>
        <row r="11">
          <cell r="A11">
            <v>15</v>
          </cell>
          <cell r="B11">
            <v>1897</v>
          </cell>
          <cell r="D11" t="str">
            <v>Baker</v>
          </cell>
          <cell r="E11" t="str">
            <v>Pine Eagle SD 61</v>
          </cell>
          <cell r="F11" t="str">
            <v>Pine Eagle Charter School</v>
          </cell>
          <cell r="H11">
            <v>0</v>
          </cell>
          <cell r="I11">
            <v>0</v>
          </cell>
          <cell r="J11">
            <v>0</v>
          </cell>
          <cell r="K11">
            <v>0</v>
          </cell>
          <cell r="L11">
            <v>0</v>
          </cell>
          <cell r="M11">
            <v>0</v>
          </cell>
          <cell r="N11">
            <v>0</v>
          </cell>
          <cell r="O11">
            <v>0</v>
          </cell>
          <cell r="P11">
            <v>0</v>
          </cell>
          <cell r="Q11">
            <v>0</v>
          </cell>
          <cell r="R11">
            <v>0</v>
          </cell>
          <cell r="T11">
            <v>0</v>
          </cell>
          <cell r="U11">
            <v>0</v>
          </cell>
          <cell r="V11" t="str">
            <v>--ADMw_F--&gt;</v>
          </cell>
          <cell r="W11">
            <v>0</v>
          </cell>
          <cell r="Y11">
            <v>0</v>
          </cell>
          <cell r="Z11">
            <v>0</v>
          </cell>
          <cell r="AA11">
            <v>0</v>
          </cell>
          <cell r="AB11">
            <v>0</v>
          </cell>
          <cell r="AC11">
            <v>0</v>
          </cell>
          <cell r="AD11">
            <v>0</v>
          </cell>
          <cell r="AE11">
            <v>0</v>
          </cell>
          <cell r="AG11">
            <v>0</v>
          </cell>
          <cell r="AH11">
            <v>0</v>
          </cell>
          <cell r="AI11">
            <v>0</v>
          </cell>
          <cell r="AJ11">
            <v>0</v>
          </cell>
          <cell r="AL11">
            <v>0</v>
          </cell>
          <cell r="AM11">
            <v>0</v>
          </cell>
          <cell r="AN11">
            <v>0</v>
          </cell>
          <cell r="AO11">
            <v>0</v>
          </cell>
          <cell r="AQ11">
            <v>0</v>
          </cell>
          <cell r="AR11">
            <v>0</v>
          </cell>
          <cell r="AS11">
            <v>0</v>
          </cell>
          <cell r="AT11">
            <v>0</v>
          </cell>
          <cell r="AU11">
            <v>0</v>
          </cell>
          <cell r="AV11">
            <v>0</v>
          </cell>
          <cell r="AX11">
            <v>0</v>
          </cell>
          <cell r="AY11">
            <v>0</v>
          </cell>
          <cell r="AZ11">
            <v>70.95</v>
          </cell>
          <cell r="BB11">
            <v>70.95</v>
          </cell>
          <cell r="BC11">
            <v>0</v>
          </cell>
          <cell r="BD11">
            <v>50.46</v>
          </cell>
          <cell r="BF11">
            <v>50.46</v>
          </cell>
          <cell r="BG11">
            <v>0</v>
          </cell>
          <cell r="BH11">
            <v>338.84</v>
          </cell>
          <cell r="BI11">
            <v>121.41</v>
          </cell>
          <cell r="BL11">
            <v>338.84</v>
          </cell>
          <cell r="BN11" t="str">
            <v>&lt;--ADMw_F--</v>
          </cell>
          <cell r="BO11">
            <v>0</v>
          </cell>
          <cell r="BP11">
            <v>0</v>
          </cell>
          <cell r="BQ11">
            <v>0</v>
          </cell>
          <cell r="BR11">
            <v>0</v>
          </cell>
          <cell r="BS11">
            <v>0</v>
          </cell>
          <cell r="BT11" t="str">
            <v>&lt;--Spacer--&gt;</v>
          </cell>
          <cell r="BU11" t="str">
            <v>&lt;--Spacer--&gt;</v>
          </cell>
          <cell r="BV11" t="str">
            <v>&lt;--Spacer--&gt;</v>
          </cell>
          <cell r="BW11" t="str">
            <v>&lt;--Spacer--&gt;</v>
          </cell>
          <cell r="BY11">
            <v>0</v>
          </cell>
          <cell r="BZ11">
            <v>0</v>
          </cell>
          <cell r="CA11">
            <v>0</v>
          </cell>
          <cell r="CB11">
            <v>0</v>
          </cell>
          <cell r="CC11">
            <v>0</v>
          </cell>
          <cell r="CD11">
            <v>0</v>
          </cell>
          <cell r="CE11">
            <v>0</v>
          </cell>
          <cell r="CF11">
            <v>0</v>
          </cell>
          <cell r="CG11">
            <v>0</v>
          </cell>
          <cell r="CH11">
            <v>0</v>
          </cell>
          <cell r="CI11">
            <v>205.44</v>
          </cell>
          <cell r="CK11">
            <v>205.44</v>
          </cell>
          <cell r="CL11">
            <v>0</v>
          </cell>
          <cell r="CM11">
            <v>0</v>
          </cell>
          <cell r="CN11" t="str">
            <v>--ADMw_C--&gt;</v>
          </cell>
          <cell r="CO11">
            <v>205.44</v>
          </cell>
          <cell r="CQ11">
            <v>205.44</v>
          </cell>
          <cell r="CR11">
            <v>0</v>
          </cell>
          <cell r="CS11">
            <v>0</v>
          </cell>
          <cell r="CT11">
            <v>0</v>
          </cell>
          <cell r="CU11">
            <v>0</v>
          </cell>
          <cell r="CV11">
            <v>3.98</v>
          </cell>
          <cell r="CW11">
            <v>1.99</v>
          </cell>
          <cell r="CY11">
            <v>3.98</v>
          </cell>
          <cell r="CZ11">
            <v>0</v>
          </cell>
          <cell r="DA11">
            <v>0</v>
          </cell>
          <cell r="DB11">
            <v>0</v>
          </cell>
          <cell r="DD11">
            <v>0</v>
          </cell>
          <cell r="DE11">
            <v>0</v>
          </cell>
          <cell r="DF11">
            <v>0</v>
          </cell>
          <cell r="DG11">
            <v>0</v>
          </cell>
          <cell r="DI11">
            <v>0</v>
          </cell>
          <cell r="DJ11">
            <v>0</v>
          </cell>
          <cell r="DK11">
            <v>0</v>
          </cell>
          <cell r="DL11">
            <v>0</v>
          </cell>
          <cell r="DM11">
            <v>40</v>
          </cell>
          <cell r="DN11">
            <v>10</v>
          </cell>
          <cell r="DP11">
            <v>40</v>
          </cell>
          <cell r="DQ11">
            <v>0</v>
          </cell>
          <cell r="DR11">
            <v>70.95</v>
          </cell>
          <cell r="DT11">
            <v>70.95</v>
          </cell>
          <cell r="DU11">
            <v>0</v>
          </cell>
          <cell r="DV11">
            <v>50.46</v>
          </cell>
          <cell r="DX11">
            <v>50.46</v>
          </cell>
          <cell r="DY11">
            <v>0</v>
          </cell>
          <cell r="DZ11">
            <v>319.35000000000002</v>
          </cell>
          <cell r="EA11">
            <v>338.84</v>
          </cell>
          <cell r="ED11">
            <v>338.84</v>
          </cell>
          <cell r="EF11" t="str">
            <v>&lt;--ADMw_C--</v>
          </cell>
          <cell r="EG11">
            <v>-5.757E-3</v>
          </cell>
          <cell r="EH11">
            <v>0</v>
          </cell>
          <cell r="EI11">
            <v>0</v>
          </cell>
          <cell r="EJ11">
            <v>0</v>
          </cell>
          <cell r="EK11">
            <v>0</v>
          </cell>
          <cell r="EL11" t="str">
            <v>&lt;--Spacer--&gt;</v>
          </cell>
          <cell r="EM11" t="str">
            <v>&lt;--Spacer--&gt;</v>
          </cell>
          <cell r="EN11" t="str">
            <v>&lt;--Spacer--&gt;</v>
          </cell>
          <cell r="EO11" t="str">
            <v>&lt;--Spacer--&gt;</v>
          </cell>
          <cell r="EQ11">
            <v>0</v>
          </cell>
          <cell r="ER11">
            <v>0</v>
          </cell>
          <cell r="ES11">
            <v>0</v>
          </cell>
          <cell r="ET11">
            <v>0</v>
          </cell>
          <cell r="EU11">
            <v>0</v>
          </cell>
          <cell r="EV11">
            <v>0</v>
          </cell>
          <cell r="EW11">
            <v>0</v>
          </cell>
          <cell r="EX11">
            <v>0</v>
          </cell>
          <cell r="EY11">
            <v>0</v>
          </cell>
          <cell r="EZ11">
            <v>0</v>
          </cell>
          <cell r="FA11">
            <v>188.51</v>
          </cell>
          <cell r="FC11">
            <v>188.51</v>
          </cell>
          <cell r="FD11">
            <v>0</v>
          </cell>
          <cell r="FE11">
            <v>0</v>
          </cell>
          <cell r="FF11" t="str">
            <v>--ADMw_P--&gt;</v>
          </cell>
          <cell r="FG11">
            <v>188.51</v>
          </cell>
          <cell r="FI11">
            <v>188.51</v>
          </cell>
          <cell r="FJ11">
            <v>0</v>
          </cell>
          <cell r="FK11">
            <v>0</v>
          </cell>
          <cell r="FL11">
            <v>0</v>
          </cell>
          <cell r="FM11">
            <v>0</v>
          </cell>
          <cell r="FN11">
            <v>1</v>
          </cell>
          <cell r="FO11">
            <v>0.5</v>
          </cell>
          <cell r="FQ11">
            <v>1</v>
          </cell>
          <cell r="FR11">
            <v>0</v>
          </cell>
          <cell r="FS11">
            <v>0</v>
          </cell>
          <cell r="FT11">
            <v>0</v>
          </cell>
          <cell r="FV11">
            <v>0</v>
          </cell>
          <cell r="FW11">
            <v>0</v>
          </cell>
          <cell r="FX11">
            <v>0</v>
          </cell>
          <cell r="FY11">
            <v>0</v>
          </cell>
          <cell r="GA11">
            <v>0</v>
          </cell>
          <cell r="GB11">
            <v>0</v>
          </cell>
          <cell r="GC11">
            <v>0</v>
          </cell>
          <cell r="GD11">
            <v>0</v>
          </cell>
          <cell r="GE11">
            <v>35.72</v>
          </cell>
          <cell r="GF11">
            <v>8.93</v>
          </cell>
          <cell r="GH11">
            <v>35.72</v>
          </cell>
          <cell r="GI11">
            <v>0</v>
          </cell>
          <cell r="GJ11">
            <v>70.95</v>
          </cell>
          <cell r="GL11">
            <v>70.95</v>
          </cell>
          <cell r="GM11">
            <v>0</v>
          </cell>
          <cell r="GN11">
            <v>50.46</v>
          </cell>
          <cell r="GP11">
            <v>50.46</v>
          </cell>
          <cell r="GQ11">
            <v>0</v>
          </cell>
          <cell r="GR11">
            <v>330.23</v>
          </cell>
          <cell r="GS11">
            <v>319.35000000000002</v>
          </cell>
          <cell r="GV11">
            <v>330.23</v>
          </cell>
          <cell r="GX11" t="str">
            <v>&lt;--ADMw_P--</v>
          </cell>
          <cell r="GY11">
            <v>0</v>
          </cell>
          <cell r="GZ11">
            <v>0</v>
          </cell>
          <cell r="HA11">
            <v>0</v>
          </cell>
          <cell r="HB11">
            <v>0</v>
          </cell>
          <cell r="HC11">
            <v>0</v>
          </cell>
          <cell r="HD11" t="str">
            <v>&lt;--Spacer--&gt;</v>
          </cell>
          <cell r="HE11" t="str">
            <v>&lt;--Spacer--&gt;</v>
          </cell>
          <cell r="HF11" t="str">
            <v>&lt;--Spacer--&gt;</v>
          </cell>
          <cell r="HG11" t="str">
            <v>&lt;--Spacer--&gt;</v>
          </cell>
          <cell r="HI11">
            <v>0</v>
          </cell>
          <cell r="HJ11">
            <v>0</v>
          </cell>
          <cell r="HK11">
            <v>0</v>
          </cell>
          <cell r="HL11">
            <v>0</v>
          </cell>
          <cell r="HM11">
            <v>0</v>
          </cell>
          <cell r="HN11">
            <v>0</v>
          </cell>
          <cell r="HO11">
            <v>0</v>
          </cell>
          <cell r="HP11">
            <v>0</v>
          </cell>
          <cell r="HQ11">
            <v>0</v>
          </cell>
          <cell r="HR11">
            <v>0</v>
          </cell>
          <cell r="HS11">
            <v>201.12</v>
          </cell>
          <cell r="HU11">
            <v>201.12</v>
          </cell>
          <cell r="HV11">
            <v>0</v>
          </cell>
          <cell r="HW11">
            <v>0</v>
          </cell>
          <cell r="HX11" t="str">
            <v>--ADMw_O--&gt;</v>
          </cell>
          <cell r="HY11">
            <v>201.12</v>
          </cell>
          <cell r="IA11">
            <v>201.12</v>
          </cell>
          <cell r="IB11">
            <v>0</v>
          </cell>
          <cell r="IC11">
            <v>0</v>
          </cell>
          <cell r="ID11">
            <v>0</v>
          </cell>
          <cell r="IE11">
            <v>0</v>
          </cell>
          <cell r="IF11">
            <v>0</v>
          </cell>
          <cell r="IG11">
            <v>0</v>
          </cell>
          <cell r="II11">
            <v>0</v>
          </cell>
          <cell r="IJ11">
            <v>0</v>
          </cell>
          <cell r="IK11">
            <v>0</v>
          </cell>
          <cell r="IL11">
            <v>0</v>
          </cell>
          <cell r="IN11">
            <v>0</v>
          </cell>
          <cell r="IO11">
            <v>0</v>
          </cell>
          <cell r="IP11">
            <v>0</v>
          </cell>
          <cell r="IQ11">
            <v>0</v>
          </cell>
          <cell r="IS11">
            <v>0</v>
          </cell>
          <cell r="IT11">
            <v>0</v>
          </cell>
          <cell r="IU11">
            <v>0</v>
          </cell>
          <cell r="IV11">
            <v>0</v>
          </cell>
          <cell r="IW11">
            <v>39</v>
          </cell>
          <cell r="IX11">
            <v>9.75</v>
          </cell>
          <cell r="IZ11">
            <v>39</v>
          </cell>
          <cell r="JA11">
            <v>0</v>
          </cell>
          <cell r="JB11">
            <v>68.900000000000006</v>
          </cell>
          <cell r="JD11">
            <v>68.900000000000006</v>
          </cell>
          <cell r="JE11">
            <v>0</v>
          </cell>
          <cell r="JF11">
            <v>50.46</v>
          </cell>
          <cell r="JH11">
            <v>50.46</v>
          </cell>
          <cell r="JI11">
            <v>0</v>
          </cell>
          <cell r="JJ11">
            <v>330.23</v>
          </cell>
          <cell r="JL11" t="str">
            <v>&lt;--ADMw_O--</v>
          </cell>
          <cell r="JM11">
            <v>0</v>
          </cell>
          <cell r="JN11">
            <v>0</v>
          </cell>
          <cell r="JO11">
            <v>0</v>
          </cell>
          <cell r="JP11">
            <v>0</v>
          </cell>
          <cell r="JQ11">
            <v>0</v>
          </cell>
          <cell r="JR11">
            <v>43640.35126797454</v>
          </cell>
          <cell r="JS11">
            <v>1</v>
          </cell>
          <cell r="JT11">
            <v>3</v>
          </cell>
        </row>
        <row r="12">
          <cell r="A12">
            <v>1898</v>
          </cell>
          <cell r="B12">
            <v>1898</v>
          </cell>
          <cell r="C12" t="str">
            <v>02001</v>
          </cell>
          <cell r="D12" t="str">
            <v>Benton</v>
          </cell>
          <cell r="E12" t="str">
            <v>Monroe SD 1J</v>
          </cell>
          <cell r="G12">
            <v>2098</v>
          </cell>
          <cell r="H12">
            <v>1341600</v>
          </cell>
          <cell r="I12">
            <v>0</v>
          </cell>
          <cell r="J12">
            <v>0</v>
          </cell>
          <cell r="K12">
            <v>5200</v>
          </cell>
          <cell r="L12">
            <v>0</v>
          </cell>
          <cell r="M12">
            <v>0</v>
          </cell>
          <cell r="N12">
            <v>1500</v>
          </cell>
          <cell r="O12">
            <v>0</v>
          </cell>
          <cell r="P12">
            <v>8.8000000000000007</v>
          </cell>
          <cell r="Q12">
            <v>540000</v>
          </cell>
          <cell r="R12">
            <v>365.8</v>
          </cell>
          <cell r="S12">
            <v>365.8</v>
          </cell>
          <cell r="T12">
            <v>365.8</v>
          </cell>
          <cell r="U12">
            <v>0</v>
          </cell>
          <cell r="V12" t="str">
            <v>--ADMw_F--&gt;</v>
          </cell>
          <cell r="W12">
            <v>365.8</v>
          </cell>
          <cell r="X12">
            <v>365.8</v>
          </cell>
          <cell r="Y12">
            <v>365.8</v>
          </cell>
          <cell r="Z12">
            <v>0</v>
          </cell>
          <cell r="AA12">
            <v>59</v>
          </cell>
          <cell r="AB12">
            <v>40.238</v>
          </cell>
          <cell r="AC12">
            <v>3.7</v>
          </cell>
          <cell r="AD12">
            <v>26.1</v>
          </cell>
          <cell r="AE12">
            <v>13.05</v>
          </cell>
          <cell r="AF12">
            <v>26.1</v>
          </cell>
          <cell r="AG12">
            <v>26.1</v>
          </cell>
          <cell r="AH12">
            <v>0</v>
          </cell>
          <cell r="AI12">
            <v>0</v>
          </cell>
          <cell r="AJ12">
            <v>0</v>
          </cell>
          <cell r="AK12">
            <v>0</v>
          </cell>
          <cell r="AL12">
            <v>0</v>
          </cell>
          <cell r="AM12">
            <v>0</v>
          </cell>
          <cell r="AN12">
            <v>0</v>
          </cell>
          <cell r="AO12">
            <v>0</v>
          </cell>
          <cell r="AP12">
            <v>0</v>
          </cell>
          <cell r="AQ12">
            <v>0</v>
          </cell>
          <cell r="AR12">
            <v>0</v>
          </cell>
          <cell r="AS12">
            <v>3</v>
          </cell>
          <cell r="AT12">
            <v>0.75</v>
          </cell>
          <cell r="AU12">
            <v>78.290000000000006</v>
          </cell>
          <cell r="AV12">
            <v>19.572500000000002</v>
          </cell>
          <cell r="AW12">
            <v>78.290000000000006</v>
          </cell>
          <cell r="AX12">
            <v>78.290000000000006</v>
          </cell>
          <cell r="AY12">
            <v>0</v>
          </cell>
          <cell r="AZ12">
            <v>0</v>
          </cell>
          <cell r="BA12">
            <v>0</v>
          </cell>
          <cell r="BB12">
            <v>0</v>
          </cell>
          <cell r="BC12">
            <v>0</v>
          </cell>
          <cell r="BD12">
            <v>83.77</v>
          </cell>
          <cell r="BE12">
            <v>83.77</v>
          </cell>
          <cell r="BF12">
            <v>83.77</v>
          </cell>
          <cell r="BG12">
            <v>0</v>
          </cell>
          <cell r="BH12">
            <v>525.6567</v>
          </cell>
          <cell r="BI12">
            <v>526.88049999999998</v>
          </cell>
          <cell r="BJ12">
            <v>525.6567</v>
          </cell>
          <cell r="BK12">
            <v>526.88049999999998</v>
          </cell>
          <cell r="BL12">
            <v>526.88049999999998</v>
          </cell>
          <cell r="BM12">
            <v>526.88049999999998</v>
          </cell>
          <cell r="BN12" t="str">
            <v>&lt;--ADMw_F--</v>
          </cell>
          <cell r="BO12">
            <v>-1.1679E-2</v>
          </cell>
          <cell r="BP12">
            <v>0</v>
          </cell>
          <cell r="BQ12">
            <v>1476.22</v>
          </cell>
          <cell r="BR12">
            <v>85</v>
          </cell>
          <cell r="BS12">
            <v>0.8</v>
          </cell>
          <cell r="BT12" t="str">
            <v>&lt;--Spacer--&gt;</v>
          </cell>
          <cell r="BU12" t="str">
            <v>&lt;--Spacer--&gt;</v>
          </cell>
          <cell r="BV12" t="str">
            <v>&lt;--Spacer--&gt;</v>
          </cell>
          <cell r="BW12" t="str">
            <v>&lt;--Spacer--&gt;</v>
          </cell>
          <cell r="BX12">
            <v>2098</v>
          </cell>
          <cell r="BY12">
            <v>1290000</v>
          </cell>
          <cell r="BZ12">
            <v>0</v>
          </cell>
          <cell r="CA12">
            <v>0</v>
          </cell>
          <cell r="CB12">
            <v>5000</v>
          </cell>
          <cell r="CC12">
            <v>0</v>
          </cell>
          <cell r="CD12">
            <v>0</v>
          </cell>
          <cell r="CE12">
            <v>1500</v>
          </cell>
          <cell r="CF12">
            <v>0</v>
          </cell>
          <cell r="CG12">
            <v>9.44</v>
          </cell>
          <cell r="CH12">
            <v>530000</v>
          </cell>
          <cell r="CI12">
            <v>364.22</v>
          </cell>
          <cell r="CJ12">
            <v>364.22</v>
          </cell>
          <cell r="CK12">
            <v>364.22</v>
          </cell>
          <cell r="CL12">
            <v>0</v>
          </cell>
          <cell r="CM12">
            <v>0</v>
          </cell>
          <cell r="CN12" t="str">
            <v>--ADMw_C--&gt;</v>
          </cell>
          <cell r="CO12">
            <v>364.22</v>
          </cell>
          <cell r="CP12">
            <v>364.22</v>
          </cell>
          <cell r="CQ12">
            <v>364.22</v>
          </cell>
          <cell r="CR12">
            <v>0</v>
          </cell>
          <cell r="CS12">
            <v>59</v>
          </cell>
          <cell r="CT12">
            <v>40.0642</v>
          </cell>
          <cell r="CU12">
            <v>3.7</v>
          </cell>
          <cell r="CV12">
            <v>27.33</v>
          </cell>
          <cell r="CW12">
            <v>13.664999999999999</v>
          </cell>
          <cell r="CX12">
            <v>27.33</v>
          </cell>
          <cell r="CY12">
            <v>27.33</v>
          </cell>
          <cell r="CZ12">
            <v>0</v>
          </cell>
          <cell r="DA12">
            <v>0</v>
          </cell>
          <cell r="DB12">
            <v>0</v>
          </cell>
          <cell r="DC12">
            <v>0</v>
          </cell>
          <cell r="DD12">
            <v>0</v>
          </cell>
          <cell r="DE12">
            <v>0</v>
          </cell>
          <cell r="DF12">
            <v>0</v>
          </cell>
          <cell r="DG12">
            <v>0</v>
          </cell>
          <cell r="DH12">
            <v>0</v>
          </cell>
          <cell r="DI12">
            <v>0</v>
          </cell>
          <cell r="DJ12">
            <v>0</v>
          </cell>
          <cell r="DK12">
            <v>3</v>
          </cell>
          <cell r="DL12">
            <v>0.75</v>
          </cell>
          <cell r="DM12">
            <v>77.95</v>
          </cell>
          <cell r="DN12">
            <v>19.487500000000001</v>
          </cell>
          <cell r="DO12">
            <v>77.95</v>
          </cell>
          <cell r="DP12">
            <v>77.95</v>
          </cell>
          <cell r="DQ12">
            <v>0</v>
          </cell>
          <cell r="DR12">
            <v>0</v>
          </cell>
          <cell r="DS12">
            <v>0</v>
          </cell>
          <cell r="DT12">
            <v>0</v>
          </cell>
          <cell r="DU12">
            <v>0</v>
          </cell>
          <cell r="DV12">
            <v>83.77</v>
          </cell>
          <cell r="DW12">
            <v>83.77</v>
          </cell>
          <cell r="DX12">
            <v>83.77</v>
          </cell>
          <cell r="DY12">
            <v>0</v>
          </cell>
          <cell r="DZ12">
            <v>592.02369999999996</v>
          </cell>
          <cell r="EA12">
            <v>525.6567</v>
          </cell>
          <cell r="EB12">
            <v>592.02369999999996</v>
          </cell>
          <cell r="EC12">
            <v>525.6567</v>
          </cell>
          <cell r="ED12">
            <v>592.02369999999996</v>
          </cell>
          <cell r="EE12">
            <v>592.02369999999996</v>
          </cell>
          <cell r="EF12" t="str">
            <v>&lt;--ADMw_C--</v>
          </cell>
          <cell r="EG12">
            <v>-1.4885000000000001E-2</v>
          </cell>
          <cell r="EH12">
            <v>0</v>
          </cell>
          <cell r="EI12">
            <v>1433.52</v>
          </cell>
          <cell r="EJ12">
            <v>84</v>
          </cell>
          <cell r="EK12">
            <v>0.8</v>
          </cell>
          <cell r="EL12" t="str">
            <v>&lt;--Spacer--&gt;</v>
          </cell>
          <cell r="EM12" t="str">
            <v>&lt;--Spacer--&gt;</v>
          </cell>
          <cell r="EN12" t="str">
            <v>&lt;--Spacer--&gt;</v>
          </cell>
          <cell r="EO12" t="str">
            <v>&lt;--Spacer--&gt;</v>
          </cell>
          <cell r="EP12">
            <v>2098</v>
          </cell>
          <cell r="EQ12">
            <v>1169675</v>
          </cell>
          <cell r="ER12">
            <v>0</v>
          </cell>
          <cell r="ES12">
            <v>64134</v>
          </cell>
          <cell r="ET12">
            <v>9944</v>
          </cell>
          <cell r="EU12">
            <v>0</v>
          </cell>
          <cell r="EV12">
            <v>0</v>
          </cell>
          <cell r="EW12">
            <v>1742</v>
          </cell>
          <cell r="EX12">
            <v>0</v>
          </cell>
          <cell r="EY12">
            <v>8.8000000000000007</v>
          </cell>
          <cell r="EZ12">
            <v>508439</v>
          </cell>
          <cell r="FA12">
            <v>418.92</v>
          </cell>
          <cell r="FB12">
            <v>418.92</v>
          </cell>
          <cell r="FC12">
            <v>418.92</v>
          </cell>
          <cell r="FD12">
            <v>0</v>
          </cell>
          <cell r="FE12">
            <v>0</v>
          </cell>
          <cell r="FF12" t="str">
            <v>--ADMw_P--&gt;</v>
          </cell>
          <cell r="FG12">
            <v>418.92</v>
          </cell>
          <cell r="FH12">
            <v>418.92</v>
          </cell>
          <cell r="FI12">
            <v>418.92</v>
          </cell>
          <cell r="FJ12">
            <v>0</v>
          </cell>
          <cell r="FK12">
            <v>58</v>
          </cell>
          <cell r="FL12">
            <v>46.081200000000003</v>
          </cell>
          <cell r="FM12">
            <v>3.7</v>
          </cell>
          <cell r="FN12">
            <v>28.56</v>
          </cell>
          <cell r="FO12">
            <v>14.28</v>
          </cell>
          <cell r="FP12">
            <v>28.56</v>
          </cell>
          <cell r="FQ12">
            <v>28.56</v>
          </cell>
          <cell r="FR12">
            <v>0</v>
          </cell>
          <cell r="FS12">
            <v>0</v>
          </cell>
          <cell r="FT12">
            <v>0</v>
          </cell>
          <cell r="FU12">
            <v>0</v>
          </cell>
          <cell r="FV12">
            <v>0</v>
          </cell>
          <cell r="FW12">
            <v>0</v>
          </cell>
          <cell r="FX12">
            <v>0</v>
          </cell>
          <cell r="FY12">
            <v>0</v>
          </cell>
          <cell r="FZ12">
            <v>0</v>
          </cell>
          <cell r="GA12">
            <v>0</v>
          </cell>
          <cell r="GB12">
            <v>0</v>
          </cell>
          <cell r="GC12">
            <v>1</v>
          </cell>
          <cell r="GD12">
            <v>0.25</v>
          </cell>
          <cell r="GE12">
            <v>100.09</v>
          </cell>
          <cell r="GF12">
            <v>25.022500000000001</v>
          </cell>
          <cell r="GG12">
            <v>100.09</v>
          </cell>
          <cell r="GH12">
            <v>100.09</v>
          </cell>
          <cell r="GI12">
            <v>0</v>
          </cell>
          <cell r="GJ12">
            <v>0</v>
          </cell>
          <cell r="GK12">
            <v>0</v>
          </cell>
          <cell r="GL12">
            <v>0</v>
          </cell>
          <cell r="GM12">
            <v>0</v>
          </cell>
          <cell r="GN12">
            <v>83.77</v>
          </cell>
          <cell r="GO12">
            <v>83.77</v>
          </cell>
          <cell r="GP12">
            <v>83.77</v>
          </cell>
          <cell r="GQ12">
            <v>0</v>
          </cell>
          <cell r="GR12">
            <v>613.89869999999996</v>
          </cell>
          <cell r="GS12">
            <v>592.02369999999996</v>
          </cell>
          <cell r="GT12">
            <v>613.89869999999996</v>
          </cell>
          <cell r="GU12">
            <v>592.02369999999996</v>
          </cell>
          <cell r="GV12">
            <v>613.89869999999996</v>
          </cell>
          <cell r="GW12">
            <v>613.89869999999996</v>
          </cell>
          <cell r="GX12" t="str">
            <v>&lt;--ADMw_P--</v>
          </cell>
          <cell r="GY12">
            <v>0</v>
          </cell>
          <cell r="GZ12">
            <v>0</v>
          </cell>
          <cell r="HA12">
            <v>1213.69</v>
          </cell>
          <cell r="HB12">
            <v>79</v>
          </cell>
          <cell r="HC12">
            <v>0.7</v>
          </cell>
          <cell r="HD12" t="str">
            <v>&lt;--Spacer--&gt;</v>
          </cell>
          <cell r="HE12" t="str">
            <v>&lt;--Spacer--&gt;</v>
          </cell>
          <cell r="HF12" t="str">
            <v>&lt;--Spacer--&gt;</v>
          </cell>
          <cell r="HG12" t="str">
            <v>&lt;--Spacer--&gt;</v>
          </cell>
          <cell r="HH12">
            <v>2098</v>
          </cell>
          <cell r="HI12">
            <v>1105146</v>
          </cell>
          <cell r="HJ12">
            <v>0</v>
          </cell>
          <cell r="HK12">
            <v>80333</v>
          </cell>
          <cell r="HL12">
            <v>22812</v>
          </cell>
          <cell r="HM12">
            <v>0</v>
          </cell>
          <cell r="HN12">
            <v>0</v>
          </cell>
          <cell r="HO12">
            <v>0</v>
          </cell>
          <cell r="HP12">
            <v>0</v>
          </cell>
          <cell r="HQ12">
            <v>11.8</v>
          </cell>
          <cell r="HR12">
            <v>487597</v>
          </cell>
          <cell r="HS12">
            <v>433.92</v>
          </cell>
          <cell r="HT12">
            <v>433.92</v>
          </cell>
          <cell r="HU12">
            <v>433.92</v>
          </cell>
          <cell r="HV12">
            <v>0</v>
          </cell>
          <cell r="HW12">
            <v>0</v>
          </cell>
          <cell r="HX12" t="str">
            <v>--ADMw_O--&gt;</v>
          </cell>
          <cell r="HY12">
            <v>433.92</v>
          </cell>
          <cell r="HZ12">
            <v>433.92</v>
          </cell>
          <cell r="IA12">
            <v>433.92</v>
          </cell>
          <cell r="IB12">
            <v>0</v>
          </cell>
          <cell r="IC12">
            <v>62</v>
          </cell>
          <cell r="ID12">
            <v>47.731200000000001</v>
          </cell>
          <cell r="IE12">
            <v>5.9</v>
          </cell>
          <cell r="IF12">
            <v>26.06</v>
          </cell>
          <cell r="IG12">
            <v>13.03</v>
          </cell>
          <cell r="IH12">
            <v>26.06</v>
          </cell>
          <cell r="II12">
            <v>26.06</v>
          </cell>
          <cell r="IJ12">
            <v>0</v>
          </cell>
          <cell r="IK12">
            <v>0</v>
          </cell>
          <cell r="IL12">
            <v>0</v>
          </cell>
          <cell r="IM12">
            <v>0</v>
          </cell>
          <cell r="IN12">
            <v>0</v>
          </cell>
          <cell r="IO12">
            <v>0</v>
          </cell>
          <cell r="IP12">
            <v>0</v>
          </cell>
          <cell r="IQ12">
            <v>0</v>
          </cell>
          <cell r="IR12">
            <v>0</v>
          </cell>
          <cell r="IS12">
            <v>0</v>
          </cell>
          <cell r="IT12">
            <v>0</v>
          </cell>
          <cell r="IU12">
            <v>5</v>
          </cell>
          <cell r="IV12">
            <v>1.25</v>
          </cell>
          <cell r="IW12">
            <v>116.15</v>
          </cell>
          <cell r="IX12">
            <v>29.037500000000001</v>
          </cell>
          <cell r="IY12">
            <v>116.15</v>
          </cell>
          <cell r="IZ12">
            <v>116.15</v>
          </cell>
          <cell r="JA12">
            <v>0</v>
          </cell>
          <cell r="JB12">
            <v>0</v>
          </cell>
          <cell r="JC12">
            <v>0</v>
          </cell>
          <cell r="JD12">
            <v>0</v>
          </cell>
          <cell r="JE12">
            <v>0</v>
          </cell>
          <cell r="JF12">
            <v>83.03</v>
          </cell>
          <cell r="JG12">
            <v>83.03</v>
          </cell>
          <cell r="JH12">
            <v>83.03</v>
          </cell>
          <cell r="JI12">
            <v>0</v>
          </cell>
          <cell r="JJ12">
            <v>613.89869999999996</v>
          </cell>
          <cell r="JK12">
            <v>613.89869999999996</v>
          </cell>
          <cell r="JL12" t="str">
            <v>&lt;--ADMw_O--</v>
          </cell>
          <cell r="JM12">
            <v>-2.7049999999999999E-3</v>
          </cell>
          <cell r="JN12">
            <v>0</v>
          </cell>
          <cell r="JO12">
            <v>1123.7</v>
          </cell>
          <cell r="JP12">
            <v>79</v>
          </cell>
          <cell r="JQ12">
            <v>0.7</v>
          </cell>
          <cell r="JR12">
            <v>43640.35126797454</v>
          </cell>
          <cell r="JS12">
            <v>1</v>
          </cell>
          <cell r="JT12">
            <v>2</v>
          </cell>
        </row>
        <row r="13">
          <cell r="A13">
            <v>1899</v>
          </cell>
          <cell r="B13">
            <v>1899</v>
          </cell>
          <cell r="C13" t="str">
            <v>02007</v>
          </cell>
          <cell r="D13" t="str">
            <v>Benton</v>
          </cell>
          <cell r="E13" t="str">
            <v>Alsea SD 7J</v>
          </cell>
          <cell r="G13">
            <v>2098</v>
          </cell>
          <cell r="H13">
            <v>412000</v>
          </cell>
          <cell r="I13">
            <v>0</v>
          </cell>
          <cell r="J13">
            <v>0</v>
          </cell>
          <cell r="K13">
            <v>2000</v>
          </cell>
          <cell r="L13">
            <v>0</v>
          </cell>
          <cell r="M13">
            <v>0</v>
          </cell>
          <cell r="N13">
            <v>0</v>
          </cell>
          <cell r="O13">
            <v>0</v>
          </cell>
          <cell r="P13">
            <v>10.63</v>
          </cell>
          <cell r="Q13">
            <v>550000</v>
          </cell>
          <cell r="R13">
            <v>210</v>
          </cell>
          <cell r="S13">
            <v>210</v>
          </cell>
          <cell r="T13">
            <v>210</v>
          </cell>
          <cell r="U13">
            <v>0</v>
          </cell>
          <cell r="V13" t="str">
            <v>--ADMw_F--&gt;</v>
          </cell>
          <cell r="W13">
            <v>210</v>
          </cell>
          <cell r="X13">
            <v>210</v>
          </cell>
          <cell r="Y13">
            <v>210</v>
          </cell>
          <cell r="Z13">
            <v>0</v>
          </cell>
          <cell r="AA13">
            <v>40</v>
          </cell>
          <cell r="AB13">
            <v>23.1</v>
          </cell>
          <cell r="AC13">
            <v>4.0999999999999996</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22</v>
          </cell>
          <cell r="AV13">
            <v>5.5</v>
          </cell>
          <cell r="AW13">
            <v>22</v>
          </cell>
          <cell r="AX13">
            <v>22</v>
          </cell>
          <cell r="AY13">
            <v>0</v>
          </cell>
          <cell r="AZ13">
            <v>0</v>
          </cell>
          <cell r="BA13">
            <v>71.3</v>
          </cell>
          <cell r="BB13">
            <v>0</v>
          </cell>
          <cell r="BC13">
            <v>71.3</v>
          </cell>
          <cell r="BD13">
            <v>0</v>
          </cell>
          <cell r="BE13">
            <v>51.94</v>
          </cell>
          <cell r="BF13">
            <v>0</v>
          </cell>
          <cell r="BG13">
            <v>51.94</v>
          </cell>
          <cell r="BH13">
            <v>29.378900000000002</v>
          </cell>
          <cell r="BI13">
            <v>242.7</v>
          </cell>
          <cell r="BJ13">
            <v>388.12889999999999</v>
          </cell>
          <cell r="BK13">
            <v>365.94</v>
          </cell>
          <cell r="BL13">
            <v>242.7</v>
          </cell>
          <cell r="BM13">
            <v>388.12889999999999</v>
          </cell>
          <cell r="BN13" t="str">
            <v>&lt;--ADMw_F--</v>
          </cell>
          <cell r="BO13">
            <v>0</v>
          </cell>
          <cell r="BP13">
            <v>0</v>
          </cell>
          <cell r="BQ13">
            <v>2619.0500000000002</v>
          </cell>
          <cell r="BR13">
            <v>92</v>
          </cell>
          <cell r="BS13">
            <v>0.9</v>
          </cell>
          <cell r="BT13" t="str">
            <v>&lt;--Spacer--&gt;</v>
          </cell>
          <cell r="BU13" t="str">
            <v>&lt;--Spacer--&gt;</v>
          </cell>
          <cell r="BV13" t="str">
            <v>&lt;--Spacer--&gt;</v>
          </cell>
          <cell r="BW13" t="str">
            <v>&lt;--Spacer--&gt;</v>
          </cell>
          <cell r="BX13">
            <v>2098</v>
          </cell>
          <cell r="BY13">
            <v>400000</v>
          </cell>
          <cell r="BZ13">
            <v>0</v>
          </cell>
          <cell r="CA13">
            <v>0</v>
          </cell>
          <cell r="CB13">
            <v>2000</v>
          </cell>
          <cell r="CC13">
            <v>0</v>
          </cell>
          <cell r="CD13">
            <v>0</v>
          </cell>
          <cell r="CE13">
            <v>0</v>
          </cell>
          <cell r="CF13">
            <v>0</v>
          </cell>
          <cell r="CG13">
            <v>11</v>
          </cell>
          <cell r="CH13">
            <v>420000</v>
          </cell>
          <cell r="CI13">
            <v>0</v>
          </cell>
          <cell r="CJ13">
            <v>229.99</v>
          </cell>
          <cell r="CK13">
            <v>0</v>
          </cell>
          <cell r="CL13">
            <v>229.99</v>
          </cell>
          <cell r="CM13">
            <v>0</v>
          </cell>
          <cell r="CN13" t="str">
            <v>--ADMw_C--&gt;</v>
          </cell>
          <cell r="CO13">
            <v>0</v>
          </cell>
          <cell r="CP13">
            <v>229.99</v>
          </cell>
          <cell r="CQ13">
            <v>0</v>
          </cell>
          <cell r="CR13">
            <v>229.99</v>
          </cell>
          <cell r="CS13">
            <v>37</v>
          </cell>
          <cell r="CT13">
            <v>25.2989</v>
          </cell>
          <cell r="CU13">
            <v>4.0999999999999996</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-0.08</v>
          </cell>
          <cell r="DN13">
            <v>-0.02</v>
          </cell>
          <cell r="DO13">
            <v>22</v>
          </cell>
          <cell r="DP13">
            <v>-0.08</v>
          </cell>
          <cell r="DQ13">
            <v>22.08</v>
          </cell>
          <cell r="DR13">
            <v>0</v>
          </cell>
          <cell r="DS13">
            <v>71.3</v>
          </cell>
          <cell r="DT13">
            <v>0</v>
          </cell>
          <cell r="DU13">
            <v>71.3</v>
          </cell>
          <cell r="DV13">
            <v>0</v>
          </cell>
          <cell r="DW13">
            <v>51.94</v>
          </cell>
          <cell r="DX13">
            <v>0</v>
          </cell>
          <cell r="DY13">
            <v>51.94</v>
          </cell>
          <cell r="DZ13">
            <v>21.884599999999999</v>
          </cell>
          <cell r="EA13">
            <v>29.378900000000002</v>
          </cell>
          <cell r="EB13">
            <v>335.31709999999998</v>
          </cell>
          <cell r="EC13">
            <v>388.12889999999999</v>
          </cell>
          <cell r="ED13">
            <v>29.378900000000002</v>
          </cell>
          <cell r="EE13">
            <v>388.12889999999999</v>
          </cell>
          <cell r="EF13" t="str">
            <v>&lt;--ADMw_C--</v>
          </cell>
          <cell r="EG13">
            <v>0</v>
          </cell>
          <cell r="EH13">
            <v>0</v>
          </cell>
          <cell r="EI13">
            <v>1826.17</v>
          </cell>
          <cell r="EJ13">
            <v>90</v>
          </cell>
          <cell r="EK13">
            <v>0.9</v>
          </cell>
          <cell r="EL13" t="str">
            <v>&lt;--Spacer--&gt;</v>
          </cell>
          <cell r="EM13" t="str">
            <v>&lt;--Spacer--&gt;</v>
          </cell>
          <cell r="EN13" t="str">
            <v>&lt;--Spacer--&gt;</v>
          </cell>
          <cell r="EO13" t="str">
            <v>&lt;--Spacer--&gt;</v>
          </cell>
          <cell r="EP13">
            <v>2098</v>
          </cell>
          <cell r="EQ13">
            <v>391201</v>
          </cell>
          <cell r="ER13">
            <v>0</v>
          </cell>
          <cell r="ES13">
            <v>20828</v>
          </cell>
          <cell r="ET13">
            <v>3229</v>
          </cell>
          <cell r="EU13">
            <v>0</v>
          </cell>
          <cell r="EV13">
            <v>0</v>
          </cell>
          <cell r="EW13">
            <v>0</v>
          </cell>
          <cell r="EX13">
            <v>0</v>
          </cell>
          <cell r="EY13">
            <v>10.63</v>
          </cell>
          <cell r="EZ13">
            <v>438328</v>
          </cell>
          <cell r="FA13">
            <v>-2</v>
          </cell>
          <cell r="FB13">
            <v>180.61</v>
          </cell>
          <cell r="FC13">
            <v>-2</v>
          </cell>
          <cell r="FD13">
            <v>182.61</v>
          </cell>
          <cell r="FE13">
            <v>0</v>
          </cell>
          <cell r="FF13" t="str">
            <v>--ADMw_P--&gt;</v>
          </cell>
          <cell r="FG13">
            <v>-2</v>
          </cell>
          <cell r="FH13">
            <v>180.61</v>
          </cell>
          <cell r="FI13">
            <v>-2</v>
          </cell>
          <cell r="FJ13">
            <v>182.61</v>
          </cell>
          <cell r="FK13">
            <v>29</v>
          </cell>
          <cell r="FL13">
            <v>19.867100000000001</v>
          </cell>
          <cell r="FM13">
            <v>4.0999999999999996</v>
          </cell>
          <cell r="FN13">
            <v>0</v>
          </cell>
          <cell r="FO13">
            <v>0</v>
          </cell>
          <cell r="FP13">
            <v>0</v>
          </cell>
          <cell r="FQ13">
            <v>0</v>
          </cell>
          <cell r="FR13">
            <v>0</v>
          </cell>
          <cell r="FS13">
            <v>0</v>
          </cell>
          <cell r="FT13">
            <v>0</v>
          </cell>
          <cell r="FU13">
            <v>0</v>
          </cell>
          <cell r="FV13">
            <v>0</v>
          </cell>
          <cell r="FW13">
            <v>0</v>
          </cell>
          <cell r="FX13">
            <v>0</v>
          </cell>
          <cell r="FY13">
            <v>0</v>
          </cell>
          <cell r="FZ13">
            <v>0</v>
          </cell>
          <cell r="GA13">
            <v>0</v>
          </cell>
          <cell r="GB13">
            <v>0</v>
          </cell>
          <cell r="GC13">
            <v>0</v>
          </cell>
          <cell r="GD13">
            <v>0</v>
          </cell>
          <cell r="GE13">
            <v>-0.33</v>
          </cell>
          <cell r="GF13">
            <v>-8.2500000000000004E-2</v>
          </cell>
          <cell r="GG13">
            <v>30</v>
          </cell>
          <cell r="GH13">
            <v>-0.33</v>
          </cell>
          <cell r="GI13">
            <v>30.33</v>
          </cell>
          <cell r="GJ13">
            <v>0</v>
          </cell>
          <cell r="GK13">
            <v>71.3</v>
          </cell>
          <cell r="GL13">
            <v>0</v>
          </cell>
          <cell r="GM13">
            <v>71.3</v>
          </cell>
          <cell r="GN13">
            <v>0</v>
          </cell>
          <cell r="GO13">
            <v>51.94</v>
          </cell>
          <cell r="GP13">
            <v>0</v>
          </cell>
          <cell r="GQ13">
            <v>51.94</v>
          </cell>
          <cell r="GR13">
            <v>281.74869999999999</v>
          </cell>
          <cell r="GS13">
            <v>21.884599999999999</v>
          </cell>
          <cell r="GT13">
            <v>281.74869999999999</v>
          </cell>
          <cell r="GU13">
            <v>335.31709999999998</v>
          </cell>
          <cell r="GV13">
            <v>281.74869999999999</v>
          </cell>
          <cell r="GW13">
            <v>335.31709999999998</v>
          </cell>
          <cell r="GX13" t="str">
            <v>&lt;--ADMw_P--</v>
          </cell>
          <cell r="GY13">
            <v>-4.9800000000000001E-3</v>
          </cell>
          <cell r="GZ13">
            <v>0</v>
          </cell>
          <cell r="HA13">
            <v>2426.9299999999998</v>
          </cell>
          <cell r="HB13">
            <v>93</v>
          </cell>
          <cell r="HC13">
            <v>0.9</v>
          </cell>
          <cell r="HD13" t="str">
            <v>&lt;--Spacer--&gt;</v>
          </cell>
          <cell r="HE13" t="str">
            <v>&lt;--Spacer--&gt;</v>
          </cell>
          <cell r="HF13" t="str">
            <v>&lt;--Spacer--&gt;</v>
          </cell>
          <cell r="HG13" t="str">
            <v>&lt;--Spacer--&gt;</v>
          </cell>
          <cell r="HH13">
            <v>2098</v>
          </cell>
          <cell r="HI13">
            <v>365770</v>
          </cell>
          <cell r="HJ13">
            <v>0</v>
          </cell>
          <cell r="HK13">
            <v>25968</v>
          </cell>
          <cell r="HL13">
            <v>7384</v>
          </cell>
          <cell r="HM13">
            <v>0</v>
          </cell>
          <cell r="HN13">
            <v>0</v>
          </cell>
          <cell r="HO13">
            <v>0</v>
          </cell>
          <cell r="HP13">
            <v>0</v>
          </cell>
          <cell r="HQ13">
            <v>9.25</v>
          </cell>
          <cell r="HR13">
            <v>340192</v>
          </cell>
          <cell r="HS13">
            <v>140.91999999999999</v>
          </cell>
          <cell r="HT13">
            <v>140.91999999999999</v>
          </cell>
          <cell r="HU13">
            <v>140.91999999999999</v>
          </cell>
          <cell r="HV13">
            <v>0</v>
          </cell>
          <cell r="HW13">
            <v>0</v>
          </cell>
          <cell r="HX13" t="str">
            <v>--ADMw_O--&gt;</v>
          </cell>
          <cell r="HY13">
            <v>140.91999999999999</v>
          </cell>
          <cell r="HZ13">
            <v>140.91999999999999</v>
          </cell>
          <cell r="IA13">
            <v>140.91999999999999</v>
          </cell>
          <cell r="IB13">
            <v>0</v>
          </cell>
          <cell r="IC13">
            <v>19</v>
          </cell>
          <cell r="ID13">
            <v>15.501200000000001</v>
          </cell>
          <cell r="IE13">
            <v>0.8</v>
          </cell>
          <cell r="IF13">
            <v>0</v>
          </cell>
          <cell r="IG13">
            <v>0</v>
          </cell>
          <cell r="IH13">
            <v>0</v>
          </cell>
          <cell r="II13">
            <v>0</v>
          </cell>
          <cell r="IJ13">
            <v>0</v>
          </cell>
          <cell r="IK13">
            <v>0</v>
          </cell>
          <cell r="IL13">
            <v>0</v>
          </cell>
          <cell r="IM13">
            <v>0</v>
          </cell>
          <cell r="IN13">
            <v>0</v>
          </cell>
          <cell r="IO13">
            <v>0</v>
          </cell>
          <cell r="IP13">
            <v>0</v>
          </cell>
          <cell r="IQ13">
            <v>0</v>
          </cell>
          <cell r="IR13">
            <v>0</v>
          </cell>
          <cell r="IS13">
            <v>0</v>
          </cell>
          <cell r="IT13">
            <v>0</v>
          </cell>
          <cell r="IU13">
            <v>0</v>
          </cell>
          <cell r="IV13">
            <v>0</v>
          </cell>
          <cell r="IW13">
            <v>32.31</v>
          </cell>
          <cell r="IX13">
            <v>8.0775000000000006</v>
          </cell>
          <cell r="IY13">
            <v>32.31</v>
          </cell>
          <cell r="IZ13">
            <v>32.31</v>
          </cell>
          <cell r="JA13">
            <v>0</v>
          </cell>
          <cell r="JB13">
            <v>65.989999999999995</v>
          </cell>
          <cell r="JC13">
            <v>65.989999999999995</v>
          </cell>
          <cell r="JD13">
            <v>65.989999999999995</v>
          </cell>
          <cell r="JE13">
            <v>0</v>
          </cell>
          <cell r="JF13">
            <v>50.46</v>
          </cell>
          <cell r="JG13">
            <v>50.46</v>
          </cell>
          <cell r="JH13">
            <v>50.46</v>
          </cell>
          <cell r="JI13">
            <v>0</v>
          </cell>
          <cell r="JJ13">
            <v>281.74869999999999</v>
          </cell>
          <cell r="JK13">
            <v>281.74869999999999</v>
          </cell>
          <cell r="JL13" t="str">
            <v>&lt;--ADMw_O--</v>
          </cell>
          <cell r="JM13">
            <v>-8.1099999999999998E-4</v>
          </cell>
          <cell r="JN13">
            <v>0</v>
          </cell>
          <cell r="JO13">
            <v>2414.08</v>
          </cell>
          <cell r="JP13">
            <v>94</v>
          </cell>
          <cell r="JQ13">
            <v>0.9</v>
          </cell>
          <cell r="JR13">
            <v>43640.35126797454</v>
          </cell>
          <cell r="JS13">
            <v>1</v>
          </cell>
          <cell r="JT13">
            <v>2</v>
          </cell>
        </row>
        <row r="14">
          <cell r="A14">
            <v>17</v>
          </cell>
          <cell r="B14">
            <v>1899</v>
          </cell>
          <cell r="D14" t="str">
            <v>Benton</v>
          </cell>
          <cell r="E14" t="str">
            <v>Alsea SD 7J</v>
          </cell>
          <cell r="F14" t="str">
            <v>Alsea Charter School</v>
          </cell>
          <cell r="H14">
            <v>0</v>
          </cell>
          <cell r="I14">
            <v>0</v>
          </cell>
          <cell r="J14">
            <v>0</v>
          </cell>
          <cell r="K14">
            <v>0</v>
          </cell>
          <cell r="L14">
            <v>0</v>
          </cell>
          <cell r="M14">
            <v>0</v>
          </cell>
          <cell r="N14">
            <v>0</v>
          </cell>
          <cell r="O14">
            <v>0</v>
          </cell>
          <cell r="P14">
            <v>0</v>
          </cell>
          <cell r="Q14">
            <v>0</v>
          </cell>
          <cell r="R14">
            <v>0</v>
          </cell>
          <cell r="T14">
            <v>0</v>
          </cell>
          <cell r="U14">
            <v>0</v>
          </cell>
          <cell r="V14" t="str">
            <v>--ADMw_F--&gt;</v>
          </cell>
          <cell r="W14">
            <v>0</v>
          </cell>
          <cell r="Y14">
            <v>0</v>
          </cell>
          <cell r="Z14">
            <v>0</v>
          </cell>
          <cell r="AA14">
            <v>0</v>
          </cell>
          <cell r="AB14">
            <v>0</v>
          </cell>
          <cell r="AC14">
            <v>0</v>
          </cell>
          <cell r="AD14">
            <v>0</v>
          </cell>
          <cell r="AE14">
            <v>0</v>
          </cell>
          <cell r="AG14">
            <v>0</v>
          </cell>
          <cell r="AH14">
            <v>0</v>
          </cell>
          <cell r="AI14">
            <v>0</v>
          </cell>
          <cell r="AJ14">
            <v>0</v>
          </cell>
          <cell r="AL14">
            <v>0</v>
          </cell>
          <cell r="AM14">
            <v>0</v>
          </cell>
          <cell r="AN14">
            <v>0</v>
          </cell>
          <cell r="AO14">
            <v>0</v>
          </cell>
          <cell r="AQ14">
            <v>0</v>
          </cell>
          <cell r="AR14">
            <v>0</v>
          </cell>
          <cell r="AS14">
            <v>0</v>
          </cell>
          <cell r="AT14">
            <v>0</v>
          </cell>
          <cell r="AU14">
            <v>0</v>
          </cell>
          <cell r="AV14">
            <v>0</v>
          </cell>
          <cell r="AX14">
            <v>0</v>
          </cell>
          <cell r="AY14">
            <v>0</v>
          </cell>
          <cell r="AZ14">
            <v>71.3</v>
          </cell>
          <cell r="BB14">
            <v>71.3</v>
          </cell>
          <cell r="BC14">
            <v>0</v>
          </cell>
          <cell r="BD14">
            <v>51.94</v>
          </cell>
          <cell r="BF14">
            <v>51.94</v>
          </cell>
          <cell r="BG14">
            <v>0</v>
          </cell>
          <cell r="BH14">
            <v>358.75</v>
          </cell>
          <cell r="BI14">
            <v>123.24</v>
          </cell>
          <cell r="BL14">
            <v>358.75</v>
          </cell>
          <cell r="BN14" t="str">
            <v>&lt;--ADMw_F--</v>
          </cell>
          <cell r="BO14">
            <v>0</v>
          </cell>
          <cell r="BP14">
            <v>0</v>
          </cell>
          <cell r="BQ14">
            <v>0</v>
          </cell>
          <cell r="BR14">
            <v>0</v>
          </cell>
          <cell r="BS14">
            <v>0</v>
          </cell>
          <cell r="BT14" t="str">
            <v>&lt;--Spacer--&gt;</v>
          </cell>
          <cell r="BU14" t="str">
            <v>&lt;--Spacer--&gt;</v>
          </cell>
          <cell r="BV14" t="str">
            <v>&lt;--Spacer--&gt;</v>
          </cell>
          <cell r="BW14" t="str">
            <v>&lt;--Spacer--&gt;</v>
          </cell>
          <cell r="BY14">
            <v>0</v>
          </cell>
          <cell r="BZ14">
            <v>0</v>
          </cell>
          <cell r="CA14">
            <v>0</v>
          </cell>
          <cell r="CB14">
            <v>0</v>
          </cell>
          <cell r="CC14">
            <v>0</v>
          </cell>
          <cell r="CD14">
            <v>0</v>
          </cell>
          <cell r="CE14">
            <v>0</v>
          </cell>
          <cell r="CF14">
            <v>0</v>
          </cell>
          <cell r="CG14">
            <v>0</v>
          </cell>
          <cell r="CH14">
            <v>0</v>
          </cell>
          <cell r="CI14">
            <v>229.99</v>
          </cell>
          <cell r="CK14">
            <v>229.99</v>
          </cell>
          <cell r="CL14">
            <v>0</v>
          </cell>
          <cell r="CM14">
            <v>0</v>
          </cell>
          <cell r="CN14" t="str">
            <v>--ADMw_C--&gt;</v>
          </cell>
          <cell r="CO14">
            <v>229.99</v>
          </cell>
          <cell r="CQ14">
            <v>229.99</v>
          </cell>
          <cell r="CR14">
            <v>0</v>
          </cell>
          <cell r="CS14">
            <v>0</v>
          </cell>
          <cell r="CT14">
            <v>0</v>
          </cell>
          <cell r="CU14">
            <v>0</v>
          </cell>
          <cell r="CV14">
            <v>0</v>
          </cell>
          <cell r="CW14">
            <v>0</v>
          </cell>
          <cell r="CY14">
            <v>0</v>
          </cell>
          <cell r="CZ14">
            <v>0</v>
          </cell>
          <cell r="DA14">
            <v>0</v>
          </cell>
          <cell r="DB14">
            <v>0</v>
          </cell>
          <cell r="DD14">
            <v>0</v>
          </cell>
          <cell r="DE14">
            <v>0</v>
          </cell>
          <cell r="DF14">
            <v>0</v>
          </cell>
          <cell r="DG14">
            <v>0</v>
          </cell>
          <cell r="DI14">
            <v>0</v>
          </cell>
          <cell r="DJ14">
            <v>0</v>
          </cell>
          <cell r="DK14">
            <v>0</v>
          </cell>
          <cell r="DL14">
            <v>0</v>
          </cell>
          <cell r="DM14">
            <v>22.08</v>
          </cell>
          <cell r="DN14">
            <v>5.52</v>
          </cell>
          <cell r="DP14">
            <v>22.08</v>
          </cell>
          <cell r="DQ14">
            <v>0</v>
          </cell>
          <cell r="DR14">
            <v>71.3</v>
          </cell>
          <cell r="DT14">
            <v>71.3</v>
          </cell>
          <cell r="DU14">
            <v>0</v>
          </cell>
          <cell r="DV14">
            <v>51.94</v>
          </cell>
          <cell r="DX14">
            <v>51.94</v>
          </cell>
          <cell r="DY14">
            <v>0</v>
          </cell>
          <cell r="DZ14">
            <v>313.4325</v>
          </cell>
          <cell r="EA14">
            <v>358.75</v>
          </cell>
          <cell r="ED14">
            <v>358.75</v>
          </cell>
          <cell r="EF14" t="str">
            <v>&lt;--ADMw_C--</v>
          </cell>
          <cell r="EG14">
            <v>0</v>
          </cell>
          <cell r="EH14">
            <v>0</v>
          </cell>
          <cell r="EI14">
            <v>0</v>
          </cell>
          <cell r="EJ14">
            <v>0</v>
          </cell>
          <cell r="EK14">
            <v>0</v>
          </cell>
          <cell r="EL14" t="str">
            <v>&lt;--Spacer--&gt;</v>
          </cell>
          <cell r="EM14" t="str">
            <v>&lt;--Spacer--&gt;</v>
          </cell>
          <cell r="EN14" t="str">
            <v>&lt;--Spacer--&gt;</v>
          </cell>
          <cell r="EO14" t="str">
            <v>&lt;--Spacer--&gt;</v>
          </cell>
          <cell r="EQ14">
            <v>0</v>
          </cell>
          <cell r="ER14">
            <v>0</v>
          </cell>
          <cell r="ES14">
            <v>0</v>
          </cell>
          <cell r="ET14">
            <v>0</v>
          </cell>
          <cell r="EU14">
            <v>0</v>
          </cell>
          <cell r="EV14">
            <v>0</v>
          </cell>
          <cell r="EW14">
            <v>0</v>
          </cell>
          <cell r="EX14">
            <v>0</v>
          </cell>
          <cell r="EY14">
            <v>0</v>
          </cell>
          <cell r="EZ14">
            <v>0</v>
          </cell>
          <cell r="FA14">
            <v>182.61</v>
          </cell>
          <cell r="FC14">
            <v>182.61</v>
          </cell>
          <cell r="FD14">
            <v>0</v>
          </cell>
          <cell r="FE14">
            <v>0</v>
          </cell>
          <cell r="FF14" t="str">
            <v>--ADMw_P--&gt;</v>
          </cell>
          <cell r="FG14">
            <v>182.61</v>
          </cell>
          <cell r="FI14">
            <v>182.61</v>
          </cell>
          <cell r="FJ14">
            <v>0</v>
          </cell>
          <cell r="FK14">
            <v>0</v>
          </cell>
          <cell r="FL14">
            <v>0</v>
          </cell>
          <cell r="FM14">
            <v>0</v>
          </cell>
          <cell r="FN14">
            <v>0</v>
          </cell>
          <cell r="FO14">
            <v>0</v>
          </cell>
          <cell r="FQ14">
            <v>0</v>
          </cell>
          <cell r="FR14">
            <v>0</v>
          </cell>
          <cell r="FS14">
            <v>0</v>
          </cell>
          <cell r="FT14">
            <v>0</v>
          </cell>
          <cell r="FV14">
            <v>0</v>
          </cell>
          <cell r="FW14">
            <v>0</v>
          </cell>
          <cell r="FX14">
            <v>0</v>
          </cell>
          <cell r="FY14">
            <v>0</v>
          </cell>
          <cell r="GA14">
            <v>0</v>
          </cell>
          <cell r="GB14">
            <v>0</v>
          </cell>
          <cell r="GC14">
            <v>0</v>
          </cell>
          <cell r="GD14">
            <v>0</v>
          </cell>
          <cell r="GE14">
            <v>30.33</v>
          </cell>
          <cell r="GF14">
            <v>7.5824999999999996</v>
          </cell>
          <cell r="GH14">
            <v>30.33</v>
          </cell>
          <cell r="GI14">
            <v>0</v>
          </cell>
          <cell r="GJ14">
            <v>71.3</v>
          </cell>
          <cell r="GL14">
            <v>71.3</v>
          </cell>
          <cell r="GM14">
            <v>0</v>
          </cell>
          <cell r="GN14">
            <v>51.94</v>
          </cell>
          <cell r="GP14">
            <v>51.94</v>
          </cell>
          <cell r="GQ14">
            <v>0</v>
          </cell>
          <cell r="GR14">
            <v>0</v>
          </cell>
          <cell r="GS14">
            <v>313.4325</v>
          </cell>
          <cell r="GV14">
            <v>313.4325</v>
          </cell>
          <cell r="GX14" t="str">
            <v>&lt;--ADMw_P--</v>
          </cell>
          <cell r="GY14">
            <v>0</v>
          </cell>
          <cell r="GZ14">
            <v>0</v>
          </cell>
          <cell r="HA14">
            <v>0</v>
          </cell>
          <cell r="HB14">
            <v>0</v>
          </cell>
          <cell r="HC14">
            <v>0</v>
          </cell>
          <cell r="HD14" t="str">
            <v>&lt;--Spacer--&gt;</v>
          </cell>
          <cell r="HE14" t="str">
            <v>&lt;--Spacer--&gt;</v>
          </cell>
          <cell r="HF14" t="str">
            <v>&lt;--Spacer--&gt;</v>
          </cell>
          <cell r="HG14" t="str">
            <v>&lt;--Spacer--&gt;</v>
          </cell>
          <cell r="HX14" t="str">
            <v>--ADMw_O--&gt;</v>
          </cell>
          <cell r="JL14" t="str">
            <v>&lt;--ADMw_O--</v>
          </cell>
          <cell r="JR14">
            <v>43640.35126797454</v>
          </cell>
          <cell r="JS14">
            <v>1</v>
          </cell>
          <cell r="JT14">
            <v>3</v>
          </cell>
        </row>
        <row r="15">
          <cell r="A15">
            <v>1900</v>
          </cell>
          <cell r="B15">
            <v>1900</v>
          </cell>
          <cell r="C15" t="str">
            <v>02017</v>
          </cell>
          <cell r="D15" t="str">
            <v>Benton</v>
          </cell>
          <cell r="E15" t="str">
            <v>Philomath SD 17J</v>
          </cell>
          <cell r="G15">
            <v>2098</v>
          </cell>
          <cell r="H15">
            <v>3986635</v>
          </cell>
          <cell r="I15">
            <v>0</v>
          </cell>
          <cell r="J15">
            <v>0</v>
          </cell>
          <cell r="K15">
            <v>30000</v>
          </cell>
          <cell r="L15">
            <v>50000</v>
          </cell>
          <cell r="M15">
            <v>0</v>
          </cell>
          <cell r="N15">
            <v>0</v>
          </cell>
          <cell r="O15">
            <v>0</v>
          </cell>
          <cell r="P15">
            <v>13.14</v>
          </cell>
          <cell r="Q15">
            <v>753981</v>
          </cell>
          <cell r="R15">
            <v>1605</v>
          </cell>
          <cell r="S15">
            <v>1605</v>
          </cell>
          <cell r="T15">
            <v>1605</v>
          </cell>
          <cell r="U15">
            <v>0</v>
          </cell>
          <cell r="V15" t="str">
            <v>--ADMw_F--&gt;</v>
          </cell>
          <cell r="W15">
            <v>1605</v>
          </cell>
          <cell r="X15">
            <v>1605</v>
          </cell>
          <cell r="Y15">
            <v>1605</v>
          </cell>
          <cell r="Z15">
            <v>0</v>
          </cell>
          <cell r="AA15">
            <v>172</v>
          </cell>
          <cell r="AB15">
            <v>172</v>
          </cell>
          <cell r="AC15">
            <v>2.5</v>
          </cell>
          <cell r="AD15">
            <v>12</v>
          </cell>
          <cell r="AE15">
            <v>6</v>
          </cell>
          <cell r="AF15">
            <v>12</v>
          </cell>
          <cell r="AG15">
            <v>12</v>
          </cell>
          <cell r="AH15">
            <v>0</v>
          </cell>
          <cell r="AI15">
            <v>0</v>
          </cell>
          <cell r="AJ15">
            <v>0</v>
          </cell>
          <cell r="AK15">
            <v>0</v>
          </cell>
          <cell r="AL15">
            <v>0</v>
          </cell>
          <cell r="AM15">
            <v>0</v>
          </cell>
          <cell r="AN15">
            <v>0</v>
          </cell>
          <cell r="AO15">
            <v>0</v>
          </cell>
          <cell r="AP15">
            <v>0</v>
          </cell>
          <cell r="AQ15">
            <v>0</v>
          </cell>
          <cell r="AR15">
            <v>0</v>
          </cell>
          <cell r="AS15">
            <v>3</v>
          </cell>
          <cell r="AT15">
            <v>0.75</v>
          </cell>
          <cell r="AU15">
            <v>144</v>
          </cell>
          <cell r="AV15">
            <v>36</v>
          </cell>
          <cell r="AW15">
            <v>144</v>
          </cell>
          <cell r="AX15">
            <v>144</v>
          </cell>
          <cell r="AY15">
            <v>0</v>
          </cell>
          <cell r="AZ15">
            <v>21.4</v>
          </cell>
          <cell r="BA15">
            <v>89.02</v>
          </cell>
          <cell r="BB15">
            <v>21.4</v>
          </cell>
          <cell r="BC15">
            <v>67.62</v>
          </cell>
          <cell r="BD15">
            <v>0</v>
          </cell>
          <cell r="BE15">
            <v>0</v>
          </cell>
          <cell r="BF15">
            <v>0</v>
          </cell>
          <cell r="BG15">
            <v>0</v>
          </cell>
          <cell r="BH15">
            <v>1654.8225</v>
          </cell>
          <cell r="BI15">
            <v>1843.65</v>
          </cell>
          <cell r="BJ15">
            <v>1925.27</v>
          </cell>
          <cell r="BK15">
            <v>1911.27</v>
          </cell>
          <cell r="BL15">
            <v>1843.65</v>
          </cell>
          <cell r="BM15">
            <v>1925.27</v>
          </cell>
          <cell r="BN15" t="str">
            <v>&lt;--ADMw_F--</v>
          </cell>
          <cell r="BO15">
            <v>-2.3599999999999999E-4</v>
          </cell>
          <cell r="BP15">
            <v>0</v>
          </cell>
          <cell r="BQ15">
            <v>469.77</v>
          </cell>
          <cell r="BR15">
            <v>21</v>
          </cell>
          <cell r="BS15">
            <v>0.7</v>
          </cell>
          <cell r="BT15" t="str">
            <v>&lt;--Spacer--&gt;</v>
          </cell>
          <cell r="BU15" t="str">
            <v>&lt;--Spacer--&gt;</v>
          </cell>
          <cell r="BV15" t="str">
            <v>&lt;--Spacer--&gt;</v>
          </cell>
          <cell r="BW15" t="str">
            <v>&lt;--Spacer--&gt;</v>
          </cell>
          <cell r="BX15">
            <v>2098</v>
          </cell>
          <cell r="BY15">
            <v>3708498</v>
          </cell>
          <cell r="BZ15">
            <v>0</v>
          </cell>
          <cell r="CA15">
            <v>0</v>
          </cell>
          <cell r="CB15">
            <v>30000</v>
          </cell>
          <cell r="CC15">
            <v>600000</v>
          </cell>
          <cell r="CD15">
            <v>0</v>
          </cell>
          <cell r="CE15">
            <v>0</v>
          </cell>
          <cell r="CF15">
            <v>0</v>
          </cell>
          <cell r="CG15">
            <v>13.02</v>
          </cell>
          <cell r="CH15">
            <v>732020</v>
          </cell>
          <cell r="CI15">
            <v>1422.46</v>
          </cell>
          <cell r="CJ15">
            <v>1620.39</v>
          </cell>
          <cell r="CK15">
            <v>1422.46</v>
          </cell>
          <cell r="CL15">
            <v>197.93</v>
          </cell>
          <cell r="CM15">
            <v>0</v>
          </cell>
          <cell r="CN15" t="str">
            <v>--ADMw_C--&gt;</v>
          </cell>
          <cell r="CO15">
            <v>1422.46</v>
          </cell>
          <cell r="CP15">
            <v>1620.39</v>
          </cell>
          <cell r="CQ15">
            <v>1422.46</v>
          </cell>
          <cell r="CR15">
            <v>197.93</v>
          </cell>
          <cell r="CS15">
            <v>172</v>
          </cell>
          <cell r="CT15">
            <v>172</v>
          </cell>
          <cell r="CU15">
            <v>2.5</v>
          </cell>
          <cell r="CV15">
            <v>8.2200000000000006</v>
          </cell>
          <cell r="CW15">
            <v>4.1100000000000003</v>
          </cell>
          <cell r="CX15">
            <v>9.2200000000000006</v>
          </cell>
          <cell r="CY15">
            <v>8.2200000000000006</v>
          </cell>
          <cell r="CZ15">
            <v>1</v>
          </cell>
          <cell r="DA15">
            <v>0</v>
          </cell>
          <cell r="DB15">
            <v>0</v>
          </cell>
          <cell r="DC15">
            <v>0</v>
          </cell>
          <cell r="DD15">
            <v>0</v>
          </cell>
          <cell r="DE15">
            <v>0</v>
          </cell>
          <cell r="DF15">
            <v>0</v>
          </cell>
          <cell r="DG15">
            <v>0</v>
          </cell>
          <cell r="DH15">
            <v>0</v>
          </cell>
          <cell r="DI15">
            <v>0</v>
          </cell>
          <cell r="DJ15">
            <v>0</v>
          </cell>
          <cell r="DK15">
            <v>3</v>
          </cell>
          <cell r="DL15">
            <v>0.75</v>
          </cell>
          <cell r="DM15">
            <v>126.41</v>
          </cell>
          <cell r="DN15">
            <v>31.602499999999999</v>
          </cell>
          <cell r="DO15">
            <v>144</v>
          </cell>
          <cell r="DP15">
            <v>126.41</v>
          </cell>
          <cell r="DQ15">
            <v>17.59</v>
          </cell>
          <cell r="DR15">
            <v>21.4</v>
          </cell>
          <cell r="DS15">
            <v>89.02</v>
          </cell>
          <cell r="DT15">
            <v>21.4</v>
          </cell>
          <cell r="DU15">
            <v>67.62</v>
          </cell>
          <cell r="DV15">
            <v>0</v>
          </cell>
          <cell r="DW15">
            <v>0</v>
          </cell>
          <cell r="DX15">
            <v>0</v>
          </cell>
          <cell r="DY15">
            <v>0</v>
          </cell>
          <cell r="DZ15">
            <v>1653.3911000000001</v>
          </cell>
          <cell r="EA15">
            <v>1654.8225</v>
          </cell>
          <cell r="EB15">
            <v>1931.9060999999999</v>
          </cell>
          <cell r="EC15">
            <v>1925.27</v>
          </cell>
          <cell r="ED15">
            <v>1654.8225</v>
          </cell>
          <cell r="EE15">
            <v>1931.9060999999999</v>
          </cell>
          <cell r="EF15" t="str">
            <v>&lt;--ADMw_C--</v>
          </cell>
          <cell r="EG15">
            <v>-2.036E-3</v>
          </cell>
          <cell r="EH15">
            <v>0</v>
          </cell>
          <cell r="EI15">
            <v>450.83</v>
          </cell>
          <cell r="EJ15">
            <v>21</v>
          </cell>
          <cell r="EK15">
            <v>0.7</v>
          </cell>
          <cell r="EL15" t="str">
            <v>&lt;--Spacer--&gt;</v>
          </cell>
          <cell r="EM15" t="str">
            <v>&lt;--Spacer--&gt;</v>
          </cell>
          <cell r="EN15" t="str">
            <v>&lt;--Spacer--&gt;</v>
          </cell>
          <cell r="EO15" t="str">
            <v>&lt;--Spacer--&gt;</v>
          </cell>
          <cell r="EP15">
            <v>2098</v>
          </cell>
          <cell r="EQ15">
            <v>3531851</v>
          </cell>
          <cell r="ER15">
            <v>0</v>
          </cell>
          <cell r="ES15">
            <v>221730</v>
          </cell>
          <cell r="ET15">
            <v>32763</v>
          </cell>
          <cell r="EU15">
            <v>205384</v>
          </cell>
          <cell r="EV15">
            <v>0</v>
          </cell>
          <cell r="EW15">
            <v>0</v>
          </cell>
          <cell r="EX15">
            <v>0</v>
          </cell>
          <cell r="EY15">
            <v>13.14</v>
          </cell>
          <cell r="EZ15">
            <v>738289</v>
          </cell>
          <cell r="FA15">
            <v>1402.2</v>
          </cell>
          <cell r="FB15">
            <v>1605.51</v>
          </cell>
          <cell r="FC15">
            <v>1402.2</v>
          </cell>
          <cell r="FD15">
            <v>203.31</v>
          </cell>
          <cell r="FE15">
            <v>0</v>
          </cell>
          <cell r="FF15" t="str">
            <v>--ADMw_P--&gt;</v>
          </cell>
          <cell r="FG15">
            <v>1402.2</v>
          </cell>
          <cell r="FH15">
            <v>1605.51</v>
          </cell>
          <cell r="FI15">
            <v>1402.2</v>
          </cell>
          <cell r="FJ15">
            <v>203.31</v>
          </cell>
          <cell r="FK15">
            <v>190</v>
          </cell>
          <cell r="FL15">
            <v>176.6061</v>
          </cell>
          <cell r="FM15">
            <v>2.5</v>
          </cell>
          <cell r="FN15">
            <v>8.5399999999999991</v>
          </cell>
          <cell r="FO15">
            <v>4.2699999999999996</v>
          </cell>
          <cell r="FP15">
            <v>10.54</v>
          </cell>
          <cell r="FQ15">
            <v>8.5399999999999991</v>
          </cell>
          <cell r="FR15">
            <v>2</v>
          </cell>
          <cell r="FS15">
            <v>0</v>
          </cell>
          <cell r="FT15">
            <v>0</v>
          </cell>
          <cell r="FU15">
            <v>0</v>
          </cell>
          <cell r="FV15">
            <v>0</v>
          </cell>
          <cell r="FW15">
            <v>0</v>
          </cell>
          <cell r="FX15">
            <v>0</v>
          </cell>
          <cell r="FY15">
            <v>0</v>
          </cell>
          <cell r="FZ15">
            <v>0</v>
          </cell>
          <cell r="GA15">
            <v>0</v>
          </cell>
          <cell r="GB15">
            <v>0</v>
          </cell>
          <cell r="GC15">
            <v>4</v>
          </cell>
          <cell r="GD15">
            <v>1</v>
          </cell>
          <cell r="GE15">
            <v>181.66</v>
          </cell>
          <cell r="GF15">
            <v>45.414999999999999</v>
          </cell>
          <cell r="GG15">
            <v>208</v>
          </cell>
          <cell r="GH15">
            <v>181.66</v>
          </cell>
          <cell r="GI15">
            <v>26.34</v>
          </cell>
          <cell r="GJ15">
            <v>21.4</v>
          </cell>
          <cell r="GK15">
            <v>89.02</v>
          </cell>
          <cell r="GL15">
            <v>21.4</v>
          </cell>
          <cell r="GM15">
            <v>67.62</v>
          </cell>
          <cell r="GN15">
            <v>0</v>
          </cell>
          <cell r="GO15">
            <v>0</v>
          </cell>
          <cell r="GP15">
            <v>0</v>
          </cell>
          <cell r="GQ15">
            <v>0</v>
          </cell>
          <cell r="GR15">
            <v>1635.6648</v>
          </cell>
          <cell r="GS15">
            <v>1653.3911000000001</v>
          </cell>
          <cell r="GT15">
            <v>1903.0948000000001</v>
          </cell>
          <cell r="GU15">
            <v>1931.9060999999999</v>
          </cell>
          <cell r="GV15">
            <v>1653.3911000000001</v>
          </cell>
          <cell r="GW15">
            <v>1931.9060999999999</v>
          </cell>
          <cell r="GX15" t="str">
            <v>&lt;--ADMw_P--</v>
          </cell>
          <cell r="GY15">
            <v>-5.2459999999999998E-3</v>
          </cell>
          <cell r="GZ15">
            <v>0</v>
          </cell>
          <cell r="HA15">
            <v>459.85</v>
          </cell>
          <cell r="HB15">
            <v>17</v>
          </cell>
          <cell r="HC15">
            <v>0.7</v>
          </cell>
          <cell r="HD15" t="str">
            <v>&lt;--Spacer--&gt;</v>
          </cell>
          <cell r="HE15" t="str">
            <v>&lt;--Spacer--&gt;</v>
          </cell>
          <cell r="HF15" t="str">
            <v>&lt;--Spacer--&gt;</v>
          </cell>
          <cell r="HG15" t="str">
            <v>&lt;--Spacer--&gt;</v>
          </cell>
          <cell r="HH15">
            <v>2098</v>
          </cell>
          <cell r="HI15">
            <v>3244885</v>
          </cell>
          <cell r="HJ15">
            <v>0</v>
          </cell>
          <cell r="HK15">
            <v>275014</v>
          </cell>
          <cell r="HL15">
            <v>73367</v>
          </cell>
          <cell r="HM15">
            <v>798944</v>
          </cell>
          <cell r="HN15">
            <v>0</v>
          </cell>
          <cell r="HO15">
            <v>0</v>
          </cell>
          <cell r="HP15">
            <v>0</v>
          </cell>
          <cell r="HQ15">
            <v>12.91</v>
          </cell>
          <cell r="HR15">
            <v>809461</v>
          </cell>
          <cell r="HS15">
            <v>1381.63</v>
          </cell>
          <cell r="HT15">
            <v>1572.18</v>
          </cell>
          <cell r="HU15">
            <v>1381.63</v>
          </cell>
          <cell r="HV15">
            <v>190.55</v>
          </cell>
          <cell r="HW15">
            <v>0</v>
          </cell>
          <cell r="HX15" t="str">
            <v>--ADMw_O--&gt;</v>
          </cell>
          <cell r="HY15">
            <v>1381.63</v>
          </cell>
          <cell r="HZ15">
            <v>1572.18</v>
          </cell>
          <cell r="IA15">
            <v>1381.63</v>
          </cell>
          <cell r="IB15">
            <v>190.55</v>
          </cell>
          <cell r="IC15">
            <v>198</v>
          </cell>
          <cell r="ID15">
            <v>172.93979999999999</v>
          </cell>
          <cell r="IE15">
            <v>5.9</v>
          </cell>
          <cell r="IF15">
            <v>21.44</v>
          </cell>
          <cell r="IG15">
            <v>10.72</v>
          </cell>
          <cell r="IH15">
            <v>23.44</v>
          </cell>
          <cell r="II15">
            <v>21.44</v>
          </cell>
          <cell r="IJ15">
            <v>2</v>
          </cell>
          <cell r="IK15">
            <v>0</v>
          </cell>
          <cell r="IL15">
            <v>0</v>
          </cell>
          <cell r="IM15">
            <v>0</v>
          </cell>
          <cell r="IN15">
            <v>0</v>
          </cell>
          <cell r="IO15">
            <v>0</v>
          </cell>
          <cell r="IP15">
            <v>0</v>
          </cell>
          <cell r="IQ15">
            <v>0</v>
          </cell>
          <cell r="IR15">
            <v>0</v>
          </cell>
          <cell r="IS15">
            <v>0</v>
          </cell>
          <cell r="IT15">
            <v>0</v>
          </cell>
          <cell r="IU15">
            <v>4</v>
          </cell>
          <cell r="IV15">
            <v>1</v>
          </cell>
          <cell r="IW15">
            <v>161.5</v>
          </cell>
          <cell r="IX15">
            <v>40.375</v>
          </cell>
          <cell r="IY15">
            <v>183.78</v>
          </cell>
          <cell r="IZ15">
            <v>161.5</v>
          </cell>
          <cell r="JA15">
            <v>22.28</v>
          </cell>
          <cell r="JB15">
            <v>23.1</v>
          </cell>
          <cell r="JC15">
            <v>93.41</v>
          </cell>
          <cell r="JD15">
            <v>23.1</v>
          </cell>
          <cell r="JE15">
            <v>70.31</v>
          </cell>
          <cell r="JF15">
            <v>0</v>
          </cell>
          <cell r="JG15">
            <v>0</v>
          </cell>
          <cell r="JH15">
            <v>0</v>
          </cell>
          <cell r="JI15">
            <v>0</v>
          </cell>
          <cell r="JJ15">
            <v>1635.6648</v>
          </cell>
          <cell r="JK15">
            <v>1903.0948000000001</v>
          </cell>
          <cell r="JL15" t="str">
            <v>&lt;--ADMw_O--</v>
          </cell>
          <cell r="JM15">
            <v>-4.7549999999999997E-3</v>
          </cell>
          <cell r="JN15">
            <v>0</v>
          </cell>
          <cell r="JO15">
            <v>514.87</v>
          </cell>
          <cell r="JP15">
            <v>38</v>
          </cell>
          <cell r="JQ15">
            <v>0.7</v>
          </cell>
          <cell r="JR15">
            <v>43640.35126797454</v>
          </cell>
          <cell r="JS15">
            <v>1</v>
          </cell>
          <cell r="JT15">
            <v>2</v>
          </cell>
        </row>
        <row r="16">
          <cell r="A16">
            <v>3440</v>
          </cell>
          <cell r="B16">
            <v>1900</v>
          </cell>
          <cell r="D16" t="str">
            <v>Benton</v>
          </cell>
          <cell r="E16" t="str">
            <v>Philomath SD 17J</v>
          </cell>
          <cell r="F16" t="str">
            <v>Kings Valley Charter School</v>
          </cell>
          <cell r="H16">
            <v>0</v>
          </cell>
          <cell r="I16">
            <v>0</v>
          </cell>
          <cell r="J16">
            <v>0</v>
          </cell>
          <cell r="K16">
            <v>0</v>
          </cell>
          <cell r="L16">
            <v>0</v>
          </cell>
          <cell r="M16">
            <v>0</v>
          </cell>
          <cell r="N16">
            <v>0</v>
          </cell>
          <cell r="O16">
            <v>0</v>
          </cell>
          <cell r="P16">
            <v>0</v>
          </cell>
          <cell r="Q16">
            <v>0</v>
          </cell>
          <cell r="R16">
            <v>0</v>
          </cell>
          <cell r="T16">
            <v>0</v>
          </cell>
          <cell r="U16">
            <v>0</v>
          </cell>
          <cell r="V16" t="str">
            <v>--ADMw_F--&gt;</v>
          </cell>
          <cell r="W16">
            <v>0</v>
          </cell>
          <cell r="Y16">
            <v>0</v>
          </cell>
          <cell r="Z16">
            <v>0</v>
          </cell>
          <cell r="AA16">
            <v>0</v>
          </cell>
          <cell r="AB16">
            <v>0</v>
          </cell>
          <cell r="AC16">
            <v>0</v>
          </cell>
          <cell r="AD16">
            <v>0</v>
          </cell>
          <cell r="AE16">
            <v>0</v>
          </cell>
          <cell r="AG16">
            <v>0</v>
          </cell>
          <cell r="AH16">
            <v>0</v>
          </cell>
          <cell r="AI16">
            <v>0</v>
          </cell>
          <cell r="AJ16">
            <v>0</v>
          </cell>
          <cell r="AL16">
            <v>0</v>
          </cell>
          <cell r="AM16">
            <v>0</v>
          </cell>
          <cell r="AN16">
            <v>0</v>
          </cell>
          <cell r="AO16">
            <v>0</v>
          </cell>
          <cell r="AQ16">
            <v>0</v>
          </cell>
          <cell r="AR16">
            <v>0</v>
          </cell>
          <cell r="AS16">
            <v>0</v>
          </cell>
          <cell r="AT16">
            <v>0</v>
          </cell>
          <cell r="AU16">
            <v>0</v>
          </cell>
          <cell r="AV16">
            <v>0</v>
          </cell>
          <cell r="AX16">
            <v>0</v>
          </cell>
          <cell r="AY16">
            <v>0</v>
          </cell>
          <cell r="AZ16">
            <v>67.62</v>
          </cell>
          <cell r="BB16">
            <v>67.62</v>
          </cell>
          <cell r="BC16">
            <v>0</v>
          </cell>
          <cell r="BD16">
            <v>0</v>
          </cell>
          <cell r="BF16">
            <v>0</v>
          </cell>
          <cell r="BG16">
            <v>0</v>
          </cell>
          <cell r="BH16">
            <v>270.44749999999999</v>
          </cell>
          <cell r="BI16">
            <v>67.62</v>
          </cell>
          <cell r="BL16">
            <v>270.44749999999999</v>
          </cell>
          <cell r="BN16" t="str">
            <v>&lt;--ADMw_F--</v>
          </cell>
          <cell r="BO16">
            <v>0</v>
          </cell>
          <cell r="BP16">
            <v>0</v>
          </cell>
          <cell r="BQ16">
            <v>0</v>
          </cell>
          <cell r="BR16">
            <v>0</v>
          </cell>
          <cell r="BS16">
            <v>0</v>
          </cell>
          <cell r="BT16" t="str">
            <v>&lt;--Spacer--&gt;</v>
          </cell>
          <cell r="BU16" t="str">
            <v>&lt;--Spacer--&gt;</v>
          </cell>
          <cell r="BV16" t="str">
            <v>&lt;--Spacer--&gt;</v>
          </cell>
          <cell r="BW16" t="str">
            <v>&lt;--Spacer--&gt;</v>
          </cell>
          <cell r="BY16">
            <v>0</v>
          </cell>
          <cell r="BZ16">
            <v>0</v>
          </cell>
          <cell r="CA16">
            <v>0</v>
          </cell>
          <cell r="CB16">
            <v>0</v>
          </cell>
          <cell r="CC16">
            <v>0</v>
          </cell>
          <cell r="CD16">
            <v>0</v>
          </cell>
          <cell r="CE16">
            <v>0</v>
          </cell>
          <cell r="CF16">
            <v>0</v>
          </cell>
          <cell r="CG16">
            <v>0</v>
          </cell>
          <cell r="CH16">
            <v>0</v>
          </cell>
          <cell r="CI16">
            <v>197.93</v>
          </cell>
          <cell r="CK16">
            <v>197.93</v>
          </cell>
          <cell r="CL16">
            <v>0</v>
          </cell>
          <cell r="CM16">
            <v>0</v>
          </cell>
          <cell r="CN16" t="str">
            <v>--ADMw_C--&gt;</v>
          </cell>
          <cell r="CO16">
            <v>197.93</v>
          </cell>
          <cell r="CQ16">
            <v>197.93</v>
          </cell>
          <cell r="CR16">
            <v>0</v>
          </cell>
          <cell r="CS16">
            <v>0</v>
          </cell>
          <cell r="CT16">
            <v>0</v>
          </cell>
          <cell r="CU16">
            <v>0</v>
          </cell>
          <cell r="CV16">
            <v>1</v>
          </cell>
          <cell r="CW16">
            <v>0.5</v>
          </cell>
          <cell r="CY16">
            <v>1</v>
          </cell>
          <cell r="CZ16">
            <v>0</v>
          </cell>
          <cell r="DA16">
            <v>0</v>
          </cell>
          <cell r="DB16">
            <v>0</v>
          </cell>
          <cell r="DD16">
            <v>0</v>
          </cell>
          <cell r="DE16">
            <v>0</v>
          </cell>
          <cell r="DF16">
            <v>0</v>
          </cell>
          <cell r="DG16">
            <v>0</v>
          </cell>
          <cell r="DI16">
            <v>0</v>
          </cell>
          <cell r="DJ16">
            <v>0</v>
          </cell>
          <cell r="DK16">
            <v>0</v>
          </cell>
          <cell r="DL16">
            <v>0</v>
          </cell>
          <cell r="DM16">
            <v>17.59</v>
          </cell>
          <cell r="DN16">
            <v>4.3975</v>
          </cell>
          <cell r="DP16">
            <v>17.59</v>
          </cell>
          <cell r="DQ16">
            <v>0</v>
          </cell>
          <cell r="DR16">
            <v>67.62</v>
          </cell>
          <cell r="DT16">
            <v>67.62</v>
          </cell>
          <cell r="DU16">
            <v>0</v>
          </cell>
          <cell r="DV16">
            <v>0</v>
          </cell>
          <cell r="DX16">
            <v>0</v>
          </cell>
          <cell r="DY16">
            <v>0</v>
          </cell>
          <cell r="DZ16">
            <v>278.51499999999999</v>
          </cell>
          <cell r="EA16">
            <v>270.44749999999999</v>
          </cell>
          <cell r="ED16">
            <v>278.51499999999999</v>
          </cell>
          <cell r="EF16" t="str">
            <v>&lt;--ADMw_C--</v>
          </cell>
          <cell r="EG16">
            <v>-2.036E-3</v>
          </cell>
          <cell r="EH16">
            <v>0</v>
          </cell>
          <cell r="EI16">
            <v>0</v>
          </cell>
          <cell r="EJ16">
            <v>0</v>
          </cell>
          <cell r="EK16">
            <v>0</v>
          </cell>
          <cell r="EL16" t="str">
            <v>&lt;--Spacer--&gt;</v>
          </cell>
          <cell r="EM16" t="str">
            <v>&lt;--Spacer--&gt;</v>
          </cell>
          <cell r="EN16" t="str">
            <v>&lt;--Spacer--&gt;</v>
          </cell>
          <cell r="EO16" t="str">
            <v>&lt;--Spacer--&gt;</v>
          </cell>
          <cell r="EQ16">
            <v>0</v>
          </cell>
          <cell r="ER16">
            <v>0</v>
          </cell>
          <cell r="ES16">
            <v>0</v>
          </cell>
          <cell r="ET16">
            <v>0</v>
          </cell>
          <cell r="EU16">
            <v>0</v>
          </cell>
          <cell r="EV16">
            <v>0</v>
          </cell>
          <cell r="EW16">
            <v>0</v>
          </cell>
          <cell r="EX16">
            <v>0</v>
          </cell>
          <cell r="EY16">
            <v>0</v>
          </cell>
          <cell r="EZ16">
            <v>0</v>
          </cell>
          <cell r="FA16">
            <v>203.31</v>
          </cell>
          <cell r="FC16">
            <v>203.31</v>
          </cell>
          <cell r="FD16">
            <v>0</v>
          </cell>
          <cell r="FE16">
            <v>0</v>
          </cell>
          <cell r="FF16" t="str">
            <v>--ADMw_P--&gt;</v>
          </cell>
          <cell r="FG16">
            <v>203.31</v>
          </cell>
          <cell r="FI16">
            <v>203.31</v>
          </cell>
          <cell r="FJ16">
            <v>0</v>
          </cell>
          <cell r="FK16">
            <v>0</v>
          </cell>
          <cell r="FL16">
            <v>0</v>
          </cell>
          <cell r="FM16">
            <v>0</v>
          </cell>
          <cell r="FN16">
            <v>2</v>
          </cell>
          <cell r="FO16">
            <v>1</v>
          </cell>
          <cell r="FQ16">
            <v>2</v>
          </cell>
          <cell r="FR16">
            <v>0</v>
          </cell>
          <cell r="FS16">
            <v>0</v>
          </cell>
          <cell r="FT16">
            <v>0</v>
          </cell>
          <cell r="FV16">
            <v>0</v>
          </cell>
          <cell r="FW16">
            <v>0</v>
          </cell>
          <cell r="FX16">
            <v>0</v>
          </cell>
          <cell r="FY16">
            <v>0</v>
          </cell>
          <cell r="GA16">
            <v>0</v>
          </cell>
          <cell r="GB16">
            <v>0</v>
          </cell>
          <cell r="GC16">
            <v>0</v>
          </cell>
          <cell r="GD16">
            <v>0</v>
          </cell>
          <cell r="GE16">
            <v>26.34</v>
          </cell>
          <cell r="GF16">
            <v>6.585</v>
          </cell>
          <cell r="GH16">
            <v>26.34</v>
          </cell>
          <cell r="GI16">
            <v>0</v>
          </cell>
          <cell r="GJ16">
            <v>67.62</v>
          </cell>
          <cell r="GL16">
            <v>67.62</v>
          </cell>
          <cell r="GM16">
            <v>0</v>
          </cell>
          <cell r="GN16">
            <v>0</v>
          </cell>
          <cell r="GP16">
            <v>0</v>
          </cell>
          <cell r="GQ16">
            <v>0</v>
          </cell>
          <cell r="GR16">
            <v>267.43</v>
          </cell>
          <cell r="GS16">
            <v>278.51499999999999</v>
          </cell>
          <cell r="GV16">
            <v>278.51499999999999</v>
          </cell>
          <cell r="GX16" t="str">
            <v>&lt;--ADMw_P--</v>
          </cell>
          <cell r="GY16">
            <v>0</v>
          </cell>
          <cell r="GZ16">
            <v>0</v>
          </cell>
          <cell r="HA16">
            <v>0</v>
          </cell>
          <cell r="HB16">
            <v>0</v>
          </cell>
          <cell r="HC16">
            <v>0</v>
          </cell>
          <cell r="HD16" t="str">
            <v>&lt;--Spacer--&gt;</v>
          </cell>
          <cell r="HE16" t="str">
            <v>&lt;--Spacer--&gt;</v>
          </cell>
          <cell r="HF16" t="str">
            <v>&lt;--Spacer--&gt;</v>
          </cell>
          <cell r="HG16" t="str">
            <v>&lt;--Spacer--&gt;</v>
          </cell>
          <cell r="HI16">
            <v>0</v>
          </cell>
          <cell r="HJ16">
            <v>0</v>
          </cell>
          <cell r="HK16">
            <v>0</v>
          </cell>
          <cell r="HL16">
            <v>0</v>
          </cell>
          <cell r="HM16">
            <v>0</v>
          </cell>
          <cell r="HN16">
            <v>0</v>
          </cell>
          <cell r="HO16">
            <v>0</v>
          </cell>
          <cell r="HP16">
            <v>0</v>
          </cell>
          <cell r="HQ16">
            <v>0</v>
          </cell>
          <cell r="HR16">
            <v>0</v>
          </cell>
          <cell r="HS16">
            <v>190.55</v>
          </cell>
          <cell r="HU16">
            <v>190.55</v>
          </cell>
          <cell r="HV16">
            <v>0</v>
          </cell>
          <cell r="HW16">
            <v>0</v>
          </cell>
          <cell r="HX16" t="str">
            <v>--ADMw_O--&gt;</v>
          </cell>
          <cell r="HY16">
            <v>190.55</v>
          </cell>
          <cell r="IA16">
            <v>190.55</v>
          </cell>
          <cell r="IB16">
            <v>0</v>
          </cell>
          <cell r="IC16">
            <v>0</v>
          </cell>
          <cell r="ID16">
            <v>0</v>
          </cell>
          <cell r="IE16">
            <v>0</v>
          </cell>
          <cell r="IF16">
            <v>2</v>
          </cell>
          <cell r="IG16">
            <v>1</v>
          </cell>
          <cell r="II16">
            <v>2</v>
          </cell>
          <cell r="IJ16">
            <v>0</v>
          </cell>
          <cell r="IK16">
            <v>0</v>
          </cell>
          <cell r="IL16">
            <v>0</v>
          </cell>
          <cell r="IN16">
            <v>0</v>
          </cell>
          <cell r="IO16">
            <v>0</v>
          </cell>
          <cell r="IP16">
            <v>0</v>
          </cell>
          <cell r="IQ16">
            <v>0</v>
          </cell>
          <cell r="IS16">
            <v>0</v>
          </cell>
          <cell r="IT16">
            <v>0</v>
          </cell>
          <cell r="IU16">
            <v>0</v>
          </cell>
          <cell r="IV16">
            <v>0</v>
          </cell>
          <cell r="IW16">
            <v>22.28</v>
          </cell>
          <cell r="IX16">
            <v>5.57</v>
          </cell>
          <cell r="IZ16">
            <v>22.28</v>
          </cell>
          <cell r="JA16">
            <v>0</v>
          </cell>
          <cell r="JB16">
            <v>70.31</v>
          </cell>
          <cell r="JD16">
            <v>70.31</v>
          </cell>
          <cell r="JE16">
            <v>0</v>
          </cell>
          <cell r="JF16">
            <v>0</v>
          </cell>
          <cell r="JH16">
            <v>0</v>
          </cell>
          <cell r="JI16">
            <v>0</v>
          </cell>
          <cell r="JJ16">
            <v>267.43</v>
          </cell>
          <cell r="JL16" t="str">
            <v>&lt;--ADMw_O--</v>
          </cell>
          <cell r="JM16">
            <v>0</v>
          </cell>
          <cell r="JN16">
            <v>0</v>
          </cell>
          <cell r="JO16">
            <v>0</v>
          </cell>
          <cell r="JP16">
            <v>0</v>
          </cell>
          <cell r="JQ16">
            <v>0</v>
          </cell>
          <cell r="JR16">
            <v>43640.35126797454</v>
          </cell>
          <cell r="JS16">
            <v>1</v>
          </cell>
          <cell r="JT16">
            <v>3</v>
          </cell>
        </row>
        <row r="17">
          <cell r="A17">
            <v>1901</v>
          </cell>
          <cell r="B17">
            <v>1901</v>
          </cell>
          <cell r="C17" t="str">
            <v>02509</v>
          </cell>
          <cell r="D17" t="str">
            <v>Benton</v>
          </cell>
          <cell r="E17" t="str">
            <v>Corvallis SD 509J</v>
          </cell>
          <cell r="G17">
            <v>2098</v>
          </cell>
          <cell r="H17">
            <v>29459522</v>
          </cell>
          <cell r="I17">
            <v>0</v>
          </cell>
          <cell r="J17">
            <v>0</v>
          </cell>
          <cell r="K17">
            <v>260000</v>
          </cell>
          <cell r="L17">
            <v>0</v>
          </cell>
          <cell r="M17">
            <v>0</v>
          </cell>
          <cell r="N17">
            <v>0</v>
          </cell>
          <cell r="O17">
            <v>0</v>
          </cell>
          <cell r="P17">
            <v>12.69</v>
          </cell>
          <cell r="Q17">
            <v>5473600</v>
          </cell>
          <cell r="R17">
            <v>6789</v>
          </cell>
          <cell r="S17">
            <v>6789</v>
          </cell>
          <cell r="T17">
            <v>6789</v>
          </cell>
          <cell r="U17">
            <v>0</v>
          </cell>
          <cell r="V17" t="str">
            <v>--ADMw_F--&gt;</v>
          </cell>
          <cell r="W17">
            <v>6789</v>
          </cell>
          <cell r="X17">
            <v>6789</v>
          </cell>
          <cell r="Y17">
            <v>6789</v>
          </cell>
          <cell r="Z17">
            <v>0</v>
          </cell>
          <cell r="AA17">
            <v>699</v>
          </cell>
          <cell r="AB17">
            <v>699</v>
          </cell>
          <cell r="AC17">
            <v>0</v>
          </cell>
          <cell r="AD17">
            <v>475</v>
          </cell>
          <cell r="AE17">
            <v>237.5</v>
          </cell>
          <cell r="AF17">
            <v>475</v>
          </cell>
          <cell r="AG17">
            <v>475</v>
          </cell>
          <cell r="AH17">
            <v>0</v>
          </cell>
          <cell r="AI17">
            <v>3</v>
          </cell>
          <cell r="AJ17">
            <v>3</v>
          </cell>
          <cell r="AK17">
            <v>3</v>
          </cell>
          <cell r="AL17">
            <v>3</v>
          </cell>
          <cell r="AM17">
            <v>0</v>
          </cell>
          <cell r="AN17">
            <v>0</v>
          </cell>
          <cell r="AO17">
            <v>0</v>
          </cell>
          <cell r="AP17">
            <v>0</v>
          </cell>
          <cell r="AQ17">
            <v>0</v>
          </cell>
          <cell r="AR17">
            <v>0</v>
          </cell>
          <cell r="AS17">
            <v>39</v>
          </cell>
          <cell r="AT17">
            <v>9.75</v>
          </cell>
          <cell r="AU17">
            <v>711.57</v>
          </cell>
          <cell r="AV17">
            <v>177.89250000000001</v>
          </cell>
          <cell r="AW17">
            <v>711.57</v>
          </cell>
          <cell r="AX17">
            <v>711.57</v>
          </cell>
          <cell r="AY17">
            <v>0</v>
          </cell>
          <cell r="AZ17">
            <v>0</v>
          </cell>
          <cell r="BA17">
            <v>9.6999999999999993</v>
          </cell>
          <cell r="BB17">
            <v>0</v>
          </cell>
          <cell r="BC17">
            <v>9.6999999999999993</v>
          </cell>
          <cell r="BD17">
            <v>0</v>
          </cell>
          <cell r="BE17">
            <v>0</v>
          </cell>
          <cell r="BF17">
            <v>0</v>
          </cell>
          <cell r="BG17">
            <v>0</v>
          </cell>
          <cell r="BH17">
            <v>7760.0375000000004</v>
          </cell>
          <cell r="BI17">
            <v>7916.1424999999999</v>
          </cell>
          <cell r="BJ17">
            <v>7882.7</v>
          </cell>
          <cell r="BK17">
            <v>7925.8424999999997</v>
          </cell>
          <cell r="BL17">
            <v>7916.1424999999999</v>
          </cell>
          <cell r="BM17">
            <v>7925.8424999999997</v>
          </cell>
          <cell r="BN17" t="str">
            <v>&lt;--ADMw_F--</v>
          </cell>
          <cell r="BO17">
            <v>-1.9430000000000001E-3</v>
          </cell>
          <cell r="BP17">
            <v>0</v>
          </cell>
          <cell r="BQ17">
            <v>806.25</v>
          </cell>
          <cell r="BR17">
            <v>67</v>
          </cell>
          <cell r="BS17">
            <v>0.7</v>
          </cell>
          <cell r="BT17" t="str">
            <v>&lt;--Spacer--&gt;</v>
          </cell>
          <cell r="BU17" t="str">
            <v>&lt;--Spacer--&gt;</v>
          </cell>
          <cell r="BV17" t="str">
            <v>&lt;--Spacer--&gt;</v>
          </cell>
          <cell r="BW17" t="str">
            <v>&lt;--Spacer--&gt;</v>
          </cell>
          <cell r="BX17">
            <v>2098</v>
          </cell>
          <cell r="BY17">
            <v>28894802</v>
          </cell>
          <cell r="BZ17">
            <v>0</v>
          </cell>
          <cell r="CA17">
            <v>0</v>
          </cell>
          <cell r="CB17">
            <v>160000</v>
          </cell>
          <cell r="CC17">
            <v>0</v>
          </cell>
          <cell r="CD17">
            <v>0</v>
          </cell>
          <cell r="CE17">
            <v>0</v>
          </cell>
          <cell r="CF17">
            <v>0</v>
          </cell>
          <cell r="CG17">
            <v>12.55</v>
          </cell>
          <cell r="CH17">
            <v>3975000</v>
          </cell>
          <cell r="CI17">
            <v>6657.3</v>
          </cell>
          <cell r="CJ17">
            <v>6766.89</v>
          </cell>
          <cell r="CK17">
            <v>6657.3</v>
          </cell>
          <cell r="CL17">
            <v>109.59</v>
          </cell>
          <cell r="CM17">
            <v>0</v>
          </cell>
          <cell r="CN17" t="str">
            <v>--ADMw_C--&gt;</v>
          </cell>
          <cell r="CO17">
            <v>6657.3</v>
          </cell>
          <cell r="CP17">
            <v>6766.89</v>
          </cell>
          <cell r="CQ17">
            <v>6657.3</v>
          </cell>
          <cell r="CR17">
            <v>109.59</v>
          </cell>
          <cell r="CS17">
            <v>678</v>
          </cell>
          <cell r="CT17">
            <v>678</v>
          </cell>
          <cell r="CU17">
            <v>0</v>
          </cell>
          <cell r="CV17">
            <v>482.63</v>
          </cell>
          <cell r="CW17">
            <v>241.315</v>
          </cell>
          <cell r="CX17">
            <v>483.63</v>
          </cell>
          <cell r="CY17">
            <v>482.63</v>
          </cell>
          <cell r="CZ17">
            <v>1</v>
          </cell>
          <cell r="DA17">
            <v>1.5</v>
          </cell>
          <cell r="DB17">
            <v>1.5</v>
          </cell>
          <cell r="DC17">
            <v>1.5</v>
          </cell>
          <cell r="DD17">
            <v>1.5</v>
          </cell>
          <cell r="DE17">
            <v>0</v>
          </cell>
          <cell r="DF17">
            <v>9.08</v>
          </cell>
          <cell r="DG17">
            <v>-2.27</v>
          </cell>
          <cell r="DH17">
            <v>9.08</v>
          </cell>
          <cell r="DI17">
            <v>9.08</v>
          </cell>
          <cell r="DJ17">
            <v>0</v>
          </cell>
          <cell r="DK17">
            <v>39</v>
          </cell>
          <cell r="DL17">
            <v>9.75</v>
          </cell>
          <cell r="DM17">
            <v>697.77</v>
          </cell>
          <cell r="DN17">
            <v>174.4425</v>
          </cell>
          <cell r="DO17">
            <v>709.26</v>
          </cell>
          <cell r="DP17">
            <v>697.77</v>
          </cell>
          <cell r="DQ17">
            <v>11.49</v>
          </cell>
          <cell r="DR17">
            <v>0</v>
          </cell>
          <cell r="DS17">
            <v>9.6999999999999993</v>
          </cell>
          <cell r="DT17">
            <v>0</v>
          </cell>
          <cell r="DU17">
            <v>9.6999999999999993</v>
          </cell>
          <cell r="DV17">
            <v>0</v>
          </cell>
          <cell r="DW17">
            <v>0</v>
          </cell>
          <cell r="DX17">
            <v>0</v>
          </cell>
          <cell r="DY17">
            <v>0</v>
          </cell>
          <cell r="DZ17">
            <v>7818.8059999999996</v>
          </cell>
          <cell r="EA17">
            <v>7760.0375000000004</v>
          </cell>
          <cell r="EB17">
            <v>7942.0685000000003</v>
          </cell>
          <cell r="EC17">
            <v>7882.7</v>
          </cell>
          <cell r="ED17">
            <v>7818.8059999999996</v>
          </cell>
          <cell r="EE17">
            <v>7942.0685000000003</v>
          </cell>
          <cell r="EF17" t="str">
            <v>&lt;--ADMw_C--</v>
          </cell>
          <cell r="EG17">
            <v>-3.4600000000000001E-4</v>
          </cell>
          <cell r="EH17">
            <v>0</v>
          </cell>
          <cell r="EI17">
            <v>587.22</v>
          </cell>
          <cell r="EJ17">
            <v>43</v>
          </cell>
          <cell r="EK17">
            <v>0.7</v>
          </cell>
          <cell r="EL17" t="str">
            <v>&lt;--Spacer--&gt;</v>
          </cell>
          <cell r="EM17" t="str">
            <v>&lt;--Spacer--&gt;</v>
          </cell>
          <cell r="EN17" t="str">
            <v>&lt;--Spacer--&gt;</v>
          </cell>
          <cell r="EO17" t="str">
            <v>&lt;--Spacer--&gt;</v>
          </cell>
          <cell r="EP17">
            <v>2098</v>
          </cell>
          <cell r="EQ17">
            <v>27195629</v>
          </cell>
          <cell r="ER17">
            <v>0</v>
          </cell>
          <cell r="ES17">
            <v>979239</v>
          </cell>
          <cell r="ET17">
            <v>159175</v>
          </cell>
          <cell r="EU17">
            <v>0</v>
          </cell>
          <cell r="EV17">
            <v>0</v>
          </cell>
          <cell r="EW17">
            <v>0</v>
          </cell>
          <cell r="EX17">
            <v>0</v>
          </cell>
          <cell r="EY17">
            <v>12.69</v>
          </cell>
          <cell r="EZ17">
            <v>3416611</v>
          </cell>
          <cell r="FA17">
            <v>6691.67</v>
          </cell>
          <cell r="FB17">
            <v>6801.56</v>
          </cell>
          <cell r="FC17">
            <v>6691.67</v>
          </cell>
          <cell r="FD17">
            <v>109.89</v>
          </cell>
          <cell r="FE17">
            <v>0</v>
          </cell>
          <cell r="FF17" t="str">
            <v>--ADMw_P--&gt;</v>
          </cell>
          <cell r="FG17">
            <v>6691.67</v>
          </cell>
          <cell r="FH17">
            <v>6801.56</v>
          </cell>
          <cell r="FI17">
            <v>6691.67</v>
          </cell>
          <cell r="FJ17">
            <v>109.89</v>
          </cell>
          <cell r="FK17">
            <v>693</v>
          </cell>
          <cell r="FL17">
            <v>693</v>
          </cell>
          <cell r="FM17">
            <v>0</v>
          </cell>
          <cell r="FN17">
            <v>455.71</v>
          </cell>
          <cell r="FO17">
            <v>227.85499999999999</v>
          </cell>
          <cell r="FP17">
            <v>456.71</v>
          </cell>
          <cell r="FQ17">
            <v>455.71</v>
          </cell>
          <cell r="FR17">
            <v>1</v>
          </cell>
          <cell r="FS17">
            <v>1.39</v>
          </cell>
          <cell r="FT17">
            <v>1.39</v>
          </cell>
          <cell r="FU17">
            <v>1.39</v>
          </cell>
          <cell r="FV17">
            <v>1.39</v>
          </cell>
          <cell r="FW17">
            <v>0</v>
          </cell>
          <cell r="FX17">
            <v>8.81</v>
          </cell>
          <cell r="FY17">
            <v>-1.3214999999999999</v>
          </cell>
          <cell r="FZ17">
            <v>8.81</v>
          </cell>
          <cell r="GA17">
            <v>8.81</v>
          </cell>
          <cell r="GB17">
            <v>0</v>
          </cell>
          <cell r="GC17">
            <v>52</v>
          </cell>
          <cell r="GD17">
            <v>13</v>
          </cell>
          <cell r="GE17">
            <v>772.85</v>
          </cell>
          <cell r="GF17">
            <v>193.21250000000001</v>
          </cell>
          <cell r="GG17">
            <v>785.54</v>
          </cell>
          <cell r="GH17">
            <v>772.85</v>
          </cell>
          <cell r="GI17">
            <v>12.69</v>
          </cell>
          <cell r="GJ17">
            <v>0</v>
          </cell>
          <cell r="GK17">
            <v>9.6999999999999993</v>
          </cell>
          <cell r="GL17">
            <v>0</v>
          </cell>
          <cell r="GM17">
            <v>9.6999999999999993</v>
          </cell>
          <cell r="GN17">
            <v>0</v>
          </cell>
          <cell r="GO17">
            <v>0</v>
          </cell>
          <cell r="GP17">
            <v>0</v>
          </cell>
          <cell r="GQ17">
            <v>0</v>
          </cell>
          <cell r="GR17">
            <v>7729.96</v>
          </cell>
          <cell r="GS17">
            <v>7818.8059999999996</v>
          </cell>
          <cell r="GT17">
            <v>7853.52</v>
          </cell>
          <cell r="GU17">
            <v>7942.0685000000003</v>
          </cell>
          <cell r="GV17">
            <v>7818.8059999999996</v>
          </cell>
          <cell r="GW17">
            <v>7942.0685000000003</v>
          </cell>
          <cell r="GX17" t="str">
            <v>&lt;--ADMw_P--</v>
          </cell>
          <cell r="GY17">
            <v>-9.77E-4</v>
          </cell>
          <cell r="GZ17">
            <v>0</v>
          </cell>
          <cell r="HA17">
            <v>502.33</v>
          </cell>
          <cell r="HB17">
            <v>27</v>
          </cell>
          <cell r="HC17">
            <v>0.7</v>
          </cell>
          <cell r="HD17" t="str">
            <v>&lt;--Spacer--&gt;</v>
          </cell>
          <cell r="HE17" t="str">
            <v>&lt;--Spacer--&gt;</v>
          </cell>
          <cell r="HF17" t="str">
            <v>&lt;--Spacer--&gt;</v>
          </cell>
          <cell r="HG17" t="str">
            <v>&lt;--Spacer--&gt;</v>
          </cell>
          <cell r="HH17">
            <v>2098</v>
          </cell>
          <cell r="HI17">
            <v>26014937</v>
          </cell>
          <cell r="HJ17">
            <v>0</v>
          </cell>
          <cell r="HK17">
            <v>1184612</v>
          </cell>
          <cell r="HL17">
            <v>373614</v>
          </cell>
          <cell r="HM17">
            <v>0</v>
          </cell>
          <cell r="HN17">
            <v>0</v>
          </cell>
          <cell r="HO17">
            <v>9138</v>
          </cell>
          <cell r="HP17">
            <v>0</v>
          </cell>
          <cell r="HQ17">
            <v>12.4</v>
          </cell>
          <cell r="HR17">
            <v>3134690</v>
          </cell>
          <cell r="HS17">
            <v>6597.73</v>
          </cell>
          <cell r="HT17">
            <v>6707.56</v>
          </cell>
          <cell r="HU17">
            <v>6597.73</v>
          </cell>
          <cell r="HV17">
            <v>109.83</v>
          </cell>
          <cell r="HW17">
            <v>0</v>
          </cell>
          <cell r="HX17" t="str">
            <v>--ADMw_O--&gt;</v>
          </cell>
          <cell r="HY17">
            <v>6597.73</v>
          </cell>
          <cell r="HZ17">
            <v>6707.56</v>
          </cell>
          <cell r="IA17">
            <v>6597.73</v>
          </cell>
          <cell r="IB17">
            <v>109.83</v>
          </cell>
          <cell r="IC17">
            <v>675</v>
          </cell>
          <cell r="ID17">
            <v>675</v>
          </cell>
          <cell r="IE17">
            <v>0</v>
          </cell>
          <cell r="IF17">
            <v>465.65</v>
          </cell>
          <cell r="IG17">
            <v>232.82499999999999</v>
          </cell>
          <cell r="IH17">
            <v>466.65</v>
          </cell>
          <cell r="II17">
            <v>465.65</v>
          </cell>
          <cell r="IJ17">
            <v>1</v>
          </cell>
          <cell r="IK17">
            <v>2.25</v>
          </cell>
          <cell r="IL17">
            <v>2.25</v>
          </cell>
          <cell r="IM17">
            <v>2.25</v>
          </cell>
          <cell r="IN17">
            <v>2.25</v>
          </cell>
          <cell r="IO17">
            <v>0</v>
          </cell>
          <cell r="IP17">
            <v>0</v>
          </cell>
          <cell r="IQ17">
            <v>0</v>
          </cell>
          <cell r="IR17">
            <v>0</v>
          </cell>
          <cell r="IS17">
            <v>0</v>
          </cell>
          <cell r="IT17">
            <v>0</v>
          </cell>
          <cell r="IU17">
            <v>42</v>
          </cell>
          <cell r="IV17">
            <v>10.5</v>
          </cell>
          <cell r="IW17">
            <v>846.62</v>
          </cell>
          <cell r="IX17">
            <v>211.655</v>
          </cell>
          <cell r="IY17">
            <v>860.74</v>
          </cell>
          <cell r="IZ17">
            <v>846.62</v>
          </cell>
          <cell r="JA17">
            <v>14.12</v>
          </cell>
          <cell r="JB17">
            <v>0</v>
          </cell>
          <cell r="JC17">
            <v>9.6999999999999993</v>
          </cell>
          <cell r="JD17">
            <v>0</v>
          </cell>
          <cell r="JE17">
            <v>9.6999999999999993</v>
          </cell>
          <cell r="JF17">
            <v>0</v>
          </cell>
          <cell r="JG17">
            <v>0</v>
          </cell>
          <cell r="JH17">
            <v>0</v>
          </cell>
          <cell r="JI17">
            <v>0</v>
          </cell>
          <cell r="JJ17">
            <v>7729.96</v>
          </cell>
          <cell r="JK17">
            <v>7853.52</v>
          </cell>
          <cell r="JL17" t="str">
            <v>&lt;--ADMw_O--</v>
          </cell>
          <cell r="JM17">
            <v>-4.7089999999999996E-3</v>
          </cell>
          <cell r="JN17">
            <v>0</v>
          </cell>
          <cell r="JO17">
            <v>467.34</v>
          </cell>
          <cell r="JP17">
            <v>27</v>
          </cell>
          <cell r="JQ17">
            <v>0.7</v>
          </cell>
          <cell r="JR17">
            <v>43640.35126797454</v>
          </cell>
          <cell r="JS17">
            <v>1</v>
          </cell>
          <cell r="JT17">
            <v>2</v>
          </cell>
        </row>
        <row r="18">
          <cell r="A18">
            <v>4637</v>
          </cell>
          <cell r="B18">
            <v>1901</v>
          </cell>
          <cell r="D18" t="str">
            <v>Benton</v>
          </cell>
          <cell r="E18" t="str">
            <v>Corvallis SD 509J</v>
          </cell>
          <cell r="F18" t="str">
            <v xml:space="preserve">Inavale Community Partners dba Muddy Creek Charter School </v>
          </cell>
          <cell r="H18">
            <v>0</v>
          </cell>
          <cell r="I18">
            <v>0</v>
          </cell>
          <cell r="J18">
            <v>0</v>
          </cell>
          <cell r="K18">
            <v>0</v>
          </cell>
          <cell r="L18">
            <v>0</v>
          </cell>
          <cell r="M18">
            <v>0</v>
          </cell>
          <cell r="N18">
            <v>0</v>
          </cell>
          <cell r="O18">
            <v>0</v>
          </cell>
          <cell r="P18">
            <v>0</v>
          </cell>
          <cell r="Q18">
            <v>0</v>
          </cell>
          <cell r="R18">
            <v>0</v>
          </cell>
          <cell r="T18">
            <v>0</v>
          </cell>
          <cell r="U18">
            <v>0</v>
          </cell>
          <cell r="V18" t="str">
            <v>--ADMw_F--&gt;</v>
          </cell>
          <cell r="W18">
            <v>0</v>
          </cell>
          <cell r="Y18">
            <v>0</v>
          </cell>
          <cell r="Z18">
            <v>0</v>
          </cell>
          <cell r="AA18">
            <v>0</v>
          </cell>
          <cell r="AB18">
            <v>0</v>
          </cell>
          <cell r="AC18">
            <v>0</v>
          </cell>
          <cell r="AD18">
            <v>0</v>
          </cell>
          <cell r="AE18">
            <v>0</v>
          </cell>
          <cell r="AG18">
            <v>0</v>
          </cell>
          <cell r="AH18">
            <v>0</v>
          </cell>
          <cell r="AI18">
            <v>0</v>
          </cell>
          <cell r="AJ18">
            <v>0</v>
          </cell>
          <cell r="AL18">
            <v>0</v>
          </cell>
          <cell r="AM18">
            <v>0</v>
          </cell>
          <cell r="AN18">
            <v>0</v>
          </cell>
          <cell r="AO18">
            <v>0</v>
          </cell>
          <cell r="AQ18">
            <v>0</v>
          </cell>
          <cell r="AR18">
            <v>0</v>
          </cell>
          <cell r="AS18">
            <v>0</v>
          </cell>
          <cell r="AT18">
            <v>0</v>
          </cell>
          <cell r="AU18">
            <v>0</v>
          </cell>
          <cell r="AV18">
            <v>0</v>
          </cell>
          <cell r="AX18">
            <v>0</v>
          </cell>
          <cell r="AY18">
            <v>0</v>
          </cell>
          <cell r="AZ18">
            <v>9.6999999999999993</v>
          </cell>
          <cell r="BB18">
            <v>9.6999999999999993</v>
          </cell>
          <cell r="BC18">
            <v>0</v>
          </cell>
          <cell r="BD18">
            <v>0</v>
          </cell>
          <cell r="BF18">
            <v>0</v>
          </cell>
          <cell r="BG18">
            <v>0</v>
          </cell>
          <cell r="BH18">
            <v>122.66249999999999</v>
          </cell>
          <cell r="BI18">
            <v>9.6999999999999993</v>
          </cell>
          <cell r="BL18">
            <v>122.66249999999999</v>
          </cell>
          <cell r="BN18" t="str">
            <v>&lt;--ADMw_F--</v>
          </cell>
          <cell r="BO18">
            <v>0</v>
          </cell>
          <cell r="BP18">
            <v>0</v>
          </cell>
          <cell r="BQ18">
            <v>0</v>
          </cell>
          <cell r="BR18">
            <v>0</v>
          </cell>
          <cell r="BS18">
            <v>0</v>
          </cell>
          <cell r="BT18" t="str">
            <v>&lt;--Spacer--&gt;</v>
          </cell>
          <cell r="BU18" t="str">
            <v>&lt;--Spacer--&gt;</v>
          </cell>
          <cell r="BV18" t="str">
            <v>&lt;--Spacer--&gt;</v>
          </cell>
          <cell r="BW18" t="str">
            <v>&lt;--Spacer--&gt;</v>
          </cell>
          <cell r="BY18">
            <v>0</v>
          </cell>
          <cell r="BZ18">
            <v>0</v>
          </cell>
          <cell r="CA18">
            <v>0</v>
          </cell>
          <cell r="CB18">
            <v>0</v>
          </cell>
          <cell r="CC18">
            <v>0</v>
          </cell>
          <cell r="CD18">
            <v>0</v>
          </cell>
          <cell r="CE18">
            <v>0</v>
          </cell>
          <cell r="CF18">
            <v>0</v>
          </cell>
          <cell r="CG18">
            <v>0</v>
          </cell>
          <cell r="CH18">
            <v>0</v>
          </cell>
          <cell r="CI18">
            <v>109.59</v>
          </cell>
          <cell r="CK18">
            <v>109.59</v>
          </cell>
          <cell r="CL18">
            <v>0</v>
          </cell>
          <cell r="CM18">
            <v>0</v>
          </cell>
          <cell r="CN18" t="str">
            <v>--ADMw_C--&gt;</v>
          </cell>
          <cell r="CO18">
            <v>109.59</v>
          </cell>
          <cell r="CQ18">
            <v>109.59</v>
          </cell>
          <cell r="CR18">
            <v>0</v>
          </cell>
          <cell r="CS18">
            <v>0</v>
          </cell>
          <cell r="CT18">
            <v>0</v>
          </cell>
          <cell r="CU18">
            <v>0</v>
          </cell>
          <cell r="CV18">
            <v>1</v>
          </cell>
          <cell r="CW18">
            <v>0.5</v>
          </cell>
          <cell r="CY18">
            <v>1</v>
          </cell>
          <cell r="CZ18">
            <v>0</v>
          </cell>
          <cell r="DA18">
            <v>0</v>
          </cell>
          <cell r="DB18">
            <v>0</v>
          </cell>
          <cell r="DD18">
            <v>0</v>
          </cell>
          <cell r="DE18">
            <v>0</v>
          </cell>
          <cell r="DF18">
            <v>0</v>
          </cell>
          <cell r="DG18">
            <v>0</v>
          </cell>
          <cell r="DI18">
            <v>0</v>
          </cell>
          <cell r="DJ18">
            <v>0</v>
          </cell>
          <cell r="DK18">
            <v>0</v>
          </cell>
          <cell r="DL18">
            <v>0</v>
          </cell>
          <cell r="DM18">
            <v>11.49</v>
          </cell>
          <cell r="DN18">
            <v>2.8725000000000001</v>
          </cell>
          <cell r="DP18">
            <v>11.49</v>
          </cell>
          <cell r="DQ18">
            <v>0</v>
          </cell>
          <cell r="DR18">
            <v>9.6999999999999993</v>
          </cell>
          <cell r="DT18">
            <v>9.6999999999999993</v>
          </cell>
          <cell r="DU18">
            <v>0</v>
          </cell>
          <cell r="DV18">
            <v>0</v>
          </cell>
          <cell r="DX18">
            <v>0</v>
          </cell>
          <cell r="DY18">
            <v>0</v>
          </cell>
          <cell r="DZ18">
            <v>123.2625</v>
          </cell>
          <cell r="EA18">
            <v>122.66249999999999</v>
          </cell>
          <cell r="ED18">
            <v>123.2625</v>
          </cell>
          <cell r="EF18" t="str">
            <v>&lt;--ADMw_C--</v>
          </cell>
          <cell r="EG18">
            <v>-3.4600000000000001E-4</v>
          </cell>
          <cell r="EH18">
            <v>0</v>
          </cell>
          <cell r="EI18">
            <v>0</v>
          </cell>
          <cell r="EJ18">
            <v>0</v>
          </cell>
          <cell r="EK18">
            <v>0</v>
          </cell>
          <cell r="EL18" t="str">
            <v>&lt;--Spacer--&gt;</v>
          </cell>
          <cell r="EM18" t="str">
            <v>&lt;--Spacer--&gt;</v>
          </cell>
          <cell r="EN18" t="str">
            <v>&lt;--Spacer--&gt;</v>
          </cell>
          <cell r="EO18" t="str">
            <v>&lt;--Spacer--&gt;</v>
          </cell>
          <cell r="EQ18">
            <v>0</v>
          </cell>
          <cell r="ER18">
            <v>0</v>
          </cell>
          <cell r="ES18">
            <v>0</v>
          </cell>
          <cell r="ET18">
            <v>0</v>
          </cell>
          <cell r="EU18">
            <v>0</v>
          </cell>
          <cell r="EV18">
            <v>0</v>
          </cell>
          <cell r="EW18">
            <v>0</v>
          </cell>
          <cell r="EX18">
            <v>0</v>
          </cell>
          <cell r="EY18">
            <v>0</v>
          </cell>
          <cell r="EZ18">
            <v>0</v>
          </cell>
          <cell r="FA18">
            <v>109.89</v>
          </cell>
          <cell r="FC18">
            <v>109.89</v>
          </cell>
          <cell r="FD18">
            <v>0</v>
          </cell>
          <cell r="FE18">
            <v>0</v>
          </cell>
          <cell r="FF18" t="str">
            <v>--ADMw_P--&gt;</v>
          </cell>
          <cell r="FG18">
            <v>109.89</v>
          </cell>
          <cell r="FI18">
            <v>109.89</v>
          </cell>
          <cell r="FJ18">
            <v>0</v>
          </cell>
          <cell r="FK18">
            <v>0</v>
          </cell>
          <cell r="FL18">
            <v>0</v>
          </cell>
          <cell r="FM18">
            <v>0</v>
          </cell>
          <cell r="FN18">
            <v>1</v>
          </cell>
          <cell r="FO18">
            <v>0.5</v>
          </cell>
          <cell r="FQ18">
            <v>1</v>
          </cell>
          <cell r="FR18">
            <v>0</v>
          </cell>
          <cell r="FS18">
            <v>0</v>
          </cell>
          <cell r="FT18">
            <v>0</v>
          </cell>
          <cell r="FV18">
            <v>0</v>
          </cell>
          <cell r="FW18">
            <v>0</v>
          </cell>
          <cell r="FX18">
            <v>0</v>
          </cell>
          <cell r="FY18">
            <v>0</v>
          </cell>
          <cell r="GA18">
            <v>0</v>
          </cell>
          <cell r="GB18">
            <v>0</v>
          </cell>
          <cell r="GC18">
            <v>0</v>
          </cell>
          <cell r="GD18">
            <v>0</v>
          </cell>
          <cell r="GE18">
            <v>12.69</v>
          </cell>
          <cell r="GF18">
            <v>3.1724999999999999</v>
          </cell>
          <cell r="GH18">
            <v>12.69</v>
          </cell>
          <cell r="GI18">
            <v>0</v>
          </cell>
          <cell r="GJ18">
            <v>9.6999999999999993</v>
          </cell>
          <cell r="GL18">
            <v>9.6999999999999993</v>
          </cell>
          <cell r="GM18">
            <v>0</v>
          </cell>
          <cell r="GN18">
            <v>0</v>
          </cell>
          <cell r="GP18">
            <v>0</v>
          </cell>
          <cell r="GQ18">
            <v>0</v>
          </cell>
          <cell r="GR18">
            <v>123.56</v>
          </cell>
          <cell r="GS18">
            <v>123.2625</v>
          </cell>
          <cell r="GV18">
            <v>123.56</v>
          </cell>
          <cell r="GX18" t="str">
            <v>&lt;--ADMw_P--</v>
          </cell>
          <cell r="GY18">
            <v>0</v>
          </cell>
          <cell r="GZ18">
            <v>0</v>
          </cell>
          <cell r="HA18">
            <v>0</v>
          </cell>
          <cell r="HB18">
            <v>0</v>
          </cell>
          <cell r="HC18">
            <v>0</v>
          </cell>
          <cell r="HD18" t="str">
            <v>&lt;--Spacer--&gt;</v>
          </cell>
          <cell r="HE18" t="str">
            <v>&lt;--Spacer--&gt;</v>
          </cell>
          <cell r="HF18" t="str">
            <v>&lt;--Spacer--&gt;</v>
          </cell>
          <cell r="HG18" t="str">
            <v>&lt;--Spacer--&gt;</v>
          </cell>
          <cell r="HI18">
            <v>0</v>
          </cell>
          <cell r="HJ18">
            <v>0</v>
          </cell>
          <cell r="HK18">
            <v>0</v>
          </cell>
          <cell r="HL18">
            <v>0</v>
          </cell>
          <cell r="HM18">
            <v>0</v>
          </cell>
          <cell r="HN18">
            <v>0</v>
          </cell>
          <cell r="HO18">
            <v>0</v>
          </cell>
          <cell r="HP18">
            <v>0</v>
          </cell>
          <cell r="HQ18">
            <v>0</v>
          </cell>
          <cell r="HR18">
            <v>0</v>
          </cell>
          <cell r="HS18">
            <v>109.83</v>
          </cell>
          <cell r="HU18">
            <v>109.83</v>
          </cell>
          <cell r="HV18">
            <v>0</v>
          </cell>
          <cell r="HW18">
            <v>0</v>
          </cell>
          <cell r="HX18" t="str">
            <v>--ADMw_O--&gt;</v>
          </cell>
          <cell r="HY18">
            <v>109.83</v>
          </cell>
          <cell r="IA18">
            <v>109.83</v>
          </cell>
          <cell r="IB18">
            <v>0</v>
          </cell>
          <cell r="IC18">
            <v>0</v>
          </cell>
          <cell r="ID18">
            <v>0</v>
          </cell>
          <cell r="IE18">
            <v>0</v>
          </cell>
          <cell r="IF18">
            <v>1</v>
          </cell>
          <cell r="IG18">
            <v>0.5</v>
          </cell>
          <cell r="II18">
            <v>1</v>
          </cell>
          <cell r="IJ18">
            <v>0</v>
          </cell>
          <cell r="IK18">
            <v>0</v>
          </cell>
          <cell r="IL18">
            <v>0</v>
          </cell>
          <cell r="IN18">
            <v>0</v>
          </cell>
          <cell r="IO18">
            <v>0</v>
          </cell>
          <cell r="IP18">
            <v>0</v>
          </cell>
          <cell r="IQ18">
            <v>0</v>
          </cell>
          <cell r="IS18">
            <v>0</v>
          </cell>
          <cell r="IT18">
            <v>0</v>
          </cell>
          <cell r="IU18">
            <v>0</v>
          </cell>
          <cell r="IV18">
            <v>0</v>
          </cell>
          <cell r="IW18">
            <v>14.12</v>
          </cell>
          <cell r="IX18">
            <v>3.53</v>
          </cell>
          <cell r="IZ18">
            <v>14.12</v>
          </cell>
          <cell r="JA18">
            <v>0</v>
          </cell>
          <cell r="JB18">
            <v>9.6999999999999993</v>
          </cell>
          <cell r="JD18">
            <v>9.6999999999999993</v>
          </cell>
          <cell r="JE18">
            <v>0</v>
          </cell>
          <cell r="JF18">
            <v>0</v>
          </cell>
          <cell r="JH18">
            <v>0</v>
          </cell>
          <cell r="JI18">
            <v>0</v>
          </cell>
          <cell r="JJ18">
            <v>123.56</v>
          </cell>
          <cell r="JL18" t="str">
            <v>&lt;--ADMw_O--</v>
          </cell>
          <cell r="JM18">
            <v>0</v>
          </cell>
          <cell r="JN18">
            <v>0</v>
          </cell>
          <cell r="JO18">
            <v>0</v>
          </cell>
          <cell r="JP18">
            <v>0</v>
          </cell>
          <cell r="JQ18">
            <v>0</v>
          </cell>
          <cell r="JR18">
            <v>43640.35126797454</v>
          </cell>
          <cell r="JS18">
            <v>1</v>
          </cell>
          <cell r="JT18">
            <v>3</v>
          </cell>
        </row>
        <row r="19">
          <cell r="A19">
            <v>1922</v>
          </cell>
          <cell r="B19">
            <v>1922</v>
          </cell>
          <cell r="C19" t="str">
            <v>03003</v>
          </cell>
          <cell r="D19" t="str">
            <v>Clackamas</v>
          </cell>
          <cell r="E19" t="str">
            <v>West Linn-Wilsonville SD 3J</v>
          </cell>
          <cell r="G19">
            <v>1902</v>
          </cell>
          <cell r="H19">
            <v>38901571</v>
          </cell>
          <cell r="I19">
            <v>17500</v>
          </cell>
          <cell r="J19">
            <v>0</v>
          </cell>
          <cell r="K19">
            <v>1000</v>
          </cell>
          <cell r="L19">
            <v>0</v>
          </cell>
          <cell r="M19">
            <v>0</v>
          </cell>
          <cell r="N19">
            <v>0</v>
          </cell>
          <cell r="O19">
            <v>0</v>
          </cell>
          <cell r="P19">
            <v>12.75</v>
          </cell>
          <cell r="Q19">
            <v>5000000</v>
          </cell>
          <cell r="R19">
            <v>9998</v>
          </cell>
          <cell r="S19">
            <v>9998</v>
          </cell>
          <cell r="T19">
            <v>9998</v>
          </cell>
          <cell r="U19">
            <v>0</v>
          </cell>
          <cell r="V19" t="str">
            <v>--ADMw_F--&gt;</v>
          </cell>
          <cell r="W19">
            <v>9998</v>
          </cell>
          <cell r="X19">
            <v>9998</v>
          </cell>
          <cell r="Y19">
            <v>9998</v>
          </cell>
          <cell r="Z19">
            <v>0</v>
          </cell>
          <cell r="AA19">
            <v>1040</v>
          </cell>
          <cell r="AB19">
            <v>1040</v>
          </cell>
          <cell r="AC19">
            <v>0</v>
          </cell>
          <cell r="AD19">
            <v>145</v>
          </cell>
          <cell r="AE19">
            <v>72.5</v>
          </cell>
          <cell r="AF19">
            <v>145</v>
          </cell>
          <cell r="AG19">
            <v>145</v>
          </cell>
          <cell r="AH19">
            <v>0</v>
          </cell>
          <cell r="AI19">
            <v>4</v>
          </cell>
          <cell r="AJ19">
            <v>4</v>
          </cell>
          <cell r="AK19">
            <v>4</v>
          </cell>
          <cell r="AL19">
            <v>4</v>
          </cell>
          <cell r="AM19">
            <v>0</v>
          </cell>
          <cell r="AN19">
            <v>0</v>
          </cell>
          <cell r="AO19">
            <v>0</v>
          </cell>
          <cell r="AP19">
            <v>0</v>
          </cell>
          <cell r="AQ19">
            <v>0</v>
          </cell>
          <cell r="AR19">
            <v>0</v>
          </cell>
          <cell r="AS19">
            <v>21</v>
          </cell>
          <cell r="AT19">
            <v>5.25</v>
          </cell>
          <cell r="AU19">
            <v>515</v>
          </cell>
          <cell r="AV19">
            <v>128.75</v>
          </cell>
          <cell r="AW19">
            <v>515</v>
          </cell>
          <cell r="AX19">
            <v>515</v>
          </cell>
          <cell r="AY19">
            <v>0</v>
          </cell>
          <cell r="AZ19">
            <v>0</v>
          </cell>
          <cell r="BA19">
            <v>0</v>
          </cell>
          <cell r="BB19">
            <v>0</v>
          </cell>
          <cell r="BC19">
            <v>0</v>
          </cell>
          <cell r="BD19">
            <v>0</v>
          </cell>
          <cell r="BE19">
            <v>0</v>
          </cell>
          <cell r="BF19">
            <v>0</v>
          </cell>
          <cell r="BG19">
            <v>0</v>
          </cell>
          <cell r="BH19">
            <v>11185.183199999999</v>
          </cell>
          <cell r="BI19">
            <v>11248.5</v>
          </cell>
          <cell r="BJ19">
            <v>11298.243200000001</v>
          </cell>
          <cell r="BK19">
            <v>11248.5</v>
          </cell>
          <cell r="BL19">
            <v>11248.5</v>
          </cell>
          <cell r="BM19">
            <v>11298.243200000001</v>
          </cell>
          <cell r="BN19" t="str">
            <v>&lt;--ADMw_F--</v>
          </cell>
          <cell r="BO19">
            <v>-9.4499999999999998E-4</v>
          </cell>
          <cell r="BP19">
            <v>0</v>
          </cell>
          <cell r="BQ19">
            <v>500.1</v>
          </cell>
          <cell r="BR19">
            <v>26</v>
          </cell>
          <cell r="BS19">
            <v>0.7</v>
          </cell>
          <cell r="BT19" t="str">
            <v>&lt;--Spacer--&gt;</v>
          </cell>
          <cell r="BU19" t="str">
            <v>&lt;--Spacer--&gt;</v>
          </cell>
          <cell r="BV19" t="str">
            <v>&lt;--Spacer--&gt;</v>
          </cell>
          <cell r="BW19" t="str">
            <v>&lt;--Spacer--&gt;</v>
          </cell>
          <cell r="BX19">
            <v>1902</v>
          </cell>
          <cell r="BY19">
            <v>36699596</v>
          </cell>
          <cell r="BZ19">
            <v>17500</v>
          </cell>
          <cell r="CA19">
            <v>0</v>
          </cell>
          <cell r="CB19">
            <v>1000</v>
          </cell>
          <cell r="CC19">
            <v>0</v>
          </cell>
          <cell r="CD19">
            <v>0</v>
          </cell>
          <cell r="CE19">
            <v>0</v>
          </cell>
          <cell r="CF19">
            <v>0</v>
          </cell>
          <cell r="CG19">
            <v>12.95</v>
          </cell>
          <cell r="CH19">
            <v>5000000</v>
          </cell>
          <cell r="CI19">
            <v>9795.51</v>
          </cell>
          <cell r="CJ19">
            <v>9907.1200000000008</v>
          </cell>
          <cell r="CK19">
            <v>9795.51</v>
          </cell>
          <cell r="CL19">
            <v>111.61</v>
          </cell>
          <cell r="CM19">
            <v>0</v>
          </cell>
          <cell r="CN19" t="str">
            <v>--ADMw_C--&gt;</v>
          </cell>
          <cell r="CO19">
            <v>9795.51</v>
          </cell>
          <cell r="CP19">
            <v>9907.1200000000008</v>
          </cell>
          <cell r="CQ19">
            <v>9795.51</v>
          </cell>
          <cell r="CR19">
            <v>111.61</v>
          </cell>
          <cell r="CS19">
            <v>1101</v>
          </cell>
          <cell r="CT19">
            <v>1089.7832000000001</v>
          </cell>
          <cell r="CU19">
            <v>0</v>
          </cell>
          <cell r="CV19">
            <v>334.08</v>
          </cell>
          <cell r="CW19">
            <v>167.04</v>
          </cell>
          <cell r="CX19">
            <v>334.08</v>
          </cell>
          <cell r="CY19">
            <v>334.08</v>
          </cell>
          <cell r="CZ19">
            <v>0</v>
          </cell>
          <cell r="DA19">
            <v>0.3</v>
          </cell>
          <cell r="DB19">
            <v>0.3</v>
          </cell>
          <cell r="DC19">
            <v>0.3</v>
          </cell>
          <cell r="DD19">
            <v>0.3</v>
          </cell>
          <cell r="DE19">
            <v>0</v>
          </cell>
          <cell r="DF19">
            <v>0</v>
          </cell>
          <cell r="DG19">
            <v>0</v>
          </cell>
          <cell r="DH19">
            <v>0</v>
          </cell>
          <cell r="DI19">
            <v>0</v>
          </cell>
          <cell r="DJ19">
            <v>0</v>
          </cell>
          <cell r="DK19">
            <v>21</v>
          </cell>
          <cell r="DL19">
            <v>5.25</v>
          </cell>
          <cell r="DM19">
            <v>509.2</v>
          </cell>
          <cell r="DN19">
            <v>127.3</v>
          </cell>
          <cell r="DO19">
            <v>515</v>
          </cell>
          <cell r="DP19">
            <v>509.2</v>
          </cell>
          <cell r="DQ19">
            <v>5.8</v>
          </cell>
          <cell r="DR19">
            <v>0</v>
          </cell>
          <cell r="DS19">
            <v>0</v>
          </cell>
          <cell r="DT19">
            <v>0</v>
          </cell>
          <cell r="DU19">
            <v>0</v>
          </cell>
          <cell r="DV19">
            <v>0</v>
          </cell>
          <cell r="DW19">
            <v>0</v>
          </cell>
          <cell r="DX19">
            <v>0</v>
          </cell>
          <cell r="DY19">
            <v>0</v>
          </cell>
          <cell r="DZ19">
            <v>11096.07</v>
          </cell>
          <cell r="EA19">
            <v>11185.183199999999</v>
          </cell>
          <cell r="EB19">
            <v>11206.735000000001</v>
          </cell>
          <cell r="EC19">
            <v>11298.243200000001</v>
          </cell>
          <cell r="ED19">
            <v>11185.183199999999</v>
          </cell>
          <cell r="EE19">
            <v>11298.243200000001</v>
          </cell>
          <cell r="EF19" t="str">
            <v>&lt;--ADMw_C--</v>
          </cell>
          <cell r="EG19">
            <v>-1.923E-3</v>
          </cell>
          <cell r="EH19">
            <v>0</v>
          </cell>
          <cell r="EI19">
            <v>503.72</v>
          </cell>
          <cell r="EJ19">
            <v>29</v>
          </cell>
          <cell r="EK19">
            <v>0.7</v>
          </cell>
          <cell r="EL19" t="str">
            <v>&lt;--Spacer--&gt;</v>
          </cell>
          <cell r="EM19" t="str">
            <v>&lt;--Spacer--&gt;</v>
          </cell>
          <cell r="EN19" t="str">
            <v>&lt;--Spacer--&gt;</v>
          </cell>
          <cell r="EO19" t="str">
            <v>&lt;--Spacer--&gt;</v>
          </cell>
          <cell r="EP19">
            <v>1902</v>
          </cell>
          <cell r="EQ19">
            <v>34388787</v>
          </cell>
          <cell r="ER19">
            <v>9911</v>
          </cell>
          <cell r="ES19">
            <v>932518</v>
          </cell>
          <cell r="ET19">
            <v>1421</v>
          </cell>
          <cell r="EU19">
            <v>0</v>
          </cell>
          <cell r="EV19">
            <v>0</v>
          </cell>
          <cell r="EW19">
            <v>0</v>
          </cell>
          <cell r="EX19">
            <v>0</v>
          </cell>
          <cell r="EY19">
            <v>12.75</v>
          </cell>
          <cell r="EZ19">
            <v>4731935</v>
          </cell>
          <cell r="FA19">
            <v>9758.27</v>
          </cell>
          <cell r="FB19">
            <v>9867.5499999999993</v>
          </cell>
          <cell r="FC19">
            <v>9758.27</v>
          </cell>
          <cell r="FD19">
            <v>109.28</v>
          </cell>
          <cell r="FE19">
            <v>0</v>
          </cell>
          <cell r="FF19" t="str">
            <v>--ADMw_P--&gt;</v>
          </cell>
          <cell r="FG19">
            <v>9758.27</v>
          </cell>
          <cell r="FH19">
            <v>9867.5499999999993</v>
          </cell>
          <cell r="FI19">
            <v>9758.27</v>
          </cell>
          <cell r="FJ19">
            <v>109.28</v>
          </cell>
          <cell r="FK19">
            <v>1038</v>
          </cell>
          <cell r="FL19">
            <v>1038</v>
          </cell>
          <cell r="FM19">
            <v>0</v>
          </cell>
          <cell r="FN19">
            <v>340.03</v>
          </cell>
          <cell r="FO19">
            <v>170.01499999999999</v>
          </cell>
          <cell r="FP19">
            <v>340.03</v>
          </cell>
          <cell r="FQ19">
            <v>340.03</v>
          </cell>
          <cell r="FR19">
            <v>0</v>
          </cell>
          <cell r="FS19">
            <v>1.17</v>
          </cell>
          <cell r="FT19">
            <v>1.17</v>
          </cell>
          <cell r="FU19">
            <v>1.17</v>
          </cell>
          <cell r="FV19">
            <v>1.17</v>
          </cell>
          <cell r="FW19">
            <v>0</v>
          </cell>
          <cell r="FX19">
            <v>0</v>
          </cell>
          <cell r="FY19">
            <v>0</v>
          </cell>
          <cell r="FZ19">
            <v>0</v>
          </cell>
          <cell r="GA19">
            <v>0</v>
          </cell>
          <cell r="GB19">
            <v>0</v>
          </cell>
          <cell r="GC19">
            <v>20</v>
          </cell>
          <cell r="GD19">
            <v>5</v>
          </cell>
          <cell r="GE19">
            <v>494.46</v>
          </cell>
          <cell r="GF19">
            <v>123.61499999999999</v>
          </cell>
          <cell r="GG19">
            <v>500</v>
          </cell>
          <cell r="GH19">
            <v>494.46</v>
          </cell>
          <cell r="GI19">
            <v>5.54</v>
          </cell>
          <cell r="GJ19">
            <v>0</v>
          </cell>
          <cell r="GK19">
            <v>0</v>
          </cell>
          <cell r="GL19">
            <v>0</v>
          </cell>
          <cell r="GM19">
            <v>0</v>
          </cell>
          <cell r="GN19">
            <v>0</v>
          </cell>
          <cell r="GO19">
            <v>0</v>
          </cell>
          <cell r="GP19">
            <v>0</v>
          </cell>
          <cell r="GQ19">
            <v>0</v>
          </cell>
          <cell r="GR19">
            <v>10948.16</v>
          </cell>
          <cell r="GS19">
            <v>11096.07</v>
          </cell>
          <cell r="GT19">
            <v>11059.655000000001</v>
          </cell>
          <cell r="GU19">
            <v>11206.735000000001</v>
          </cell>
          <cell r="GV19">
            <v>11096.07</v>
          </cell>
          <cell r="GW19">
            <v>11206.735000000001</v>
          </cell>
          <cell r="GX19" t="str">
            <v>&lt;--ADMw_P--</v>
          </cell>
          <cell r="GY19">
            <v>-5.5400000000000002E-4</v>
          </cell>
          <cell r="GZ19">
            <v>0</v>
          </cell>
          <cell r="HA19">
            <v>479.55</v>
          </cell>
          <cell r="HB19">
            <v>21</v>
          </cell>
          <cell r="HC19">
            <v>0.7</v>
          </cell>
          <cell r="HD19" t="str">
            <v>&lt;--Spacer--&gt;</v>
          </cell>
          <cell r="HE19" t="str">
            <v>&lt;--Spacer--&gt;</v>
          </cell>
          <cell r="HF19" t="str">
            <v>&lt;--Spacer--&gt;</v>
          </cell>
          <cell r="HG19" t="str">
            <v>&lt;--Spacer--&gt;</v>
          </cell>
          <cell r="HH19">
            <v>1902</v>
          </cell>
          <cell r="HI19">
            <v>32607493</v>
          </cell>
          <cell r="HJ19">
            <v>17951</v>
          </cell>
          <cell r="HK19">
            <v>1108708</v>
          </cell>
          <cell r="HL19">
            <v>898</v>
          </cell>
          <cell r="HM19">
            <v>0</v>
          </cell>
          <cell r="HN19">
            <v>0</v>
          </cell>
          <cell r="HO19">
            <v>0</v>
          </cell>
          <cell r="HP19">
            <v>0</v>
          </cell>
          <cell r="HQ19">
            <v>13.02</v>
          </cell>
          <cell r="HR19">
            <v>4394574</v>
          </cell>
          <cell r="HS19">
            <v>9616.1</v>
          </cell>
          <cell r="HT19">
            <v>9725.8799999999992</v>
          </cell>
          <cell r="HU19">
            <v>9616.1</v>
          </cell>
          <cell r="HV19">
            <v>109.78</v>
          </cell>
          <cell r="HW19">
            <v>0</v>
          </cell>
          <cell r="HX19" t="str">
            <v>--ADMw_O--&gt;</v>
          </cell>
          <cell r="HY19">
            <v>9616.1</v>
          </cell>
          <cell r="HZ19">
            <v>9725.8799999999992</v>
          </cell>
          <cell r="IA19">
            <v>9616.1</v>
          </cell>
          <cell r="IB19">
            <v>109.78</v>
          </cell>
          <cell r="IC19">
            <v>1028</v>
          </cell>
          <cell r="ID19">
            <v>1028</v>
          </cell>
          <cell r="IE19">
            <v>0</v>
          </cell>
          <cell r="IF19">
            <v>292.77</v>
          </cell>
          <cell r="IG19">
            <v>146.38499999999999</v>
          </cell>
          <cell r="IH19">
            <v>292.77</v>
          </cell>
          <cell r="II19">
            <v>292.77</v>
          </cell>
          <cell r="IJ19">
            <v>0</v>
          </cell>
          <cell r="IK19">
            <v>2.64</v>
          </cell>
          <cell r="IL19">
            <v>2.64</v>
          </cell>
          <cell r="IM19">
            <v>2.64</v>
          </cell>
          <cell r="IN19">
            <v>2.64</v>
          </cell>
          <cell r="IO19">
            <v>0</v>
          </cell>
          <cell r="IP19">
            <v>0</v>
          </cell>
          <cell r="IQ19">
            <v>0</v>
          </cell>
          <cell r="IR19">
            <v>0</v>
          </cell>
          <cell r="IS19">
            <v>0</v>
          </cell>
          <cell r="IT19">
            <v>0</v>
          </cell>
          <cell r="IU19">
            <v>19</v>
          </cell>
          <cell r="IV19">
            <v>4.75</v>
          </cell>
          <cell r="IW19">
            <v>601.14</v>
          </cell>
          <cell r="IX19">
            <v>150.285</v>
          </cell>
          <cell r="IY19">
            <v>608</v>
          </cell>
          <cell r="IZ19">
            <v>601.14</v>
          </cell>
          <cell r="JA19">
            <v>6.86</v>
          </cell>
          <cell r="JB19">
            <v>0</v>
          </cell>
          <cell r="JC19">
            <v>0</v>
          </cell>
          <cell r="JD19">
            <v>0</v>
          </cell>
          <cell r="JE19">
            <v>0</v>
          </cell>
          <cell r="JF19">
            <v>0</v>
          </cell>
          <cell r="JG19">
            <v>0</v>
          </cell>
          <cell r="JH19">
            <v>0</v>
          </cell>
          <cell r="JI19">
            <v>0</v>
          </cell>
          <cell r="JJ19">
            <v>10948.16</v>
          </cell>
          <cell r="JK19">
            <v>11059.655000000001</v>
          </cell>
          <cell r="JL19" t="str">
            <v>&lt;--ADMw_O--</v>
          </cell>
          <cell r="JM19">
            <v>-1.3270000000000001E-3</v>
          </cell>
          <cell r="JN19">
            <v>0</v>
          </cell>
          <cell r="JO19">
            <v>451.84</v>
          </cell>
          <cell r="JP19">
            <v>23</v>
          </cell>
          <cell r="JQ19">
            <v>0.7</v>
          </cell>
          <cell r="JR19">
            <v>43640.35126797454</v>
          </cell>
          <cell r="JS19">
            <v>1</v>
          </cell>
          <cell r="JT19">
            <v>2</v>
          </cell>
        </row>
        <row r="20">
          <cell r="A20">
            <v>3452</v>
          </cell>
          <cell r="B20">
            <v>1922</v>
          </cell>
          <cell r="D20" t="str">
            <v>Clackamas</v>
          </cell>
          <cell r="E20" t="str">
            <v>West Linn-Wilsonville SD 3J</v>
          </cell>
          <cell r="F20" t="str">
            <v>Three Rivers Charter School</v>
          </cell>
          <cell r="H20">
            <v>0</v>
          </cell>
          <cell r="I20">
            <v>0</v>
          </cell>
          <cell r="J20">
            <v>0</v>
          </cell>
          <cell r="K20">
            <v>0</v>
          </cell>
          <cell r="L20">
            <v>0</v>
          </cell>
          <cell r="M20">
            <v>0</v>
          </cell>
          <cell r="N20">
            <v>0</v>
          </cell>
          <cell r="O20">
            <v>0</v>
          </cell>
          <cell r="P20">
            <v>0</v>
          </cell>
          <cell r="Q20">
            <v>0</v>
          </cell>
          <cell r="R20">
            <v>0</v>
          </cell>
          <cell r="T20">
            <v>0</v>
          </cell>
          <cell r="U20">
            <v>0</v>
          </cell>
          <cell r="V20" t="str">
            <v>--ADMw_F--&gt;</v>
          </cell>
          <cell r="W20">
            <v>0</v>
          </cell>
          <cell r="Y20">
            <v>0</v>
          </cell>
          <cell r="Z20">
            <v>0</v>
          </cell>
          <cell r="AA20">
            <v>0</v>
          </cell>
          <cell r="AB20">
            <v>0</v>
          </cell>
          <cell r="AC20">
            <v>0</v>
          </cell>
          <cell r="AD20">
            <v>0</v>
          </cell>
          <cell r="AE20">
            <v>0</v>
          </cell>
          <cell r="AG20">
            <v>0</v>
          </cell>
          <cell r="AH20">
            <v>0</v>
          </cell>
          <cell r="AI20">
            <v>0</v>
          </cell>
          <cell r="AJ20">
            <v>0</v>
          </cell>
          <cell r="AL20">
            <v>0</v>
          </cell>
          <cell r="AM20">
            <v>0</v>
          </cell>
          <cell r="AN20">
            <v>0</v>
          </cell>
          <cell r="AO20">
            <v>0</v>
          </cell>
          <cell r="AQ20">
            <v>0</v>
          </cell>
          <cell r="AR20">
            <v>0</v>
          </cell>
          <cell r="AS20">
            <v>0</v>
          </cell>
          <cell r="AT20">
            <v>0</v>
          </cell>
          <cell r="AU20">
            <v>0</v>
          </cell>
          <cell r="AV20">
            <v>0</v>
          </cell>
          <cell r="AX20">
            <v>0</v>
          </cell>
          <cell r="AY20">
            <v>0</v>
          </cell>
          <cell r="AZ20">
            <v>0</v>
          </cell>
          <cell r="BB20">
            <v>0</v>
          </cell>
          <cell r="BC20">
            <v>0</v>
          </cell>
          <cell r="BD20">
            <v>0</v>
          </cell>
          <cell r="BF20">
            <v>0</v>
          </cell>
          <cell r="BG20">
            <v>0</v>
          </cell>
          <cell r="BH20">
            <v>113.06</v>
          </cell>
          <cell r="BI20">
            <v>0</v>
          </cell>
          <cell r="BL20">
            <v>113.06</v>
          </cell>
          <cell r="BN20" t="str">
            <v>&lt;--ADMw_F--</v>
          </cell>
          <cell r="BO20">
            <v>0</v>
          </cell>
          <cell r="BP20">
            <v>0</v>
          </cell>
          <cell r="BQ20">
            <v>0</v>
          </cell>
          <cell r="BR20">
            <v>0</v>
          </cell>
          <cell r="BS20">
            <v>0</v>
          </cell>
          <cell r="BT20" t="str">
            <v>&lt;--Spacer--&gt;</v>
          </cell>
          <cell r="BU20" t="str">
            <v>&lt;--Spacer--&gt;</v>
          </cell>
          <cell r="BV20" t="str">
            <v>&lt;--Spacer--&gt;</v>
          </cell>
          <cell r="BW20" t="str">
            <v>&lt;--Spacer--&gt;</v>
          </cell>
          <cell r="BY20">
            <v>0</v>
          </cell>
          <cell r="BZ20">
            <v>0</v>
          </cell>
          <cell r="CA20">
            <v>0</v>
          </cell>
          <cell r="CB20">
            <v>0</v>
          </cell>
          <cell r="CC20">
            <v>0</v>
          </cell>
          <cell r="CD20">
            <v>0</v>
          </cell>
          <cell r="CE20">
            <v>0</v>
          </cell>
          <cell r="CF20">
            <v>0</v>
          </cell>
          <cell r="CG20">
            <v>0</v>
          </cell>
          <cell r="CH20">
            <v>0</v>
          </cell>
          <cell r="CI20">
            <v>111.61</v>
          </cell>
          <cell r="CK20">
            <v>111.61</v>
          </cell>
          <cell r="CL20">
            <v>0</v>
          </cell>
          <cell r="CM20">
            <v>0</v>
          </cell>
          <cell r="CN20" t="str">
            <v>--ADMw_C--&gt;</v>
          </cell>
          <cell r="CO20">
            <v>111.61</v>
          </cell>
          <cell r="CQ20">
            <v>111.61</v>
          </cell>
          <cell r="CR20">
            <v>0</v>
          </cell>
          <cell r="CS20">
            <v>0</v>
          </cell>
          <cell r="CT20">
            <v>0</v>
          </cell>
          <cell r="CU20">
            <v>0</v>
          </cell>
          <cell r="CV20">
            <v>0</v>
          </cell>
          <cell r="CW20">
            <v>0</v>
          </cell>
          <cell r="CY20">
            <v>0</v>
          </cell>
          <cell r="CZ20">
            <v>0</v>
          </cell>
          <cell r="DA20">
            <v>0</v>
          </cell>
          <cell r="DB20">
            <v>0</v>
          </cell>
          <cell r="DD20">
            <v>0</v>
          </cell>
          <cell r="DE20">
            <v>0</v>
          </cell>
          <cell r="DF20">
            <v>0</v>
          </cell>
          <cell r="DG20">
            <v>0</v>
          </cell>
          <cell r="DI20">
            <v>0</v>
          </cell>
          <cell r="DJ20">
            <v>0</v>
          </cell>
          <cell r="DK20">
            <v>0</v>
          </cell>
          <cell r="DL20">
            <v>0</v>
          </cell>
          <cell r="DM20">
            <v>5.8</v>
          </cell>
          <cell r="DN20">
            <v>1.45</v>
          </cell>
          <cell r="DP20">
            <v>5.8</v>
          </cell>
          <cell r="DQ20">
            <v>0</v>
          </cell>
          <cell r="DR20">
            <v>0</v>
          </cell>
          <cell r="DT20">
            <v>0</v>
          </cell>
          <cell r="DU20">
            <v>0</v>
          </cell>
          <cell r="DV20">
            <v>0</v>
          </cell>
          <cell r="DX20">
            <v>0</v>
          </cell>
          <cell r="DY20">
            <v>0</v>
          </cell>
          <cell r="DZ20">
            <v>110.66500000000001</v>
          </cell>
          <cell r="EA20">
            <v>113.06</v>
          </cell>
          <cell r="ED20">
            <v>113.06</v>
          </cell>
          <cell r="EF20" t="str">
            <v>&lt;--ADMw_C--</v>
          </cell>
          <cell r="EG20">
            <v>-1.923E-3</v>
          </cell>
          <cell r="EH20">
            <v>0</v>
          </cell>
          <cell r="EI20">
            <v>0</v>
          </cell>
          <cell r="EJ20">
            <v>0</v>
          </cell>
          <cell r="EK20">
            <v>0</v>
          </cell>
          <cell r="EL20" t="str">
            <v>&lt;--Spacer--&gt;</v>
          </cell>
          <cell r="EM20" t="str">
            <v>&lt;--Spacer--&gt;</v>
          </cell>
          <cell r="EN20" t="str">
            <v>&lt;--Spacer--&gt;</v>
          </cell>
          <cell r="EO20" t="str">
            <v>&lt;--Spacer--&gt;</v>
          </cell>
          <cell r="EQ20">
            <v>0</v>
          </cell>
          <cell r="ER20">
            <v>0</v>
          </cell>
          <cell r="ES20">
            <v>0</v>
          </cell>
          <cell r="ET20">
            <v>0</v>
          </cell>
          <cell r="EU20">
            <v>0</v>
          </cell>
          <cell r="EV20">
            <v>0</v>
          </cell>
          <cell r="EW20">
            <v>0</v>
          </cell>
          <cell r="EX20">
            <v>0</v>
          </cell>
          <cell r="EY20">
            <v>0</v>
          </cell>
          <cell r="EZ20">
            <v>0</v>
          </cell>
          <cell r="FA20">
            <v>109.28</v>
          </cell>
          <cell r="FC20">
            <v>109.28</v>
          </cell>
          <cell r="FD20">
            <v>0</v>
          </cell>
          <cell r="FE20">
            <v>0</v>
          </cell>
          <cell r="FF20" t="str">
            <v>--ADMw_P--&gt;</v>
          </cell>
          <cell r="FG20">
            <v>109.28</v>
          </cell>
          <cell r="FI20">
            <v>109.28</v>
          </cell>
          <cell r="FJ20">
            <v>0</v>
          </cell>
          <cell r="FK20">
            <v>0</v>
          </cell>
          <cell r="FL20">
            <v>0</v>
          </cell>
          <cell r="FM20">
            <v>0</v>
          </cell>
          <cell r="FN20">
            <v>0</v>
          </cell>
          <cell r="FO20">
            <v>0</v>
          </cell>
          <cell r="FQ20">
            <v>0</v>
          </cell>
          <cell r="FR20">
            <v>0</v>
          </cell>
          <cell r="FS20">
            <v>0</v>
          </cell>
          <cell r="FT20">
            <v>0</v>
          </cell>
          <cell r="FV20">
            <v>0</v>
          </cell>
          <cell r="FW20">
            <v>0</v>
          </cell>
          <cell r="FX20">
            <v>0</v>
          </cell>
          <cell r="FY20">
            <v>0</v>
          </cell>
          <cell r="GA20">
            <v>0</v>
          </cell>
          <cell r="GB20">
            <v>0</v>
          </cell>
          <cell r="GC20">
            <v>0</v>
          </cell>
          <cell r="GD20">
            <v>0</v>
          </cell>
          <cell r="GE20">
            <v>5.54</v>
          </cell>
          <cell r="GF20">
            <v>1.385</v>
          </cell>
          <cell r="GH20">
            <v>5.54</v>
          </cell>
          <cell r="GI20">
            <v>0</v>
          </cell>
          <cell r="GJ20">
            <v>0</v>
          </cell>
          <cell r="GL20">
            <v>0</v>
          </cell>
          <cell r="GM20">
            <v>0</v>
          </cell>
          <cell r="GN20">
            <v>0</v>
          </cell>
          <cell r="GP20">
            <v>0</v>
          </cell>
          <cell r="GQ20">
            <v>0</v>
          </cell>
          <cell r="GR20">
            <v>111.495</v>
          </cell>
          <cell r="GS20">
            <v>110.66500000000001</v>
          </cell>
          <cell r="GV20">
            <v>111.495</v>
          </cell>
          <cell r="GX20" t="str">
            <v>&lt;--ADMw_P--</v>
          </cell>
          <cell r="GY20">
            <v>0</v>
          </cell>
          <cell r="GZ20">
            <v>0</v>
          </cell>
          <cell r="HA20">
            <v>0</v>
          </cell>
          <cell r="HB20">
            <v>0</v>
          </cell>
          <cell r="HC20">
            <v>0</v>
          </cell>
          <cell r="HD20" t="str">
            <v>&lt;--Spacer--&gt;</v>
          </cell>
          <cell r="HE20" t="str">
            <v>&lt;--Spacer--&gt;</v>
          </cell>
          <cell r="HF20" t="str">
            <v>&lt;--Spacer--&gt;</v>
          </cell>
          <cell r="HG20" t="str">
            <v>&lt;--Spacer--&gt;</v>
          </cell>
          <cell r="HI20">
            <v>0</v>
          </cell>
          <cell r="HJ20">
            <v>0</v>
          </cell>
          <cell r="HK20">
            <v>0</v>
          </cell>
          <cell r="HL20">
            <v>0</v>
          </cell>
          <cell r="HM20">
            <v>0</v>
          </cell>
          <cell r="HN20">
            <v>0</v>
          </cell>
          <cell r="HO20">
            <v>0</v>
          </cell>
          <cell r="HP20">
            <v>0</v>
          </cell>
          <cell r="HQ20">
            <v>0</v>
          </cell>
          <cell r="HR20">
            <v>0</v>
          </cell>
          <cell r="HS20">
            <v>109.78</v>
          </cell>
          <cell r="HU20">
            <v>109.78</v>
          </cell>
          <cell r="HV20">
            <v>0</v>
          </cell>
          <cell r="HW20">
            <v>0</v>
          </cell>
          <cell r="HX20" t="str">
            <v>--ADMw_O--&gt;</v>
          </cell>
          <cell r="HY20">
            <v>109.78</v>
          </cell>
          <cell r="IA20">
            <v>109.78</v>
          </cell>
          <cell r="IB20">
            <v>0</v>
          </cell>
          <cell r="IC20">
            <v>0</v>
          </cell>
          <cell r="ID20">
            <v>0</v>
          </cell>
          <cell r="IE20">
            <v>0</v>
          </cell>
          <cell r="IF20">
            <v>0</v>
          </cell>
          <cell r="IG20">
            <v>0</v>
          </cell>
          <cell r="II20">
            <v>0</v>
          </cell>
          <cell r="IJ20">
            <v>0</v>
          </cell>
          <cell r="IK20">
            <v>0</v>
          </cell>
          <cell r="IL20">
            <v>0</v>
          </cell>
          <cell r="IN20">
            <v>0</v>
          </cell>
          <cell r="IO20">
            <v>0</v>
          </cell>
          <cell r="IP20">
            <v>0</v>
          </cell>
          <cell r="IQ20">
            <v>0</v>
          </cell>
          <cell r="IS20">
            <v>0</v>
          </cell>
          <cell r="IT20">
            <v>0</v>
          </cell>
          <cell r="IU20">
            <v>0</v>
          </cell>
          <cell r="IV20">
            <v>0</v>
          </cell>
          <cell r="IW20">
            <v>6.86</v>
          </cell>
          <cell r="IX20">
            <v>1.7150000000000001</v>
          </cell>
          <cell r="IZ20">
            <v>6.86</v>
          </cell>
          <cell r="JA20">
            <v>0</v>
          </cell>
          <cell r="JB20">
            <v>0</v>
          </cell>
          <cell r="JD20">
            <v>0</v>
          </cell>
          <cell r="JE20">
            <v>0</v>
          </cell>
          <cell r="JF20">
            <v>0</v>
          </cell>
          <cell r="JH20">
            <v>0</v>
          </cell>
          <cell r="JI20">
            <v>0</v>
          </cell>
          <cell r="JJ20">
            <v>111.495</v>
          </cell>
          <cell r="JL20" t="str">
            <v>&lt;--ADMw_O--</v>
          </cell>
          <cell r="JM20">
            <v>0</v>
          </cell>
          <cell r="JN20">
            <v>0</v>
          </cell>
          <cell r="JO20">
            <v>0</v>
          </cell>
          <cell r="JP20">
            <v>0</v>
          </cell>
          <cell r="JQ20">
            <v>0</v>
          </cell>
          <cell r="JR20">
            <v>43640.35126797454</v>
          </cell>
          <cell r="JS20">
            <v>1</v>
          </cell>
          <cell r="JT20">
            <v>3</v>
          </cell>
        </row>
        <row r="21">
          <cell r="A21">
            <v>1923</v>
          </cell>
          <cell r="B21">
            <v>1923</v>
          </cell>
          <cell r="C21" t="str">
            <v>03007</v>
          </cell>
          <cell r="D21" t="str">
            <v>Clackamas</v>
          </cell>
          <cell r="E21" t="str">
            <v>Lake Oswego SD 7J</v>
          </cell>
          <cell r="G21">
            <v>1902</v>
          </cell>
          <cell r="H21">
            <v>35650000</v>
          </cell>
          <cell r="I21">
            <v>3000</v>
          </cell>
          <cell r="J21">
            <v>0</v>
          </cell>
          <cell r="K21">
            <v>0</v>
          </cell>
          <cell r="L21">
            <v>0</v>
          </cell>
          <cell r="M21">
            <v>0</v>
          </cell>
          <cell r="N21">
            <v>0</v>
          </cell>
          <cell r="O21">
            <v>0</v>
          </cell>
          <cell r="P21">
            <v>13.22</v>
          </cell>
          <cell r="Q21">
            <v>4000000</v>
          </cell>
          <cell r="R21">
            <v>6925</v>
          </cell>
          <cell r="S21">
            <v>6925</v>
          </cell>
          <cell r="T21">
            <v>6925</v>
          </cell>
          <cell r="U21">
            <v>0</v>
          </cell>
          <cell r="V21" t="str">
            <v>--ADMw_F--&gt;</v>
          </cell>
          <cell r="W21">
            <v>6925</v>
          </cell>
          <cell r="X21">
            <v>6925</v>
          </cell>
          <cell r="Y21">
            <v>6925</v>
          </cell>
          <cell r="Z21">
            <v>0</v>
          </cell>
          <cell r="AA21">
            <v>670</v>
          </cell>
          <cell r="AB21">
            <v>670</v>
          </cell>
          <cell r="AC21">
            <v>0</v>
          </cell>
          <cell r="AD21">
            <v>120</v>
          </cell>
          <cell r="AE21">
            <v>60</v>
          </cell>
          <cell r="AF21">
            <v>120</v>
          </cell>
          <cell r="AG21">
            <v>120</v>
          </cell>
          <cell r="AH21">
            <v>0</v>
          </cell>
          <cell r="AI21">
            <v>0</v>
          </cell>
          <cell r="AJ21">
            <v>0</v>
          </cell>
          <cell r="AK21">
            <v>0</v>
          </cell>
          <cell r="AL21">
            <v>0</v>
          </cell>
          <cell r="AM21">
            <v>0</v>
          </cell>
          <cell r="AN21">
            <v>0</v>
          </cell>
          <cell r="AO21">
            <v>0</v>
          </cell>
          <cell r="AP21">
            <v>0</v>
          </cell>
          <cell r="AQ21">
            <v>0</v>
          </cell>
          <cell r="AR21">
            <v>0</v>
          </cell>
          <cell r="AS21">
            <v>7</v>
          </cell>
          <cell r="AT21">
            <v>1.75</v>
          </cell>
          <cell r="AU21">
            <v>275.24</v>
          </cell>
          <cell r="AV21">
            <v>68.81</v>
          </cell>
          <cell r="AW21">
            <v>275.24</v>
          </cell>
          <cell r="AX21">
            <v>275.24</v>
          </cell>
          <cell r="AY21">
            <v>0</v>
          </cell>
          <cell r="AZ21">
            <v>0</v>
          </cell>
          <cell r="BA21">
            <v>0</v>
          </cell>
          <cell r="BB21">
            <v>0</v>
          </cell>
          <cell r="BC21">
            <v>0</v>
          </cell>
          <cell r="BD21">
            <v>0</v>
          </cell>
          <cell r="BE21">
            <v>0</v>
          </cell>
          <cell r="BF21">
            <v>0</v>
          </cell>
          <cell r="BG21">
            <v>0</v>
          </cell>
          <cell r="BH21">
            <v>7796.31</v>
          </cell>
          <cell r="BI21">
            <v>7725.56</v>
          </cell>
          <cell r="BJ21">
            <v>7796.31</v>
          </cell>
          <cell r="BK21">
            <v>7725.56</v>
          </cell>
          <cell r="BL21">
            <v>7796.31</v>
          </cell>
          <cell r="BM21">
            <v>7796.31</v>
          </cell>
          <cell r="BN21" t="str">
            <v>&lt;--ADMw_F--</v>
          </cell>
          <cell r="BO21">
            <v>-4.4999999999999999E-4</v>
          </cell>
          <cell r="BP21">
            <v>0</v>
          </cell>
          <cell r="BQ21">
            <v>577.62</v>
          </cell>
          <cell r="BR21">
            <v>39</v>
          </cell>
          <cell r="BS21">
            <v>0.7</v>
          </cell>
          <cell r="BT21" t="str">
            <v>&lt;--Spacer--&gt;</v>
          </cell>
          <cell r="BU21" t="str">
            <v>&lt;--Spacer--&gt;</v>
          </cell>
          <cell r="BV21" t="str">
            <v>&lt;--Spacer--&gt;</v>
          </cell>
          <cell r="BW21" t="str">
            <v>&lt;--Spacer--&gt;</v>
          </cell>
          <cell r="BX21">
            <v>1902</v>
          </cell>
          <cell r="BY21">
            <v>34450000</v>
          </cell>
          <cell r="BZ21">
            <v>3000</v>
          </cell>
          <cell r="CA21">
            <v>0</v>
          </cell>
          <cell r="CB21">
            <v>0</v>
          </cell>
          <cell r="CC21">
            <v>0</v>
          </cell>
          <cell r="CD21">
            <v>0</v>
          </cell>
          <cell r="CE21">
            <v>0</v>
          </cell>
          <cell r="CF21">
            <v>0</v>
          </cell>
          <cell r="CG21">
            <v>12.94</v>
          </cell>
          <cell r="CH21">
            <v>3900000</v>
          </cell>
          <cell r="CI21">
            <v>7007.63</v>
          </cell>
          <cell r="CJ21">
            <v>7007.63</v>
          </cell>
          <cell r="CK21">
            <v>7007.63</v>
          </cell>
          <cell r="CL21">
            <v>0</v>
          </cell>
          <cell r="CM21">
            <v>0</v>
          </cell>
          <cell r="CN21" t="str">
            <v>--ADMw_C--&gt;</v>
          </cell>
          <cell r="CO21">
            <v>7007.63</v>
          </cell>
          <cell r="CP21">
            <v>7007.63</v>
          </cell>
          <cell r="CQ21">
            <v>7007.63</v>
          </cell>
          <cell r="CR21">
            <v>0</v>
          </cell>
          <cell r="CS21">
            <v>664</v>
          </cell>
          <cell r="CT21">
            <v>664</v>
          </cell>
          <cell r="CU21">
            <v>0</v>
          </cell>
          <cell r="CV21">
            <v>106.6</v>
          </cell>
          <cell r="CW21">
            <v>53.3</v>
          </cell>
          <cell r="CX21">
            <v>106.6</v>
          </cell>
          <cell r="CY21">
            <v>106.6</v>
          </cell>
          <cell r="CZ21">
            <v>0</v>
          </cell>
          <cell r="DA21">
            <v>0</v>
          </cell>
          <cell r="DB21">
            <v>0</v>
          </cell>
          <cell r="DC21">
            <v>0</v>
          </cell>
          <cell r="DD21">
            <v>0</v>
          </cell>
          <cell r="DE21">
            <v>0</v>
          </cell>
          <cell r="DF21">
            <v>0</v>
          </cell>
          <cell r="DG21">
            <v>0</v>
          </cell>
          <cell r="DH21">
            <v>0</v>
          </cell>
          <cell r="DI21">
            <v>0</v>
          </cell>
          <cell r="DJ21">
            <v>0</v>
          </cell>
          <cell r="DK21">
            <v>7</v>
          </cell>
          <cell r="DL21">
            <v>1.75</v>
          </cell>
          <cell r="DM21">
            <v>278.52</v>
          </cell>
          <cell r="DN21">
            <v>69.63</v>
          </cell>
          <cell r="DO21">
            <v>278.52</v>
          </cell>
          <cell r="DP21">
            <v>278.52</v>
          </cell>
          <cell r="DQ21">
            <v>0</v>
          </cell>
          <cell r="DR21">
            <v>0</v>
          </cell>
          <cell r="DS21">
            <v>0</v>
          </cell>
          <cell r="DT21">
            <v>0</v>
          </cell>
          <cell r="DU21">
            <v>0</v>
          </cell>
          <cell r="DV21">
            <v>0</v>
          </cell>
          <cell r="DW21">
            <v>0</v>
          </cell>
          <cell r="DX21">
            <v>0</v>
          </cell>
          <cell r="DY21">
            <v>0</v>
          </cell>
          <cell r="DZ21">
            <v>7884.0649999999996</v>
          </cell>
          <cell r="EA21">
            <v>7796.31</v>
          </cell>
          <cell r="EB21">
            <v>7884.0649999999996</v>
          </cell>
          <cell r="EC21">
            <v>7796.31</v>
          </cell>
          <cell r="ED21">
            <v>7884.0649999999996</v>
          </cell>
          <cell r="EE21">
            <v>7884.0649999999996</v>
          </cell>
          <cell r="EF21" t="str">
            <v>&lt;--ADMw_C--</v>
          </cell>
          <cell r="EG21">
            <v>-8.7100000000000003E-4</v>
          </cell>
          <cell r="EH21">
            <v>0</v>
          </cell>
          <cell r="EI21">
            <v>556.04999999999995</v>
          </cell>
          <cell r="EJ21">
            <v>40</v>
          </cell>
          <cell r="EK21">
            <v>0.7</v>
          </cell>
          <cell r="EL21" t="str">
            <v>&lt;--Spacer--&gt;</v>
          </cell>
          <cell r="EM21" t="str">
            <v>&lt;--Spacer--&gt;</v>
          </cell>
          <cell r="EN21" t="str">
            <v>&lt;--Spacer--&gt;</v>
          </cell>
          <cell r="EO21" t="str">
            <v>&lt;--Spacer--&gt;</v>
          </cell>
          <cell r="EP21">
            <v>1902</v>
          </cell>
          <cell r="EQ21">
            <v>33590971</v>
          </cell>
          <cell r="ER21">
            <v>7229</v>
          </cell>
          <cell r="ES21">
            <v>656071</v>
          </cell>
          <cell r="ET21">
            <v>1202</v>
          </cell>
          <cell r="EU21">
            <v>0</v>
          </cell>
          <cell r="EV21">
            <v>0</v>
          </cell>
          <cell r="EW21">
            <v>0</v>
          </cell>
          <cell r="EX21">
            <v>0</v>
          </cell>
          <cell r="EY21">
            <v>13.22</v>
          </cell>
          <cell r="EZ21">
            <v>3868272</v>
          </cell>
          <cell r="FA21">
            <v>7033.64</v>
          </cell>
          <cell r="FB21">
            <v>7033.64</v>
          </cell>
          <cell r="FC21">
            <v>7033.64</v>
          </cell>
          <cell r="FD21">
            <v>0</v>
          </cell>
          <cell r="FE21">
            <v>0</v>
          </cell>
          <cell r="FF21" t="str">
            <v>--ADMw_P--&gt;</v>
          </cell>
          <cell r="FG21">
            <v>7033.64</v>
          </cell>
          <cell r="FH21">
            <v>7033.64</v>
          </cell>
          <cell r="FI21">
            <v>7033.64</v>
          </cell>
          <cell r="FJ21">
            <v>0</v>
          </cell>
          <cell r="FK21">
            <v>678</v>
          </cell>
          <cell r="FL21">
            <v>678</v>
          </cell>
          <cell r="FM21">
            <v>0</v>
          </cell>
          <cell r="FN21">
            <v>119.71</v>
          </cell>
          <cell r="FO21">
            <v>59.854999999999997</v>
          </cell>
          <cell r="FP21">
            <v>119.71</v>
          </cell>
          <cell r="FQ21">
            <v>119.71</v>
          </cell>
          <cell r="FR21">
            <v>0</v>
          </cell>
          <cell r="FS21">
            <v>0</v>
          </cell>
          <cell r="FT21">
            <v>0</v>
          </cell>
          <cell r="FU21">
            <v>0</v>
          </cell>
          <cell r="FV21">
            <v>0</v>
          </cell>
          <cell r="FW21">
            <v>0</v>
          </cell>
          <cell r="FX21">
            <v>0</v>
          </cell>
          <cell r="FY21">
            <v>0</v>
          </cell>
          <cell r="FZ21">
            <v>0</v>
          </cell>
          <cell r="GA21">
            <v>0</v>
          </cell>
          <cell r="GB21">
            <v>0</v>
          </cell>
          <cell r="GC21">
            <v>6</v>
          </cell>
          <cell r="GD21">
            <v>1.5</v>
          </cell>
          <cell r="GE21">
            <v>444.28</v>
          </cell>
          <cell r="GF21">
            <v>111.07</v>
          </cell>
          <cell r="GG21">
            <v>444.28</v>
          </cell>
          <cell r="GH21">
            <v>444.28</v>
          </cell>
          <cell r="GI21">
            <v>0</v>
          </cell>
          <cell r="GJ21">
            <v>0</v>
          </cell>
          <cell r="GK21">
            <v>0</v>
          </cell>
          <cell r="GL21">
            <v>0</v>
          </cell>
          <cell r="GM21">
            <v>0</v>
          </cell>
          <cell r="GN21">
            <v>0</v>
          </cell>
          <cell r="GO21">
            <v>0</v>
          </cell>
          <cell r="GP21">
            <v>0</v>
          </cell>
          <cell r="GQ21">
            <v>0</v>
          </cell>
          <cell r="GR21">
            <v>7860.1075000000001</v>
          </cell>
          <cell r="GS21">
            <v>7884.0649999999996</v>
          </cell>
          <cell r="GT21">
            <v>7860.1075000000001</v>
          </cell>
          <cell r="GU21">
            <v>7884.0649999999996</v>
          </cell>
          <cell r="GV21">
            <v>7884.0649999999996</v>
          </cell>
          <cell r="GW21">
            <v>7884.0649999999996</v>
          </cell>
          <cell r="GX21" t="str">
            <v>&lt;--ADMw_P--</v>
          </cell>
          <cell r="GY21">
            <v>-1.1789999999999999E-3</v>
          </cell>
          <cell r="GZ21">
            <v>0</v>
          </cell>
          <cell r="HA21">
            <v>549.97</v>
          </cell>
          <cell r="HB21">
            <v>40</v>
          </cell>
          <cell r="HC21">
            <v>0.7</v>
          </cell>
          <cell r="HD21" t="str">
            <v>&lt;--Spacer--&gt;</v>
          </cell>
          <cell r="HE21" t="str">
            <v>&lt;--Spacer--&gt;</v>
          </cell>
          <cell r="HF21" t="str">
            <v>&lt;--Spacer--&gt;</v>
          </cell>
          <cell r="HG21" t="str">
            <v>&lt;--Spacer--&gt;</v>
          </cell>
          <cell r="HH21">
            <v>1902</v>
          </cell>
          <cell r="HI21">
            <v>32363622</v>
          </cell>
          <cell r="HJ21">
            <v>13095</v>
          </cell>
          <cell r="HK21">
            <v>823234</v>
          </cell>
          <cell r="HL21">
            <v>463</v>
          </cell>
          <cell r="HM21">
            <v>0</v>
          </cell>
          <cell r="HN21">
            <v>0</v>
          </cell>
          <cell r="HO21">
            <v>0</v>
          </cell>
          <cell r="HP21">
            <v>0</v>
          </cell>
          <cell r="HQ21">
            <v>13.53</v>
          </cell>
          <cell r="HR21">
            <v>3246300</v>
          </cell>
          <cell r="HS21">
            <v>7051.74</v>
          </cell>
          <cell r="HT21">
            <v>7051.74</v>
          </cell>
          <cell r="HU21">
            <v>7051.74</v>
          </cell>
          <cell r="HV21">
            <v>0</v>
          </cell>
          <cell r="HW21">
            <v>0</v>
          </cell>
          <cell r="HX21" t="str">
            <v>--ADMw_O--&gt;</v>
          </cell>
          <cell r="HY21">
            <v>7051.74</v>
          </cell>
          <cell r="HZ21">
            <v>7051.74</v>
          </cell>
          <cell r="IA21">
            <v>7051.74</v>
          </cell>
          <cell r="IB21">
            <v>0</v>
          </cell>
          <cell r="IC21">
            <v>628</v>
          </cell>
          <cell r="ID21">
            <v>628</v>
          </cell>
          <cell r="IE21">
            <v>0</v>
          </cell>
          <cell r="IF21">
            <v>116.83</v>
          </cell>
          <cell r="IG21">
            <v>58.414999999999999</v>
          </cell>
          <cell r="IH21">
            <v>116.83</v>
          </cell>
          <cell r="II21">
            <v>116.83</v>
          </cell>
          <cell r="IJ21">
            <v>0</v>
          </cell>
          <cell r="IK21">
            <v>0</v>
          </cell>
          <cell r="IL21">
            <v>0</v>
          </cell>
          <cell r="IM21">
            <v>0</v>
          </cell>
          <cell r="IN21">
            <v>0</v>
          </cell>
          <cell r="IO21">
            <v>0</v>
          </cell>
          <cell r="IP21">
            <v>0</v>
          </cell>
          <cell r="IQ21">
            <v>0</v>
          </cell>
          <cell r="IR21">
            <v>0</v>
          </cell>
          <cell r="IS21">
            <v>0</v>
          </cell>
          <cell r="IT21">
            <v>0</v>
          </cell>
          <cell r="IU21">
            <v>9</v>
          </cell>
          <cell r="IV21">
            <v>2.25</v>
          </cell>
          <cell r="IW21">
            <v>478.81</v>
          </cell>
          <cell r="IX21">
            <v>119.7025</v>
          </cell>
          <cell r="IY21">
            <v>478.81</v>
          </cell>
          <cell r="IZ21">
            <v>478.81</v>
          </cell>
          <cell r="JA21">
            <v>0</v>
          </cell>
          <cell r="JB21">
            <v>0</v>
          </cell>
          <cell r="JC21">
            <v>0</v>
          </cell>
          <cell r="JD21">
            <v>0</v>
          </cell>
          <cell r="JE21">
            <v>0</v>
          </cell>
          <cell r="JF21">
            <v>0</v>
          </cell>
          <cell r="JG21">
            <v>0</v>
          </cell>
          <cell r="JH21">
            <v>0</v>
          </cell>
          <cell r="JI21">
            <v>0</v>
          </cell>
          <cell r="JJ21">
            <v>7860.1075000000001</v>
          </cell>
          <cell r="JK21">
            <v>7860.1075000000001</v>
          </cell>
          <cell r="JL21" t="str">
            <v>&lt;--ADMw_O--</v>
          </cell>
          <cell r="JM21">
            <v>-1.5770000000000001E-3</v>
          </cell>
          <cell r="JN21">
            <v>0</v>
          </cell>
          <cell r="JO21">
            <v>460.35</v>
          </cell>
          <cell r="JP21">
            <v>25</v>
          </cell>
          <cell r="JQ21">
            <v>0.7</v>
          </cell>
          <cell r="JR21">
            <v>43640.35126797454</v>
          </cell>
          <cell r="JS21">
            <v>1</v>
          </cell>
          <cell r="JT21">
            <v>2</v>
          </cell>
        </row>
        <row r="22">
          <cell r="A22">
            <v>1924</v>
          </cell>
          <cell r="B22">
            <v>1924</v>
          </cell>
          <cell r="C22" t="str">
            <v>03012</v>
          </cell>
          <cell r="D22" t="str">
            <v>Clackamas</v>
          </cell>
          <cell r="E22" t="str">
            <v>North Clackamas SD 12</v>
          </cell>
          <cell r="G22">
            <v>1902</v>
          </cell>
          <cell r="H22">
            <v>71300000</v>
          </cell>
          <cell r="I22">
            <v>90000</v>
          </cell>
          <cell r="J22">
            <v>0</v>
          </cell>
          <cell r="K22">
            <v>5000</v>
          </cell>
          <cell r="L22">
            <v>0</v>
          </cell>
          <cell r="M22">
            <v>0</v>
          </cell>
          <cell r="N22">
            <v>0</v>
          </cell>
          <cell r="O22">
            <v>0</v>
          </cell>
          <cell r="P22">
            <v>13.42</v>
          </cell>
          <cell r="Q22">
            <v>12055500</v>
          </cell>
          <cell r="R22">
            <v>17170</v>
          </cell>
          <cell r="S22">
            <v>17170</v>
          </cell>
          <cell r="T22">
            <v>17170</v>
          </cell>
          <cell r="U22">
            <v>0</v>
          </cell>
          <cell r="V22" t="str">
            <v>--ADMw_F--&gt;</v>
          </cell>
          <cell r="W22">
            <v>17170</v>
          </cell>
          <cell r="X22">
            <v>17170</v>
          </cell>
          <cell r="Y22">
            <v>17170</v>
          </cell>
          <cell r="Z22">
            <v>0</v>
          </cell>
          <cell r="AA22">
            <v>2776</v>
          </cell>
          <cell r="AB22">
            <v>1888.7</v>
          </cell>
          <cell r="AC22">
            <v>286.89999999999998</v>
          </cell>
          <cell r="AD22">
            <v>1460</v>
          </cell>
          <cell r="AE22">
            <v>730</v>
          </cell>
          <cell r="AF22">
            <v>1460</v>
          </cell>
          <cell r="AG22">
            <v>1460</v>
          </cell>
          <cell r="AH22">
            <v>0</v>
          </cell>
          <cell r="AI22">
            <v>17</v>
          </cell>
          <cell r="AJ22">
            <v>17</v>
          </cell>
          <cell r="AK22">
            <v>17</v>
          </cell>
          <cell r="AL22">
            <v>17</v>
          </cell>
          <cell r="AM22">
            <v>0</v>
          </cell>
          <cell r="AN22">
            <v>0</v>
          </cell>
          <cell r="AO22">
            <v>0</v>
          </cell>
          <cell r="AP22">
            <v>0</v>
          </cell>
          <cell r="AQ22">
            <v>0</v>
          </cell>
          <cell r="AR22">
            <v>0</v>
          </cell>
          <cell r="AS22">
            <v>74</v>
          </cell>
          <cell r="AT22">
            <v>18.5</v>
          </cell>
          <cell r="AU22">
            <v>1740.58</v>
          </cell>
          <cell r="AV22">
            <v>435.14499999999998</v>
          </cell>
          <cell r="AW22">
            <v>1740.58</v>
          </cell>
          <cell r="AX22">
            <v>1740.58</v>
          </cell>
          <cell r="AY22">
            <v>0</v>
          </cell>
          <cell r="AZ22">
            <v>0</v>
          </cell>
          <cell r="BA22">
            <v>0</v>
          </cell>
          <cell r="BB22">
            <v>0</v>
          </cell>
          <cell r="BC22">
            <v>0</v>
          </cell>
          <cell r="BD22">
            <v>0</v>
          </cell>
          <cell r="BE22">
            <v>0</v>
          </cell>
          <cell r="BF22">
            <v>0</v>
          </cell>
          <cell r="BG22">
            <v>0</v>
          </cell>
          <cell r="BH22">
            <v>19132.476600000002</v>
          </cell>
          <cell r="BI22">
            <v>20546.244999999999</v>
          </cell>
          <cell r="BJ22">
            <v>20431.526600000001</v>
          </cell>
          <cell r="BK22">
            <v>20546.244999999999</v>
          </cell>
          <cell r="BL22">
            <v>20546.244999999999</v>
          </cell>
          <cell r="BM22">
            <v>20546.244999999999</v>
          </cell>
          <cell r="BN22" t="str">
            <v>&lt;--ADMw_F--</v>
          </cell>
          <cell r="BO22">
            <v>-3.1970000000000002E-3</v>
          </cell>
          <cell r="BP22">
            <v>0</v>
          </cell>
          <cell r="BQ22">
            <v>702.13</v>
          </cell>
          <cell r="BR22">
            <v>56</v>
          </cell>
          <cell r="BS22">
            <v>0.7</v>
          </cell>
          <cell r="BT22" t="str">
            <v>&lt;--Spacer--&gt;</v>
          </cell>
          <cell r="BU22" t="str">
            <v>&lt;--Spacer--&gt;</v>
          </cell>
          <cell r="BV22" t="str">
            <v>&lt;--Spacer--&gt;</v>
          </cell>
          <cell r="BW22" t="str">
            <v>&lt;--Spacer--&gt;</v>
          </cell>
          <cell r="BX22">
            <v>1902</v>
          </cell>
          <cell r="BY22">
            <v>68050000</v>
          </cell>
          <cell r="BZ22">
            <v>90000</v>
          </cell>
          <cell r="CA22">
            <v>0</v>
          </cell>
          <cell r="CB22">
            <v>5000</v>
          </cell>
          <cell r="CC22">
            <v>0</v>
          </cell>
          <cell r="CD22">
            <v>0</v>
          </cell>
          <cell r="CE22">
            <v>0</v>
          </cell>
          <cell r="CF22">
            <v>0</v>
          </cell>
          <cell r="CG22">
            <v>13.72</v>
          </cell>
          <cell r="CH22">
            <v>11750000</v>
          </cell>
          <cell r="CI22">
            <v>15839.32</v>
          </cell>
          <cell r="CJ22">
            <v>17092.810000000001</v>
          </cell>
          <cell r="CK22">
            <v>15839.32</v>
          </cell>
          <cell r="CL22">
            <v>1253.49</v>
          </cell>
          <cell r="CM22">
            <v>0</v>
          </cell>
          <cell r="CN22" t="str">
            <v>--ADMw_C--&gt;</v>
          </cell>
          <cell r="CO22">
            <v>15839.32</v>
          </cell>
          <cell r="CP22">
            <v>17092.810000000001</v>
          </cell>
          <cell r="CQ22">
            <v>15839.32</v>
          </cell>
          <cell r="CR22">
            <v>1253.49</v>
          </cell>
          <cell r="CS22">
            <v>2723</v>
          </cell>
          <cell r="CT22">
            <v>1880.2091</v>
          </cell>
          <cell r="CU22">
            <v>286.89999999999998</v>
          </cell>
          <cell r="CV22">
            <v>1386.47</v>
          </cell>
          <cell r="CW22">
            <v>693.23500000000001</v>
          </cell>
          <cell r="CX22">
            <v>1413.7</v>
          </cell>
          <cell r="CY22">
            <v>1386.47</v>
          </cell>
          <cell r="CZ22">
            <v>27.23</v>
          </cell>
          <cell r="DA22">
            <v>13.07</v>
          </cell>
          <cell r="DB22">
            <v>13.07</v>
          </cell>
          <cell r="DC22">
            <v>13.07</v>
          </cell>
          <cell r="DD22">
            <v>13.07</v>
          </cell>
          <cell r="DE22">
            <v>0</v>
          </cell>
          <cell r="DF22">
            <v>0</v>
          </cell>
          <cell r="DG22">
            <v>0</v>
          </cell>
          <cell r="DH22">
            <v>0</v>
          </cell>
          <cell r="DI22">
            <v>0</v>
          </cell>
          <cell r="DJ22">
            <v>0</v>
          </cell>
          <cell r="DK22">
            <v>74</v>
          </cell>
          <cell r="DL22">
            <v>18.5</v>
          </cell>
          <cell r="DM22">
            <v>1604.97</v>
          </cell>
          <cell r="DN22">
            <v>401.24250000000001</v>
          </cell>
          <cell r="DO22">
            <v>1732.75</v>
          </cell>
          <cell r="DP22">
            <v>1604.97</v>
          </cell>
          <cell r="DQ22">
            <v>127.78</v>
          </cell>
          <cell r="DR22">
            <v>0</v>
          </cell>
          <cell r="DS22">
            <v>0</v>
          </cell>
          <cell r="DT22">
            <v>0</v>
          </cell>
          <cell r="DU22">
            <v>0</v>
          </cell>
          <cell r="DV22">
            <v>0</v>
          </cell>
          <cell r="DW22">
            <v>0</v>
          </cell>
          <cell r="DX22">
            <v>0</v>
          </cell>
          <cell r="DY22">
            <v>0</v>
          </cell>
          <cell r="DZ22">
            <v>19148.527999999998</v>
          </cell>
          <cell r="EA22">
            <v>19132.476600000002</v>
          </cell>
          <cell r="EB22">
            <v>20480.130499999999</v>
          </cell>
          <cell r="EC22">
            <v>20431.526600000001</v>
          </cell>
          <cell r="ED22">
            <v>19148.527999999998</v>
          </cell>
          <cell r="EE22">
            <v>20480.130499999999</v>
          </cell>
          <cell r="EF22" t="str">
            <v>&lt;--ADMw_C--</v>
          </cell>
          <cell r="EG22">
            <v>-5.5710000000000004E-3</v>
          </cell>
          <cell r="EH22">
            <v>0</v>
          </cell>
          <cell r="EI22">
            <v>683.59</v>
          </cell>
          <cell r="EJ22">
            <v>58</v>
          </cell>
          <cell r="EK22">
            <v>0.7</v>
          </cell>
          <cell r="EL22" t="str">
            <v>&lt;--Spacer--&gt;</v>
          </cell>
          <cell r="EM22" t="str">
            <v>&lt;--Spacer--&gt;</v>
          </cell>
          <cell r="EN22" t="str">
            <v>&lt;--Spacer--&gt;</v>
          </cell>
          <cell r="EO22" t="str">
            <v>&lt;--Spacer--&gt;</v>
          </cell>
          <cell r="EP22">
            <v>1902</v>
          </cell>
          <cell r="EQ22">
            <v>63040618</v>
          </cell>
          <cell r="ER22">
            <v>18126</v>
          </cell>
          <cell r="ES22">
            <v>1658196</v>
          </cell>
          <cell r="ET22">
            <v>0</v>
          </cell>
          <cell r="EU22">
            <v>0</v>
          </cell>
          <cell r="EV22">
            <v>0</v>
          </cell>
          <cell r="EW22">
            <v>0</v>
          </cell>
          <cell r="EX22">
            <v>0</v>
          </cell>
          <cell r="EY22">
            <v>13.42</v>
          </cell>
          <cell r="EZ22">
            <v>13258249</v>
          </cell>
          <cell r="FA22">
            <v>15806.78</v>
          </cell>
          <cell r="FB22">
            <v>17088.3</v>
          </cell>
          <cell r="FC22">
            <v>15806.78</v>
          </cell>
          <cell r="FD22">
            <v>1281.52</v>
          </cell>
          <cell r="FE22">
            <v>0</v>
          </cell>
          <cell r="FF22" t="str">
            <v>--ADMw_P--&gt;</v>
          </cell>
          <cell r="FG22">
            <v>15806.78</v>
          </cell>
          <cell r="FH22">
            <v>17088.3</v>
          </cell>
          <cell r="FI22">
            <v>15806.78</v>
          </cell>
          <cell r="FJ22">
            <v>1281.52</v>
          </cell>
          <cell r="FK22">
            <v>2706</v>
          </cell>
          <cell r="FL22">
            <v>1879.713</v>
          </cell>
          <cell r="FM22">
            <v>286.89999999999998</v>
          </cell>
          <cell r="FN22">
            <v>1443.28</v>
          </cell>
          <cell r="FO22">
            <v>721.64</v>
          </cell>
          <cell r="FP22">
            <v>1475.99</v>
          </cell>
          <cell r="FQ22">
            <v>1443.28</v>
          </cell>
          <cell r="FR22">
            <v>32.71</v>
          </cell>
          <cell r="FS22">
            <v>18.2</v>
          </cell>
          <cell r="FT22">
            <v>18.2</v>
          </cell>
          <cell r="FU22">
            <v>18.2</v>
          </cell>
          <cell r="FV22">
            <v>18.2</v>
          </cell>
          <cell r="FW22">
            <v>0</v>
          </cell>
          <cell r="FX22">
            <v>0</v>
          </cell>
          <cell r="FY22">
            <v>0</v>
          </cell>
          <cell r="FZ22">
            <v>0</v>
          </cell>
          <cell r="GA22">
            <v>0</v>
          </cell>
          <cell r="GB22">
            <v>0</v>
          </cell>
          <cell r="GC22">
            <v>76</v>
          </cell>
          <cell r="GD22">
            <v>19</v>
          </cell>
          <cell r="GE22">
            <v>1665.18</v>
          </cell>
          <cell r="GF22">
            <v>416.29500000000002</v>
          </cell>
          <cell r="GG22">
            <v>1800.09</v>
          </cell>
          <cell r="GH22">
            <v>1665.18</v>
          </cell>
          <cell r="GI22">
            <v>134.91</v>
          </cell>
          <cell r="GJ22">
            <v>0</v>
          </cell>
          <cell r="GK22">
            <v>0</v>
          </cell>
          <cell r="GL22">
            <v>0</v>
          </cell>
          <cell r="GM22">
            <v>0</v>
          </cell>
          <cell r="GN22">
            <v>0</v>
          </cell>
          <cell r="GO22">
            <v>0</v>
          </cell>
          <cell r="GP22">
            <v>0</v>
          </cell>
          <cell r="GQ22">
            <v>0</v>
          </cell>
          <cell r="GR22">
            <v>19337.55</v>
          </cell>
          <cell r="GS22">
            <v>19148.527999999998</v>
          </cell>
          <cell r="GT22">
            <v>20683.8675</v>
          </cell>
          <cell r="GU22">
            <v>20480.130499999999</v>
          </cell>
          <cell r="GV22">
            <v>19337.55</v>
          </cell>
          <cell r="GW22">
            <v>20683.8675</v>
          </cell>
          <cell r="GX22" t="str">
            <v>&lt;--ADMw_P--</v>
          </cell>
          <cell r="GY22">
            <v>-4.0229999999999997E-3</v>
          </cell>
          <cell r="GZ22">
            <v>0</v>
          </cell>
          <cell r="HA22">
            <v>775.87</v>
          </cell>
          <cell r="HB22">
            <v>68</v>
          </cell>
          <cell r="HC22">
            <v>0.7</v>
          </cell>
          <cell r="HD22" t="str">
            <v>&lt;--Spacer--&gt;</v>
          </cell>
          <cell r="HE22" t="str">
            <v>&lt;--Spacer--&gt;</v>
          </cell>
          <cell r="HF22" t="str">
            <v>&lt;--Spacer--&gt;</v>
          </cell>
          <cell r="HG22" t="str">
            <v>&lt;--Spacer--&gt;</v>
          </cell>
          <cell r="HH22">
            <v>1902</v>
          </cell>
          <cell r="HI22">
            <v>60337872</v>
          </cell>
          <cell r="HJ22">
            <v>32899</v>
          </cell>
          <cell r="HK22">
            <v>2001661</v>
          </cell>
          <cell r="HL22">
            <v>0</v>
          </cell>
          <cell r="HM22">
            <v>0</v>
          </cell>
          <cell r="HN22">
            <v>0</v>
          </cell>
          <cell r="HO22">
            <v>0</v>
          </cell>
          <cell r="HP22">
            <v>0</v>
          </cell>
          <cell r="HQ22">
            <v>13.4</v>
          </cell>
          <cell r="HR22">
            <v>12510006</v>
          </cell>
          <cell r="HS22">
            <v>15928.12</v>
          </cell>
          <cell r="HT22">
            <v>17223</v>
          </cell>
          <cell r="HU22">
            <v>15928.12</v>
          </cell>
          <cell r="HV22">
            <v>1294.8800000000001</v>
          </cell>
          <cell r="HW22">
            <v>0</v>
          </cell>
          <cell r="HX22" t="str">
            <v>--ADMw_O--&gt;</v>
          </cell>
          <cell r="HY22">
            <v>15928.12</v>
          </cell>
          <cell r="HZ22">
            <v>17223</v>
          </cell>
          <cell r="IA22">
            <v>15928.12</v>
          </cell>
          <cell r="IB22">
            <v>1294.8800000000001</v>
          </cell>
          <cell r="IC22">
            <v>2649</v>
          </cell>
          <cell r="ID22">
            <v>1894.53</v>
          </cell>
          <cell r="IE22">
            <v>230.9</v>
          </cell>
          <cell r="IF22">
            <v>1571.72</v>
          </cell>
          <cell r="IG22">
            <v>785.86</v>
          </cell>
          <cell r="IH22">
            <v>1598.94</v>
          </cell>
          <cell r="II22">
            <v>1571.72</v>
          </cell>
          <cell r="IJ22">
            <v>27.22</v>
          </cell>
          <cell r="IK22">
            <v>18.52</v>
          </cell>
          <cell r="IL22">
            <v>18.52</v>
          </cell>
          <cell r="IM22">
            <v>18.52</v>
          </cell>
          <cell r="IN22">
            <v>18.52</v>
          </cell>
          <cell r="IO22">
            <v>0</v>
          </cell>
          <cell r="IP22">
            <v>0</v>
          </cell>
          <cell r="IQ22">
            <v>0</v>
          </cell>
          <cell r="IR22">
            <v>0</v>
          </cell>
          <cell r="IS22">
            <v>0</v>
          </cell>
          <cell r="IT22">
            <v>0</v>
          </cell>
          <cell r="IU22">
            <v>57</v>
          </cell>
          <cell r="IV22">
            <v>14.25</v>
          </cell>
          <cell r="IW22">
            <v>1861.48</v>
          </cell>
          <cell r="IX22">
            <v>465.37</v>
          </cell>
          <cell r="IY22">
            <v>2012.79</v>
          </cell>
          <cell r="IZ22">
            <v>1861.48</v>
          </cell>
          <cell r="JA22">
            <v>151.31</v>
          </cell>
          <cell r="JB22">
            <v>0</v>
          </cell>
          <cell r="JC22">
            <v>0</v>
          </cell>
          <cell r="JD22">
            <v>0</v>
          </cell>
          <cell r="JE22">
            <v>0</v>
          </cell>
          <cell r="JF22">
            <v>0</v>
          </cell>
          <cell r="JG22">
            <v>0</v>
          </cell>
          <cell r="JH22">
            <v>0</v>
          </cell>
          <cell r="JI22">
            <v>0</v>
          </cell>
          <cell r="JJ22">
            <v>19337.55</v>
          </cell>
          <cell r="JK22">
            <v>20683.8675</v>
          </cell>
          <cell r="JL22" t="str">
            <v>&lt;--ADMw_O--</v>
          </cell>
          <cell r="JM22">
            <v>-2.392E-3</v>
          </cell>
          <cell r="JN22">
            <v>0</v>
          </cell>
          <cell r="JO22">
            <v>726.35</v>
          </cell>
          <cell r="JP22">
            <v>66</v>
          </cell>
          <cell r="JQ22">
            <v>0.7</v>
          </cell>
          <cell r="JR22">
            <v>43640.35126797454</v>
          </cell>
          <cell r="JS22">
            <v>1</v>
          </cell>
          <cell r="JT22">
            <v>2</v>
          </cell>
        </row>
        <row r="23">
          <cell r="A23">
            <v>4223</v>
          </cell>
          <cell r="B23">
            <v>1924</v>
          </cell>
          <cell r="D23" t="str">
            <v>Clackamas</v>
          </cell>
          <cell r="E23" t="str">
            <v>North Clackamas SD 12</v>
          </cell>
          <cell r="F23" t="str">
            <v>Clackamas Web Academy</v>
          </cell>
          <cell r="H23">
            <v>0</v>
          </cell>
          <cell r="I23">
            <v>0</v>
          </cell>
          <cell r="J23">
            <v>0</v>
          </cell>
          <cell r="K23">
            <v>0</v>
          </cell>
          <cell r="L23">
            <v>0</v>
          </cell>
          <cell r="M23">
            <v>0</v>
          </cell>
          <cell r="N23">
            <v>0</v>
          </cell>
          <cell r="O23">
            <v>0</v>
          </cell>
          <cell r="P23">
            <v>0</v>
          </cell>
          <cell r="Q23">
            <v>0</v>
          </cell>
          <cell r="R23">
            <v>0</v>
          </cell>
          <cell r="T23">
            <v>0</v>
          </cell>
          <cell r="U23">
            <v>0</v>
          </cell>
          <cell r="V23" t="str">
            <v>--ADMw_F--&gt;</v>
          </cell>
          <cell r="W23">
            <v>0</v>
          </cell>
          <cell r="Y23">
            <v>0</v>
          </cell>
          <cell r="Z23">
            <v>0</v>
          </cell>
          <cell r="AA23">
            <v>0</v>
          </cell>
          <cell r="AB23">
            <v>0</v>
          </cell>
          <cell r="AC23">
            <v>0</v>
          </cell>
          <cell r="AD23">
            <v>0</v>
          </cell>
          <cell r="AE23">
            <v>0</v>
          </cell>
          <cell r="AG23">
            <v>0</v>
          </cell>
          <cell r="AH23">
            <v>0</v>
          </cell>
          <cell r="AI23">
            <v>0</v>
          </cell>
          <cell r="AJ23">
            <v>0</v>
          </cell>
          <cell r="AL23">
            <v>0</v>
          </cell>
          <cell r="AM23">
            <v>0</v>
          </cell>
          <cell r="AN23">
            <v>0</v>
          </cell>
          <cell r="AO23">
            <v>0</v>
          </cell>
          <cell r="AQ23">
            <v>0</v>
          </cell>
          <cell r="AR23">
            <v>0</v>
          </cell>
          <cell r="AS23">
            <v>0</v>
          </cell>
          <cell r="AT23">
            <v>0</v>
          </cell>
          <cell r="AU23">
            <v>0</v>
          </cell>
          <cell r="AV23">
            <v>0</v>
          </cell>
          <cell r="AX23">
            <v>0</v>
          </cell>
          <cell r="AY23">
            <v>0</v>
          </cell>
          <cell r="AZ23">
            <v>0</v>
          </cell>
          <cell r="BB23">
            <v>0</v>
          </cell>
          <cell r="BC23">
            <v>0</v>
          </cell>
          <cell r="BD23">
            <v>0</v>
          </cell>
          <cell r="BF23">
            <v>0</v>
          </cell>
          <cell r="BG23">
            <v>0</v>
          </cell>
          <cell r="BH23">
            <v>462.435</v>
          </cell>
          <cell r="BI23">
            <v>0</v>
          </cell>
          <cell r="BL23">
            <v>462.435</v>
          </cell>
          <cell r="BN23" t="str">
            <v>&lt;--ADMw_F--</v>
          </cell>
          <cell r="BO23">
            <v>0</v>
          </cell>
          <cell r="BP23">
            <v>0</v>
          </cell>
          <cell r="BQ23">
            <v>0</v>
          </cell>
          <cell r="BR23">
            <v>0</v>
          </cell>
          <cell r="BS23">
            <v>0</v>
          </cell>
          <cell r="BT23" t="str">
            <v>&lt;--Spacer--&gt;</v>
          </cell>
          <cell r="BU23" t="str">
            <v>&lt;--Spacer--&gt;</v>
          </cell>
          <cell r="BV23" t="str">
            <v>&lt;--Spacer--&gt;</v>
          </cell>
          <cell r="BW23" t="str">
            <v>&lt;--Spacer--&gt;</v>
          </cell>
          <cell r="BY23">
            <v>0</v>
          </cell>
          <cell r="BZ23">
            <v>0</v>
          </cell>
          <cell r="CA23">
            <v>0</v>
          </cell>
          <cell r="CB23">
            <v>0</v>
          </cell>
          <cell r="CC23">
            <v>0</v>
          </cell>
          <cell r="CD23">
            <v>0</v>
          </cell>
          <cell r="CE23">
            <v>0</v>
          </cell>
          <cell r="CF23">
            <v>0</v>
          </cell>
          <cell r="CG23">
            <v>0</v>
          </cell>
          <cell r="CH23">
            <v>0</v>
          </cell>
          <cell r="CI23">
            <v>448.32</v>
          </cell>
          <cell r="CK23">
            <v>448.32</v>
          </cell>
          <cell r="CL23">
            <v>0</v>
          </cell>
          <cell r="CM23">
            <v>0</v>
          </cell>
          <cell r="CN23" t="str">
            <v>--ADMw_C--&gt;</v>
          </cell>
          <cell r="CO23">
            <v>448.32</v>
          </cell>
          <cell r="CQ23">
            <v>448.32</v>
          </cell>
          <cell r="CR23">
            <v>0</v>
          </cell>
          <cell r="CS23">
            <v>0</v>
          </cell>
          <cell r="CT23">
            <v>0</v>
          </cell>
          <cell r="CU23">
            <v>0</v>
          </cell>
          <cell r="CV23">
            <v>5.38</v>
          </cell>
          <cell r="CW23">
            <v>2.69</v>
          </cell>
          <cell r="CY23">
            <v>5.38</v>
          </cell>
          <cell r="CZ23">
            <v>0</v>
          </cell>
          <cell r="DA23">
            <v>0</v>
          </cell>
          <cell r="DB23">
            <v>0</v>
          </cell>
          <cell r="DD23">
            <v>0</v>
          </cell>
          <cell r="DE23">
            <v>0</v>
          </cell>
          <cell r="DF23">
            <v>0</v>
          </cell>
          <cell r="DG23">
            <v>0</v>
          </cell>
          <cell r="DI23">
            <v>0</v>
          </cell>
          <cell r="DJ23">
            <v>0</v>
          </cell>
          <cell r="DK23">
            <v>0</v>
          </cell>
          <cell r="DL23">
            <v>0</v>
          </cell>
          <cell r="DM23">
            <v>45.7</v>
          </cell>
          <cell r="DN23">
            <v>11.425000000000001</v>
          </cell>
          <cell r="DP23">
            <v>45.7</v>
          </cell>
          <cell r="DQ23">
            <v>0</v>
          </cell>
          <cell r="DR23">
            <v>0</v>
          </cell>
          <cell r="DT23">
            <v>0</v>
          </cell>
          <cell r="DU23">
            <v>0</v>
          </cell>
          <cell r="DV23">
            <v>0</v>
          </cell>
          <cell r="DX23">
            <v>0</v>
          </cell>
          <cell r="DY23">
            <v>0</v>
          </cell>
          <cell r="DZ23">
            <v>475.005</v>
          </cell>
          <cell r="EA23">
            <v>462.435</v>
          </cell>
          <cell r="ED23">
            <v>475.005</v>
          </cell>
          <cell r="EF23" t="str">
            <v>&lt;--ADMw_C--</v>
          </cell>
          <cell r="EG23">
            <v>-5.5710000000000004E-3</v>
          </cell>
          <cell r="EH23">
            <v>0</v>
          </cell>
          <cell r="EI23">
            <v>0</v>
          </cell>
          <cell r="EJ23">
            <v>0</v>
          </cell>
          <cell r="EK23">
            <v>0</v>
          </cell>
          <cell r="EL23" t="str">
            <v>&lt;--Spacer--&gt;</v>
          </cell>
          <cell r="EM23" t="str">
            <v>&lt;--Spacer--&gt;</v>
          </cell>
          <cell r="EN23" t="str">
            <v>&lt;--Spacer--&gt;</v>
          </cell>
          <cell r="EO23" t="str">
            <v>&lt;--Spacer--&gt;</v>
          </cell>
          <cell r="EQ23">
            <v>0</v>
          </cell>
          <cell r="ER23">
            <v>0</v>
          </cell>
          <cell r="ES23">
            <v>0</v>
          </cell>
          <cell r="ET23">
            <v>0</v>
          </cell>
          <cell r="EU23">
            <v>0</v>
          </cell>
          <cell r="EV23">
            <v>0</v>
          </cell>
          <cell r="EW23">
            <v>0</v>
          </cell>
          <cell r="EX23">
            <v>0</v>
          </cell>
          <cell r="EY23">
            <v>0</v>
          </cell>
          <cell r="EZ23">
            <v>0</v>
          </cell>
          <cell r="FA23">
            <v>457.9</v>
          </cell>
          <cell r="FC23">
            <v>457.9</v>
          </cell>
          <cell r="FD23">
            <v>0</v>
          </cell>
          <cell r="FE23">
            <v>0</v>
          </cell>
          <cell r="FF23" t="str">
            <v>--ADMw_P--&gt;</v>
          </cell>
          <cell r="FG23">
            <v>457.9</v>
          </cell>
          <cell r="FI23">
            <v>457.9</v>
          </cell>
          <cell r="FJ23">
            <v>0</v>
          </cell>
          <cell r="FK23">
            <v>0</v>
          </cell>
          <cell r="FL23">
            <v>0</v>
          </cell>
          <cell r="FM23">
            <v>0</v>
          </cell>
          <cell r="FN23">
            <v>10.11</v>
          </cell>
          <cell r="FO23">
            <v>5.0549999999999997</v>
          </cell>
          <cell r="FQ23">
            <v>10.11</v>
          </cell>
          <cell r="FR23">
            <v>0</v>
          </cell>
          <cell r="FS23">
            <v>0</v>
          </cell>
          <cell r="FT23">
            <v>0</v>
          </cell>
          <cell r="FV23">
            <v>0</v>
          </cell>
          <cell r="FW23">
            <v>0</v>
          </cell>
          <cell r="FX23">
            <v>0</v>
          </cell>
          <cell r="FY23">
            <v>0</v>
          </cell>
          <cell r="GA23">
            <v>0</v>
          </cell>
          <cell r="GB23">
            <v>0</v>
          </cell>
          <cell r="GC23">
            <v>0</v>
          </cell>
          <cell r="GD23">
            <v>0</v>
          </cell>
          <cell r="GE23">
            <v>48.2</v>
          </cell>
          <cell r="GF23">
            <v>12.05</v>
          </cell>
          <cell r="GH23">
            <v>48.2</v>
          </cell>
          <cell r="GI23">
            <v>0</v>
          </cell>
          <cell r="GJ23">
            <v>0</v>
          </cell>
          <cell r="GL23">
            <v>0</v>
          </cell>
          <cell r="GM23">
            <v>0</v>
          </cell>
          <cell r="GN23">
            <v>0</v>
          </cell>
          <cell r="GP23">
            <v>0</v>
          </cell>
          <cell r="GQ23">
            <v>0</v>
          </cell>
          <cell r="GR23">
            <v>492.66500000000002</v>
          </cell>
          <cell r="GS23">
            <v>475.005</v>
          </cell>
          <cell r="GV23">
            <v>492.66500000000002</v>
          </cell>
          <cell r="GX23" t="str">
            <v>&lt;--ADMw_P--</v>
          </cell>
          <cell r="GY23">
            <v>0</v>
          </cell>
          <cell r="GZ23">
            <v>0</v>
          </cell>
          <cell r="HA23">
            <v>0</v>
          </cell>
          <cell r="HB23">
            <v>0</v>
          </cell>
          <cell r="HC23">
            <v>0</v>
          </cell>
          <cell r="HD23" t="str">
            <v>&lt;--Spacer--&gt;</v>
          </cell>
          <cell r="HE23" t="str">
            <v>&lt;--Spacer--&gt;</v>
          </cell>
          <cell r="HF23" t="str">
            <v>&lt;--Spacer--&gt;</v>
          </cell>
          <cell r="HG23" t="str">
            <v>&lt;--Spacer--&gt;</v>
          </cell>
          <cell r="HI23">
            <v>0</v>
          </cell>
          <cell r="HJ23">
            <v>0</v>
          </cell>
          <cell r="HK23">
            <v>0</v>
          </cell>
          <cell r="HL23">
            <v>0</v>
          </cell>
          <cell r="HM23">
            <v>0</v>
          </cell>
          <cell r="HN23">
            <v>0</v>
          </cell>
          <cell r="HO23">
            <v>0</v>
          </cell>
          <cell r="HP23">
            <v>0</v>
          </cell>
          <cell r="HQ23">
            <v>0</v>
          </cell>
          <cell r="HR23">
            <v>0</v>
          </cell>
          <cell r="HS23">
            <v>472.92</v>
          </cell>
          <cell r="HU23">
            <v>472.92</v>
          </cell>
          <cell r="HV23">
            <v>0</v>
          </cell>
          <cell r="HW23">
            <v>0</v>
          </cell>
          <cell r="HX23" t="str">
            <v>--ADMw_O--&gt;</v>
          </cell>
          <cell r="HY23">
            <v>472.92</v>
          </cell>
          <cell r="IA23">
            <v>472.92</v>
          </cell>
          <cell r="IB23">
            <v>0</v>
          </cell>
          <cell r="IC23">
            <v>0</v>
          </cell>
          <cell r="ID23">
            <v>0</v>
          </cell>
          <cell r="IE23">
            <v>0</v>
          </cell>
          <cell r="IF23">
            <v>11.86</v>
          </cell>
          <cell r="IG23">
            <v>5.93</v>
          </cell>
          <cell r="II23">
            <v>11.86</v>
          </cell>
          <cell r="IJ23">
            <v>0</v>
          </cell>
          <cell r="IK23">
            <v>0</v>
          </cell>
          <cell r="IL23">
            <v>0</v>
          </cell>
          <cell r="IN23">
            <v>0</v>
          </cell>
          <cell r="IO23">
            <v>0</v>
          </cell>
          <cell r="IP23">
            <v>0</v>
          </cell>
          <cell r="IQ23">
            <v>0</v>
          </cell>
          <cell r="IS23">
            <v>0</v>
          </cell>
          <cell r="IT23">
            <v>0</v>
          </cell>
          <cell r="IU23">
            <v>0</v>
          </cell>
          <cell r="IV23">
            <v>0</v>
          </cell>
          <cell r="IW23">
            <v>55.26</v>
          </cell>
          <cell r="IX23">
            <v>13.815</v>
          </cell>
          <cell r="IZ23">
            <v>55.26</v>
          </cell>
          <cell r="JA23">
            <v>0</v>
          </cell>
          <cell r="JB23">
            <v>0</v>
          </cell>
          <cell r="JD23">
            <v>0</v>
          </cell>
          <cell r="JE23">
            <v>0</v>
          </cell>
          <cell r="JF23">
            <v>0</v>
          </cell>
          <cell r="JH23">
            <v>0</v>
          </cell>
          <cell r="JI23">
            <v>0</v>
          </cell>
          <cell r="JJ23">
            <v>492.66500000000002</v>
          </cell>
          <cell r="JL23" t="str">
            <v>&lt;--ADMw_O--</v>
          </cell>
          <cell r="JM23">
            <v>0</v>
          </cell>
          <cell r="JN23">
            <v>0</v>
          </cell>
          <cell r="JO23">
            <v>0</v>
          </cell>
          <cell r="JP23">
            <v>0</v>
          </cell>
          <cell r="JQ23">
            <v>0</v>
          </cell>
          <cell r="JR23">
            <v>43640.35126797454</v>
          </cell>
          <cell r="JS23">
            <v>1</v>
          </cell>
          <cell r="JT23">
            <v>3</v>
          </cell>
        </row>
        <row r="24">
          <cell r="A24">
            <v>4226</v>
          </cell>
          <cell r="B24">
            <v>1924</v>
          </cell>
          <cell r="D24" t="str">
            <v>Clackamas</v>
          </cell>
          <cell r="E24" t="str">
            <v>North Clackamas SD 12</v>
          </cell>
          <cell r="F24" t="str">
            <v>Clackamas Middle College</v>
          </cell>
          <cell r="H24">
            <v>0</v>
          </cell>
          <cell r="I24">
            <v>0</v>
          </cell>
          <cell r="J24">
            <v>0</v>
          </cell>
          <cell r="K24">
            <v>0</v>
          </cell>
          <cell r="L24">
            <v>0</v>
          </cell>
          <cell r="M24">
            <v>0</v>
          </cell>
          <cell r="N24">
            <v>0</v>
          </cell>
          <cell r="O24">
            <v>0</v>
          </cell>
          <cell r="P24">
            <v>0</v>
          </cell>
          <cell r="Q24">
            <v>0</v>
          </cell>
          <cell r="R24">
            <v>0</v>
          </cell>
          <cell r="T24">
            <v>0</v>
          </cell>
          <cell r="U24">
            <v>0</v>
          </cell>
          <cell r="V24" t="str">
            <v>--ADMw_F--&gt;</v>
          </cell>
          <cell r="W24">
            <v>0</v>
          </cell>
          <cell r="Y24">
            <v>0</v>
          </cell>
          <cell r="Z24">
            <v>0</v>
          </cell>
          <cell r="AA24">
            <v>0</v>
          </cell>
          <cell r="AB24">
            <v>0</v>
          </cell>
          <cell r="AC24">
            <v>0</v>
          </cell>
          <cell r="AD24">
            <v>0</v>
          </cell>
          <cell r="AE24">
            <v>0</v>
          </cell>
          <cell r="AG24">
            <v>0</v>
          </cell>
          <cell r="AH24">
            <v>0</v>
          </cell>
          <cell r="AI24">
            <v>0</v>
          </cell>
          <cell r="AJ24">
            <v>0</v>
          </cell>
          <cell r="AL24">
            <v>0</v>
          </cell>
          <cell r="AM24">
            <v>0</v>
          </cell>
          <cell r="AN24">
            <v>0</v>
          </cell>
          <cell r="AO24">
            <v>0</v>
          </cell>
          <cell r="AQ24">
            <v>0</v>
          </cell>
          <cell r="AR24">
            <v>0</v>
          </cell>
          <cell r="AS24">
            <v>0</v>
          </cell>
          <cell r="AT24">
            <v>0</v>
          </cell>
          <cell r="AU24">
            <v>0</v>
          </cell>
          <cell r="AV24">
            <v>0</v>
          </cell>
          <cell r="AX24">
            <v>0</v>
          </cell>
          <cell r="AY24">
            <v>0</v>
          </cell>
          <cell r="AZ24">
            <v>0</v>
          </cell>
          <cell r="BB24">
            <v>0</v>
          </cell>
          <cell r="BC24">
            <v>0</v>
          </cell>
          <cell r="BD24">
            <v>0</v>
          </cell>
          <cell r="BF24">
            <v>0</v>
          </cell>
          <cell r="BG24">
            <v>0</v>
          </cell>
          <cell r="BH24">
            <v>304.90249999999997</v>
          </cell>
          <cell r="BI24">
            <v>0</v>
          </cell>
          <cell r="BL24">
            <v>304.90249999999997</v>
          </cell>
          <cell r="BN24" t="str">
            <v>&lt;--ADMw_F--</v>
          </cell>
          <cell r="BO24">
            <v>0</v>
          </cell>
          <cell r="BP24">
            <v>0</v>
          </cell>
          <cell r="BQ24">
            <v>0</v>
          </cell>
          <cell r="BR24">
            <v>0</v>
          </cell>
          <cell r="BS24">
            <v>0</v>
          </cell>
          <cell r="BT24" t="str">
            <v>&lt;--Spacer--&gt;</v>
          </cell>
          <cell r="BU24" t="str">
            <v>&lt;--Spacer--&gt;</v>
          </cell>
          <cell r="BV24" t="str">
            <v>&lt;--Spacer--&gt;</v>
          </cell>
          <cell r="BW24" t="str">
            <v>&lt;--Spacer--&gt;</v>
          </cell>
          <cell r="BY24">
            <v>0</v>
          </cell>
          <cell r="BZ24">
            <v>0</v>
          </cell>
          <cell r="CA24">
            <v>0</v>
          </cell>
          <cell r="CB24">
            <v>0</v>
          </cell>
          <cell r="CC24">
            <v>0</v>
          </cell>
          <cell r="CD24">
            <v>0</v>
          </cell>
          <cell r="CE24">
            <v>0</v>
          </cell>
          <cell r="CF24">
            <v>0</v>
          </cell>
          <cell r="CG24">
            <v>0</v>
          </cell>
          <cell r="CH24">
            <v>0</v>
          </cell>
          <cell r="CI24">
            <v>294.95</v>
          </cell>
          <cell r="CK24">
            <v>294.95</v>
          </cell>
          <cell r="CL24">
            <v>0</v>
          </cell>
          <cell r="CM24">
            <v>0</v>
          </cell>
          <cell r="CN24" t="str">
            <v>--ADMw_C--&gt;</v>
          </cell>
          <cell r="CO24">
            <v>294.95</v>
          </cell>
          <cell r="CQ24">
            <v>294.95</v>
          </cell>
          <cell r="CR24">
            <v>0</v>
          </cell>
          <cell r="CS24">
            <v>0</v>
          </cell>
          <cell r="CT24">
            <v>0</v>
          </cell>
          <cell r="CU24">
            <v>0</v>
          </cell>
          <cell r="CV24">
            <v>4.87</v>
          </cell>
          <cell r="CW24">
            <v>2.4350000000000001</v>
          </cell>
          <cell r="CY24">
            <v>4.87</v>
          </cell>
          <cell r="CZ24">
            <v>0</v>
          </cell>
          <cell r="DA24">
            <v>0</v>
          </cell>
          <cell r="DB24">
            <v>0</v>
          </cell>
          <cell r="DD24">
            <v>0</v>
          </cell>
          <cell r="DE24">
            <v>0</v>
          </cell>
          <cell r="DF24">
            <v>0</v>
          </cell>
          <cell r="DG24">
            <v>0</v>
          </cell>
          <cell r="DI24">
            <v>0</v>
          </cell>
          <cell r="DJ24">
            <v>0</v>
          </cell>
          <cell r="DK24">
            <v>0</v>
          </cell>
          <cell r="DL24">
            <v>0</v>
          </cell>
          <cell r="DM24">
            <v>30.07</v>
          </cell>
          <cell r="DN24">
            <v>7.5175000000000001</v>
          </cell>
          <cell r="DP24">
            <v>30.07</v>
          </cell>
          <cell r="DQ24">
            <v>0</v>
          </cell>
          <cell r="DR24">
            <v>0</v>
          </cell>
          <cell r="DT24">
            <v>0</v>
          </cell>
          <cell r="DU24">
            <v>0</v>
          </cell>
          <cell r="DV24">
            <v>0</v>
          </cell>
          <cell r="DX24">
            <v>0</v>
          </cell>
          <cell r="DY24">
            <v>0</v>
          </cell>
          <cell r="DZ24">
            <v>308.4425</v>
          </cell>
          <cell r="EA24">
            <v>304.90249999999997</v>
          </cell>
          <cell r="ED24">
            <v>308.4425</v>
          </cell>
          <cell r="EF24" t="str">
            <v>&lt;--ADMw_C--</v>
          </cell>
          <cell r="EG24">
            <v>-5.5710000000000004E-3</v>
          </cell>
          <cell r="EH24">
            <v>0</v>
          </cell>
          <cell r="EI24">
            <v>0</v>
          </cell>
          <cell r="EJ24">
            <v>0</v>
          </cell>
          <cell r="EK24">
            <v>0</v>
          </cell>
          <cell r="EL24" t="str">
            <v>&lt;--Spacer--&gt;</v>
          </cell>
          <cell r="EM24" t="str">
            <v>&lt;--Spacer--&gt;</v>
          </cell>
          <cell r="EN24" t="str">
            <v>&lt;--Spacer--&gt;</v>
          </cell>
          <cell r="EO24" t="str">
            <v>&lt;--Spacer--&gt;</v>
          </cell>
          <cell r="EQ24">
            <v>0</v>
          </cell>
          <cell r="ER24">
            <v>0</v>
          </cell>
          <cell r="ES24">
            <v>0</v>
          </cell>
          <cell r="ET24">
            <v>0</v>
          </cell>
          <cell r="EU24">
            <v>0</v>
          </cell>
          <cell r="EV24">
            <v>0</v>
          </cell>
          <cell r="EW24">
            <v>0</v>
          </cell>
          <cell r="EX24">
            <v>0</v>
          </cell>
          <cell r="EY24">
            <v>0</v>
          </cell>
          <cell r="EZ24">
            <v>0</v>
          </cell>
          <cell r="FA24">
            <v>298.16000000000003</v>
          </cell>
          <cell r="FC24">
            <v>298.16000000000003</v>
          </cell>
          <cell r="FD24">
            <v>0</v>
          </cell>
          <cell r="FE24">
            <v>0</v>
          </cell>
          <cell r="FF24" t="str">
            <v>--ADMw_P--&gt;</v>
          </cell>
          <cell r="FG24">
            <v>298.16000000000003</v>
          </cell>
          <cell r="FI24">
            <v>298.16000000000003</v>
          </cell>
          <cell r="FJ24">
            <v>0</v>
          </cell>
          <cell r="FK24">
            <v>0</v>
          </cell>
          <cell r="FL24">
            <v>0</v>
          </cell>
          <cell r="FM24">
            <v>0</v>
          </cell>
          <cell r="FN24">
            <v>4.87</v>
          </cell>
          <cell r="FO24">
            <v>2.4350000000000001</v>
          </cell>
          <cell r="FQ24">
            <v>4.87</v>
          </cell>
          <cell r="FR24">
            <v>0</v>
          </cell>
          <cell r="FS24">
            <v>0</v>
          </cell>
          <cell r="FT24">
            <v>0</v>
          </cell>
          <cell r="FV24">
            <v>0</v>
          </cell>
          <cell r="FW24">
            <v>0</v>
          </cell>
          <cell r="FX24">
            <v>0</v>
          </cell>
          <cell r="FY24">
            <v>0</v>
          </cell>
          <cell r="GA24">
            <v>0</v>
          </cell>
          <cell r="GB24">
            <v>0</v>
          </cell>
          <cell r="GC24">
            <v>0</v>
          </cell>
          <cell r="GD24">
            <v>0</v>
          </cell>
          <cell r="GE24">
            <v>31.39</v>
          </cell>
          <cell r="GF24">
            <v>7.8475000000000001</v>
          </cell>
          <cell r="GH24">
            <v>31.39</v>
          </cell>
          <cell r="GI24">
            <v>0</v>
          </cell>
          <cell r="GJ24">
            <v>0</v>
          </cell>
          <cell r="GL24">
            <v>0</v>
          </cell>
          <cell r="GM24">
            <v>0</v>
          </cell>
          <cell r="GN24">
            <v>0</v>
          </cell>
          <cell r="GP24">
            <v>0</v>
          </cell>
          <cell r="GQ24">
            <v>0</v>
          </cell>
          <cell r="GR24">
            <v>309.3775</v>
          </cell>
          <cell r="GS24">
            <v>308.4425</v>
          </cell>
          <cell r="GV24">
            <v>309.3775</v>
          </cell>
          <cell r="GX24" t="str">
            <v>&lt;--ADMw_P--</v>
          </cell>
          <cell r="GY24">
            <v>0</v>
          </cell>
          <cell r="GZ24">
            <v>0</v>
          </cell>
          <cell r="HA24">
            <v>0</v>
          </cell>
          <cell r="HB24">
            <v>0</v>
          </cell>
          <cell r="HC24">
            <v>0</v>
          </cell>
          <cell r="HD24" t="str">
            <v>&lt;--Spacer--&gt;</v>
          </cell>
          <cell r="HE24" t="str">
            <v>&lt;--Spacer--&gt;</v>
          </cell>
          <cell r="HF24" t="str">
            <v>&lt;--Spacer--&gt;</v>
          </cell>
          <cell r="HG24" t="str">
            <v>&lt;--Spacer--&gt;</v>
          </cell>
          <cell r="HI24">
            <v>0</v>
          </cell>
          <cell r="HJ24">
            <v>0</v>
          </cell>
          <cell r="HK24">
            <v>0</v>
          </cell>
          <cell r="HL24">
            <v>0</v>
          </cell>
          <cell r="HM24">
            <v>0</v>
          </cell>
          <cell r="HN24">
            <v>0</v>
          </cell>
          <cell r="HO24">
            <v>0</v>
          </cell>
          <cell r="HP24">
            <v>0</v>
          </cell>
          <cell r="HQ24">
            <v>0</v>
          </cell>
          <cell r="HR24">
            <v>0</v>
          </cell>
          <cell r="HS24">
            <v>299.27999999999997</v>
          </cell>
          <cell r="HU24">
            <v>299.27999999999997</v>
          </cell>
          <cell r="HV24">
            <v>0</v>
          </cell>
          <cell r="HW24">
            <v>0</v>
          </cell>
          <cell r="HX24" t="str">
            <v>--ADMw_O--&gt;</v>
          </cell>
          <cell r="HY24">
            <v>299.27999999999997</v>
          </cell>
          <cell r="IA24">
            <v>299.27999999999997</v>
          </cell>
          <cell r="IB24">
            <v>0</v>
          </cell>
          <cell r="IC24">
            <v>0</v>
          </cell>
          <cell r="ID24">
            <v>0</v>
          </cell>
          <cell r="IE24">
            <v>0</v>
          </cell>
          <cell r="IF24">
            <v>2.71</v>
          </cell>
          <cell r="IG24">
            <v>1.355</v>
          </cell>
          <cell r="II24">
            <v>2.71</v>
          </cell>
          <cell r="IJ24">
            <v>0</v>
          </cell>
          <cell r="IK24">
            <v>0</v>
          </cell>
          <cell r="IL24">
            <v>0</v>
          </cell>
          <cell r="IN24">
            <v>0</v>
          </cell>
          <cell r="IO24">
            <v>0</v>
          </cell>
          <cell r="IP24">
            <v>0</v>
          </cell>
          <cell r="IQ24">
            <v>0</v>
          </cell>
          <cell r="IS24">
            <v>0</v>
          </cell>
          <cell r="IT24">
            <v>0</v>
          </cell>
          <cell r="IU24">
            <v>0</v>
          </cell>
          <cell r="IV24">
            <v>0</v>
          </cell>
          <cell r="IW24">
            <v>34.97</v>
          </cell>
          <cell r="IX24">
            <v>8.7424999999999997</v>
          </cell>
          <cell r="IZ24">
            <v>34.97</v>
          </cell>
          <cell r="JA24">
            <v>0</v>
          </cell>
          <cell r="JB24">
            <v>0</v>
          </cell>
          <cell r="JD24">
            <v>0</v>
          </cell>
          <cell r="JE24">
            <v>0</v>
          </cell>
          <cell r="JF24">
            <v>0</v>
          </cell>
          <cell r="JH24">
            <v>0</v>
          </cell>
          <cell r="JI24">
            <v>0</v>
          </cell>
          <cell r="JJ24">
            <v>309.3775</v>
          </cell>
          <cell r="JL24" t="str">
            <v>&lt;--ADMw_O--</v>
          </cell>
          <cell r="JM24">
            <v>0</v>
          </cell>
          <cell r="JN24">
            <v>0</v>
          </cell>
          <cell r="JO24">
            <v>0</v>
          </cell>
          <cell r="JP24">
            <v>0</v>
          </cell>
          <cell r="JQ24">
            <v>0</v>
          </cell>
          <cell r="JR24">
            <v>43640.35126797454</v>
          </cell>
          <cell r="JS24">
            <v>1</v>
          </cell>
          <cell r="JT24">
            <v>3</v>
          </cell>
        </row>
        <row r="25">
          <cell r="A25">
            <v>4369</v>
          </cell>
          <cell r="B25">
            <v>1924</v>
          </cell>
          <cell r="D25" t="str">
            <v>Clackamas</v>
          </cell>
          <cell r="E25" t="str">
            <v>North Clackamas SD 12</v>
          </cell>
          <cell r="F25" t="str">
            <v>Milwaukie Academy of the Arts</v>
          </cell>
          <cell r="H25">
            <v>0</v>
          </cell>
          <cell r="I25">
            <v>0</v>
          </cell>
          <cell r="J25">
            <v>0</v>
          </cell>
          <cell r="K25">
            <v>0</v>
          </cell>
          <cell r="L25">
            <v>0</v>
          </cell>
          <cell r="M25">
            <v>0</v>
          </cell>
          <cell r="N25">
            <v>0</v>
          </cell>
          <cell r="O25">
            <v>0</v>
          </cell>
          <cell r="P25">
            <v>0</v>
          </cell>
          <cell r="Q25">
            <v>0</v>
          </cell>
          <cell r="R25">
            <v>0</v>
          </cell>
          <cell r="T25">
            <v>0</v>
          </cell>
          <cell r="U25">
            <v>0</v>
          </cell>
          <cell r="V25" t="str">
            <v>--ADMw_F--&gt;</v>
          </cell>
          <cell r="W25">
            <v>0</v>
          </cell>
          <cell r="Y25">
            <v>0</v>
          </cell>
          <cell r="Z25">
            <v>0</v>
          </cell>
          <cell r="AA25">
            <v>0</v>
          </cell>
          <cell r="AB25">
            <v>0</v>
          </cell>
          <cell r="AC25">
            <v>0</v>
          </cell>
          <cell r="AD25">
            <v>0</v>
          </cell>
          <cell r="AE25">
            <v>0</v>
          </cell>
          <cell r="AG25">
            <v>0</v>
          </cell>
          <cell r="AH25">
            <v>0</v>
          </cell>
          <cell r="AI25">
            <v>0</v>
          </cell>
          <cell r="AJ25">
            <v>0</v>
          </cell>
          <cell r="AL25">
            <v>0</v>
          </cell>
          <cell r="AM25">
            <v>0</v>
          </cell>
          <cell r="AN25">
            <v>0</v>
          </cell>
          <cell r="AO25">
            <v>0</v>
          </cell>
          <cell r="AQ25">
            <v>0</v>
          </cell>
          <cell r="AR25">
            <v>0</v>
          </cell>
          <cell r="AS25">
            <v>0</v>
          </cell>
          <cell r="AT25">
            <v>0</v>
          </cell>
          <cell r="AU25">
            <v>0</v>
          </cell>
          <cell r="AV25">
            <v>0</v>
          </cell>
          <cell r="AX25">
            <v>0</v>
          </cell>
          <cell r="AY25">
            <v>0</v>
          </cell>
          <cell r="AZ25">
            <v>0</v>
          </cell>
          <cell r="BB25">
            <v>0</v>
          </cell>
          <cell r="BC25">
            <v>0</v>
          </cell>
          <cell r="BD25">
            <v>0</v>
          </cell>
          <cell r="BF25">
            <v>0</v>
          </cell>
          <cell r="BG25">
            <v>0</v>
          </cell>
          <cell r="BH25">
            <v>305.44499999999999</v>
          </cell>
          <cell r="BI25">
            <v>0</v>
          </cell>
          <cell r="BL25">
            <v>305.44499999999999</v>
          </cell>
          <cell r="BN25" t="str">
            <v>&lt;--ADMw_F--</v>
          </cell>
          <cell r="BO25">
            <v>0</v>
          </cell>
          <cell r="BP25">
            <v>0</v>
          </cell>
          <cell r="BQ25">
            <v>0</v>
          </cell>
          <cell r="BR25">
            <v>0</v>
          </cell>
          <cell r="BS25">
            <v>0</v>
          </cell>
          <cell r="BT25" t="str">
            <v>&lt;--Spacer--&gt;</v>
          </cell>
          <cell r="BU25" t="str">
            <v>&lt;--Spacer--&gt;</v>
          </cell>
          <cell r="BV25" t="str">
            <v>&lt;--Spacer--&gt;</v>
          </cell>
          <cell r="BW25" t="str">
            <v>&lt;--Spacer--&gt;</v>
          </cell>
          <cell r="BY25">
            <v>0</v>
          </cell>
          <cell r="BZ25">
            <v>0</v>
          </cell>
          <cell r="CA25">
            <v>0</v>
          </cell>
          <cell r="CB25">
            <v>0</v>
          </cell>
          <cell r="CC25">
            <v>0</v>
          </cell>
          <cell r="CD25">
            <v>0</v>
          </cell>
          <cell r="CE25">
            <v>0</v>
          </cell>
          <cell r="CF25">
            <v>0</v>
          </cell>
          <cell r="CG25">
            <v>0</v>
          </cell>
          <cell r="CH25">
            <v>0</v>
          </cell>
          <cell r="CI25">
            <v>296.88</v>
          </cell>
          <cell r="CK25">
            <v>296.88</v>
          </cell>
          <cell r="CL25">
            <v>0</v>
          </cell>
          <cell r="CM25">
            <v>0</v>
          </cell>
          <cell r="CN25" t="str">
            <v>--ADMw_C--&gt;</v>
          </cell>
          <cell r="CO25">
            <v>296.88</v>
          </cell>
          <cell r="CQ25">
            <v>296.88</v>
          </cell>
          <cell r="CR25">
            <v>0</v>
          </cell>
          <cell r="CS25">
            <v>0</v>
          </cell>
          <cell r="CT25">
            <v>0</v>
          </cell>
          <cell r="CU25">
            <v>0</v>
          </cell>
          <cell r="CV25">
            <v>2</v>
          </cell>
          <cell r="CW25">
            <v>1</v>
          </cell>
          <cell r="CY25">
            <v>2</v>
          </cell>
          <cell r="CZ25">
            <v>0</v>
          </cell>
          <cell r="DA25">
            <v>0</v>
          </cell>
          <cell r="DB25">
            <v>0</v>
          </cell>
          <cell r="DD25">
            <v>0</v>
          </cell>
          <cell r="DE25">
            <v>0</v>
          </cell>
          <cell r="DF25">
            <v>0</v>
          </cell>
          <cell r="DG25">
            <v>0</v>
          </cell>
          <cell r="DI25">
            <v>0</v>
          </cell>
          <cell r="DJ25">
            <v>0</v>
          </cell>
          <cell r="DK25">
            <v>0</v>
          </cell>
          <cell r="DL25">
            <v>0</v>
          </cell>
          <cell r="DM25">
            <v>30.26</v>
          </cell>
          <cell r="DN25">
            <v>7.5650000000000004</v>
          </cell>
          <cell r="DP25">
            <v>30.26</v>
          </cell>
          <cell r="DQ25">
            <v>0</v>
          </cell>
          <cell r="DR25">
            <v>0</v>
          </cell>
          <cell r="DT25">
            <v>0</v>
          </cell>
          <cell r="DU25">
            <v>0</v>
          </cell>
          <cell r="DV25">
            <v>0</v>
          </cell>
          <cell r="DX25">
            <v>0</v>
          </cell>
          <cell r="DY25">
            <v>0</v>
          </cell>
          <cell r="DZ25">
            <v>314.21249999999998</v>
          </cell>
          <cell r="EA25">
            <v>305.44499999999999</v>
          </cell>
          <cell r="ED25">
            <v>314.21249999999998</v>
          </cell>
          <cell r="EF25" t="str">
            <v>&lt;--ADMw_C--</v>
          </cell>
          <cell r="EG25">
            <v>-5.5710000000000004E-3</v>
          </cell>
          <cell r="EH25">
            <v>0</v>
          </cell>
          <cell r="EI25">
            <v>0</v>
          </cell>
          <cell r="EJ25">
            <v>0</v>
          </cell>
          <cell r="EK25">
            <v>0</v>
          </cell>
          <cell r="EL25" t="str">
            <v>&lt;--Spacer--&gt;</v>
          </cell>
          <cell r="EM25" t="str">
            <v>&lt;--Spacer--&gt;</v>
          </cell>
          <cell r="EN25" t="str">
            <v>&lt;--Spacer--&gt;</v>
          </cell>
          <cell r="EO25" t="str">
            <v>&lt;--Spacer--&gt;</v>
          </cell>
          <cell r="EQ25">
            <v>0</v>
          </cell>
          <cell r="ER25">
            <v>0</v>
          </cell>
          <cell r="ES25">
            <v>0</v>
          </cell>
          <cell r="ET25">
            <v>0</v>
          </cell>
          <cell r="EU25">
            <v>0</v>
          </cell>
          <cell r="EV25">
            <v>0</v>
          </cell>
          <cell r="EW25">
            <v>0</v>
          </cell>
          <cell r="EX25">
            <v>0</v>
          </cell>
          <cell r="EY25">
            <v>0</v>
          </cell>
          <cell r="EZ25">
            <v>0</v>
          </cell>
          <cell r="FA25">
            <v>305.18</v>
          </cell>
          <cell r="FC25">
            <v>305.18</v>
          </cell>
          <cell r="FD25">
            <v>0</v>
          </cell>
          <cell r="FE25">
            <v>0</v>
          </cell>
          <cell r="FF25" t="str">
            <v>--ADMw_P--&gt;</v>
          </cell>
          <cell r="FG25">
            <v>305.18</v>
          </cell>
          <cell r="FI25">
            <v>305.18</v>
          </cell>
          <cell r="FJ25">
            <v>0</v>
          </cell>
          <cell r="FK25">
            <v>0</v>
          </cell>
          <cell r="FL25">
            <v>0</v>
          </cell>
          <cell r="FM25">
            <v>0</v>
          </cell>
          <cell r="FN25">
            <v>2</v>
          </cell>
          <cell r="FO25">
            <v>1</v>
          </cell>
          <cell r="FQ25">
            <v>2</v>
          </cell>
          <cell r="FR25">
            <v>0</v>
          </cell>
          <cell r="FS25">
            <v>0</v>
          </cell>
          <cell r="FT25">
            <v>0</v>
          </cell>
          <cell r="FV25">
            <v>0</v>
          </cell>
          <cell r="FW25">
            <v>0</v>
          </cell>
          <cell r="FX25">
            <v>0</v>
          </cell>
          <cell r="FY25">
            <v>0</v>
          </cell>
          <cell r="GA25">
            <v>0</v>
          </cell>
          <cell r="GB25">
            <v>0</v>
          </cell>
          <cell r="GC25">
            <v>0</v>
          </cell>
          <cell r="GD25">
            <v>0</v>
          </cell>
          <cell r="GE25">
            <v>32.130000000000003</v>
          </cell>
          <cell r="GF25">
            <v>8.0325000000000006</v>
          </cell>
          <cell r="GH25">
            <v>32.130000000000003</v>
          </cell>
          <cell r="GI25">
            <v>0</v>
          </cell>
          <cell r="GJ25">
            <v>0</v>
          </cell>
          <cell r="GL25">
            <v>0</v>
          </cell>
          <cell r="GM25">
            <v>0</v>
          </cell>
          <cell r="GN25">
            <v>0</v>
          </cell>
          <cell r="GP25">
            <v>0</v>
          </cell>
          <cell r="GQ25">
            <v>0</v>
          </cell>
          <cell r="GR25">
            <v>316.45499999999998</v>
          </cell>
          <cell r="GS25">
            <v>314.21249999999998</v>
          </cell>
          <cell r="GV25">
            <v>316.45499999999998</v>
          </cell>
          <cell r="GX25" t="str">
            <v>&lt;--ADMw_P--</v>
          </cell>
          <cell r="GY25">
            <v>0</v>
          </cell>
          <cell r="GZ25">
            <v>0</v>
          </cell>
          <cell r="HA25">
            <v>0</v>
          </cell>
          <cell r="HB25">
            <v>0</v>
          </cell>
          <cell r="HC25">
            <v>0</v>
          </cell>
          <cell r="HD25" t="str">
            <v>&lt;--Spacer--&gt;</v>
          </cell>
          <cell r="HE25" t="str">
            <v>&lt;--Spacer--&gt;</v>
          </cell>
          <cell r="HF25" t="str">
            <v>&lt;--Spacer--&gt;</v>
          </cell>
          <cell r="HG25" t="str">
            <v>&lt;--Spacer--&gt;</v>
          </cell>
          <cell r="HI25">
            <v>0</v>
          </cell>
          <cell r="HJ25">
            <v>0</v>
          </cell>
          <cell r="HK25">
            <v>0</v>
          </cell>
          <cell r="HL25">
            <v>0</v>
          </cell>
          <cell r="HM25">
            <v>0</v>
          </cell>
          <cell r="HN25">
            <v>0</v>
          </cell>
          <cell r="HO25">
            <v>0</v>
          </cell>
          <cell r="HP25">
            <v>0</v>
          </cell>
          <cell r="HQ25">
            <v>0</v>
          </cell>
          <cell r="HR25">
            <v>0</v>
          </cell>
          <cell r="HS25">
            <v>307.22000000000003</v>
          </cell>
          <cell r="HU25">
            <v>307.22000000000003</v>
          </cell>
          <cell r="HV25">
            <v>0</v>
          </cell>
          <cell r="HW25">
            <v>0</v>
          </cell>
          <cell r="HX25" t="str">
            <v>--ADMw_O--&gt;</v>
          </cell>
          <cell r="HY25">
            <v>307.22000000000003</v>
          </cell>
          <cell r="IA25">
            <v>307.22000000000003</v>
          </cell>
          <cell r="IB25">
            <v>0</v>
          </cell>
          <cell r="IC25">
            <v>0</v>
          </cell>
          <cell r="ID25">
            <v>0</v>
          </cell>
          <cell r="IE25">
            <v>0</v>
          </cell>
          <cell r="IF25">
            <v>0.52</v>
          </cell>
          <cell r="IG25">
            <v>0.26</v>
          </cell>
          <cell r="II25">
            <v>0.52</v>
          </cell>
          <cell r="IJ25">
            <v>0</v>
          </cell>
          <cell r="IK25">
            <v>0</v>
          </cell>
          <cell r="IL25">
            <v>0</v>
          </cell>
          <cell r="IN25">
            <v>0</v>
          </cell>
          <cell r="IO25">
            <v>0</v>
          </cell>
          <cell r="IP25">
            <v>0</v>
          </cell>
          <cell r="IQ25">
            <v>0</v>
          </cell>
          <cell r="IS25">
            <v>0</v>
          </cell>
          <cell r="IT25">
            <v>0</v>
          </cell>
          <cell r="IU25">
            <v>0</v>
          </cell>
          <cell r="IV25">
            <v>0</v>
          </cell>
          <cell r="IW25">
            <v>35.9</v>
          </cell>
          <cell r="IX25">
            <v>8.9749999999999996</v>
          </cell>
          <cell r="IZ25">
            <v>35.9</v>
          </cell>
          <cell r="JA25">
            <v>0</v>
          </cell>
          <cell r="JB25">
            <v>0</v>
          </cell>
          <cell r="JD25">
            <v>0</v>
          </cell>
          <cell r="JE25">
            <v>0</v>
          </cell>
          <cell r="JF25">
            <v>0</v>
          </cell>
          <cell r="JH25">
            <v>0</v>
          </cell>
          <cell r="JI25">
            <v>0</v>
          </cell>
          <cell r="JJ25">
            <v>316.45499999999998</v>
          </cell>
          <cell r="JL25" t="str">
            <v>&lt;--ADMw_O--</v>
          </cell>
          <cell r="JM25">
            <v>0</v>
          </cell>
          <cell r="JN25">
            <v>0</v>
          </cell>
          <cell r="JO25">
            <v>0</v>
          </cell>
          <cell r="JP25">
            <v>0</v>
          </cell>
          <cell r="JQ25">
            <v>0</v>
          </cell>
          <cell r="JR25">
            <v>43640.35126797454</v>
          </cell>
          <cell r="JS25">
            <v>1</v>
          </cell>
          <cell r="JT25">
            <v>3</v>
          </cell>
        </row>
        <row r="26">
          <cell r="A26">
            <v>4475</v>
          </cell>
          <cell r="B26">
            <v>1924</v>
          </cell>
          <cell r="D26" t="str">
            <v>Clackamas</v>
          </cell>
          <cell r="E26" t="str">
            <v>North Clackamas SD 12</v>
          </cell>
          <cell r="F26" t="str">
            <v>Cascade Heights Public Charter School</v>
          </cell>
          <cell r="H26">
            <v>0</v>
          </cell>
          <cell r="I26">
            <v>0</v>
          </cell>
          <cell r="J26">
            <v>0</v>
          </cell>
          <cell r="K26">
            <v>0</v>
          </cell>
          <cell r="L26">
            <v>0</v>
          </cell>
          <cell r="M26">
            <v>0</v>
          </cell>
          <cell r="N26">
            <v>0</v>
          </cell>
          <cell r="O26">
            <v>0</v>
          </cell>
          <cell r="P26">
            <v>0</v>
          </cell>
          <cell r="Q26">
            <v>0</v>
          </cell>
          <cell r="R26">
            <v>0</v>
          </cell>
          <cell r="T26">
            <v>0</v>
          </cell>
          <cell r="U26">
            <v>0</v>
          </cell>
          <cell r="V26" t="str">
            <v>--ADMw_F--&gt;</v>
          </cell>
          <cell r="W26">
            <v>0</v>
          </cell>
          <cell r="Y26">
            <v>0</v>
          </cell>
          <cell r="Z26">
            <v>0</v>
          </cell>
          <cell r="AA26">
            <v>0</v>
          </cell>
          <cell r="AB26">
            <v>0</v>
          </cell>
          <cell r="AC26">
            <v>0</v>
          </cell>
          <cell r="AD26">
            <v>0</v>
          </cell>
          <cell r="AE26">
            <v>0</v>
          </cell>
          <cell r="AG26">
            <v>0</v>
          </cell>
          <cell r="AH26">
            <v>0</v>
          </cell>
          <cell r="AI26">
            <v>0</v>
          </cell>
          <cell r="AJ26">
            <v>0</v>
          </cell>
          <cell r="AL26">
            <v>0</v>
          </cell>
          <cell r="AM26">
            <v>0</v>
          </cell>
          <cell r="AN26">
            <v>0</v>
          </cell>
          <cell r="AO26">
            <v>0</v>
          </cell>
          <cell r="AQ26">
            <v>0</v>
          </cell>
          <cell r="AR26">
            <v>0</v>
          </cell>
          <cell r="AS26">
            <v>0</v>
          </cell>
          <cell r="AT26">
            <v>0</v>
          </cell>
          <cell r="AU26">
            <v>0</v>
          </cell>
          <cell r="AV26">
            <v>0</v>
          </cell>
          <cell r="AX26">
            <v>0</v>
          </cell>
          <cell r="AY26">
            <v>0</v>
          </cell>
          <cell r="AZ26">
            <v>0</v>
          </cell>
          <cell r="BB26">
            <v>0</v>
          </cell>
          <cell r="BC26">
            <v>0</v>
          </cell>
          <cell r="BD26">
            <v>0</v>
          </cell>
          <cell r="BF26">
            <v>0</v>
          </cell>
          <cell r="BG26">
            <v>0</v>
          </cell>
          <cell r="BH26">
            <v>226.26750000000001</v>
          </cell>
          <cell r="BI26">
            <v>0</v>
          </cell>
          <cell r="BL26">
            <v>226.26750000000001</v>
          </cell>
          <cell r="BN26" t="str">
            <v>&lt;--ADMw_F--</v>
          </cell>
          <cell r="BO26">
            <v>0</v>
          </cell>
          <cell r="BP26">
            <v>0</v>
          </cell>
          <cell r="BQ26">
            <v>0</v>
          </cell>
          <cell r="BR26">
            <v>0</v>
          </cell>
          <cell r="BS26">
            <v>0</v>
          </cell>
          <cell r="BT26" t="str">
            <v>&lt;--Spacer--&gt;</v>
          </cell>
          <cell r="BU26" t="str">
            <v>&lt;--Spacer--&gt;</v>
          </cell>
          <cell r="BV26" t="str">
            <v>&lt;--Spacer--&gt;</v>
          </cell>
          <cell r="BW26" t="str">
            <v>&lt;--Spacer--&gt;</v>
          </cell>
          <cell r="BY26">
            <v>0</v>
          </cell>
          <cell r="BZ26">
            <v>0</v>
          </cell>
          <cell r="CA26">
            <v>0</v>
          </cell>
          <cell r="CB26">
            <v>0</v>
          </cell>
          <cell r="CC26">
            <v>0</v>
          </cell>
          <cell r="CD26">
            <v>0</v>
          </cell>
          <cell r="CE26">
            <v>0</v>
          </cell>
          <cell r="CF26">
            <v>0</v>
          </cell>
          <cell r="CG26">
            <v>0</v>
          </cell>
          <cell r="CH26">
            <v>0</v>
          </cell>
          <cell r="CI26">
            <v>213.34</v>
          </cell>
          <cell r="CK26">
            <v>213.34</v>
          </cell>
          <cell r="CL26">
            <v>0</v>
          </cell>
          <cell r="CM26">
            <v>0</v>
          </cell>
          <cell r="CN26" t="str">
            <v>--ADMw_C--&gt;</v>
          </cell>
          <cell r="CO26">
            <v>213.34</v>
          </cell>
          <cell r="CQ26">
            <v>213.34</v>
          </cell>
          <cell r="CR26">
            <v>0</v>
          </cell>
          <cell r="CS26">
            <v>0</v>
          </cell>
          <cell r="CT26">
            <v>0</v>
          </cell>
          <cell r="CU26">
            <v>0</v>
          </cell>
          <cell r="CV26">
            <v>14.98</v>
          </cell>
          <cell r="CW26">
            <v>7.49</v>
          </cell>
          <cell r="CY26">
            <v>14.98</v>
          </cell>
          <cell r="CZ26">
            <v>0</v>
          </cell>
          <cell r="DA26">
            <v>0</v>
          </cell>
          <cell r="DB26">
            <v>0</v>
          </cell>
          <cell r="DD26">
            <v>0</v>
          </cell>
          <cell r="DE26">
            <v>0</v>
          </cell>
          <cell r="DF26">
            <v>0</v>
          </cell>
          <cell r="DG26">
            <v>0</v>
          </cell>
          <cell r="DI26">
            <v>0</v>
          </cell>
          <cell r="DJ26">
            <v>0</v>
          </cell>
          <cell r="DK26">
            <v>0</v>
          </cell>
          <cell r="DL26">
            <v>0</v>
          </cell>
          <cell r="DM26">
            <v>21.75</v>
          </cell>
          <cell r="DN26">
            <v>5.4375</v>
          </cell>
          <cell r="DP26">
            <v>21.75</v>
          </cell>
          <cell r="DQ26">
            <v>0</v>
          </cell>
          <cell r="DR26">
            <v>0</v>
          </cell>
          <cell r="DT26">
            <v>0</v>
          </cell>
          <cell r="DU26">
            <v>0</v>
          </cell>
          <cell r="DV26">
            <v>0</v>
          </cell>
          <cell r="DX26">
            <v>0</v>
          </cell>
          <cell r="DY26">
            <v>0</v>
          </cell>
          <cell r="DZ26">
            <v>233.9425</v>
          </cell>
          <cell r="EA26">
            <v>226.26750000000001</v>
          </cell>
          <cell r="ED26">
            <v>233.9425</v>
          </cell>
          <cell r="EF26" t="str">
            <v>&lt;--ADMw_C--</v>
          </cell>
          <cell r="EG26">
            <v>-5.5710000000000004E-3</v>
          </cell>
          <cell r="EH26">
            <v>0</v>
          </cell>
          <cell r="EI26">
            <v>0</v>
          </cell>
          <cell r="EJ26">
            <v>0</v>
          </cell>
          <cell r="EK26">
            <v>0</v>
          </cell>
          <cell r="EL26" t="str">
            <v>&lt;--Spacer--&gt;</v>
          </cell>
          <cell r="EM26" t="str">
            <v>&lt;--Spacer--&gt;</v>
          </cell>
          <cell r="EN26" t="str">
            <v>&lt;--Spacer--&gt;</v>
          </cell>
          <cell r="EO26" t="str">
            <v>&lt;--Spacer--&gt;</v>
          </cell>
          <cell r="EQ26">
            <v>0</v>
          </cell>
          <cell r="ER26">
            <v>0</v>
          </cell>
          <cell r="ES26">
            <v>0</v>
          </cell>
          <cell r="ET26">
            <v>0</v>
          </cell>
          <cell r="EU26">
            <v>0</v>
          </cell>
          <cell r="EV26">
            <v>0</v>
          </cell>
          <cell r="EW26">
            <v>0</v>
          </cell>
          <cell r="EX26">
            <v>0</v>
          </cell>
          <cell r="EY26">
            <v>0</v>
          </cell>
          <cell r="EZ26">
            <v>0</v>
          </cell>
          <cell r="FA26">
            <v>220.28</v>
          </cell>
          <cell r="FC26">
            <v>220.28</v>
          </cell>
          <cell r="FD26">
            <v>0</v>
          </cell>
          <cell r="FE26">
            <v>0</v>
          </cell>
          <cell r="FF26" t="str">
            <v>--ADMw_P--&gt;</v>
          </cell>
          <cell r="FG26">
            <v>220.28</v>
          </cell>
          <cell r="FI26">
            <v>220.28</v>
          </cell>
          <cell r="FJ26">
            <v>0</v>
          </cell>
          <cell r="FK26">
            <v>0</v>
          </cell>
          <cell r="FL26">
            <v>0</v>
          </cell>
          <cell r="FM26">
            <v>0</v>
          </cell>
          <cell r="FN26">
            <v>15.73</v>
          </cell>
          <cell r="FO26">
            <v>7.8650000000000002</v>
          </cell>
          <cell r="FQ26">
            <v>15.73</v>
          </cell>
          <cell r="FR26">
            <v>0</v>
          </cell>
          <cell r="FS26">
            <v>0</v>
          </cell>
          <cell r="FT26">
            <v>0</v>
          </cell>
          <cell r="FV26">
            <v>0</v>
          </cell>
          <cell r="FW26">
            <v>0</v>
          </cell>
          <cell r="FX26">
            <v>0</v>
          </cell>
          <cell r="FY26">
            <v>0</v>
          </cell>
          <cell r="GA26">
            <v>0</v>
          </cell>
          <cell r="GB26">
            <v>0</v>
          </cell>
          <cell r="GC26">
            <v>0</v>
          </cell>
          <cell r="GD26">
            <v>0</v>
          </cell>
          <cell r="GE26">
            <v>23.19</v>
          </cell>
          <cell r="GF26">
            <v>5.7975000000000003</v>
          </cell>
          <cell r="GH26">
            <v>23.19</v>
          </cell>
          <cell r="GI26">
            <v>0</v>
          </cell>
          <cell r="GJ26">
            <v>0</v>
          </cell>
          <cell r="GL26">
            <v>0</v>
          </cell>
          <cell r="GM26">
            <v>0</v>
          </cell>
          <cell r="GN26">
            <v>0</v>
          </cell>
          <cell r="GP26">
            <v>0</v>
          </cell>
          <cell r="GQ26">
            <v>0</v>
          </cell>
          <cell r="GR26">
            <v>227.82</v>
          </cell>
          <cell r="GS26">
            <v>233.9425</v>
          </cell>
          <cell r="GV26">
            <v>233.9425</v>
          </cell>
          <cell r="GX26" t="str">
            <v>&lt;--ADMw_P--</v>
          </cell>
          <cell r="GY26">
            <v>0</v>
          </cell>
          <cell r="GZ26">
            <v>0</v>
          </cell>
          <cell r="HA26">
            <v>0</v>
          </cell>
          <cell r="HB26">
            <v>0</v>
          </cell>
          <cell r="HC26">
            <v>0</v>
          </cell>
          <cell r="HD26" t="str">
            <v>&lt;--Spacer--&gt;</v>
          </cell>
          <cell r="HE26" t="str">
            <v>&lt;--Spacer--&gt;</v>
          </cell>
          <cell r="HF26" t="str">
            <v>&lt;--Spacer--&gt;</v>
          </cell>
          <cell r="HG26" t="str">
            <v>&lt;--Spacer--&gt;</v>
          </cell>
          <cell r="HI26">
            <v>0</v>
          </cell>
          <cell r="HJ26">
            <v>0</v>
          </cell>
          <cell r="HK26">
            <v>0</v>
          </cell>
          <cell r="HL26">
            <v>0</v>
          </cell>
          <cell r="HM26">
            <v>0</v>
          </cell>
          <cell r="HN26">
            <v>0</v>
          </cell>
          <cell r="HO26">
            <v>0</v>
          </cell>
          <cell r="HP26">
            <v>0</v>
          </cell>
          <cell r="HQ26">
            <v>0</v>
          </cell>
          <cell r="HR26">
            <v>0</v>
          </cell>
          <cell r="HS26">
            <v>215.46</v>
          </cell>
          <cell r="HU26">
            <v>215.46</v>
          </cell>
          <cell r="HV26">
            <v>0</v>
          </cell>
          <cell r="HW26">
            <v>0</v>
          </cell>
          <cell r="HX26" t="str">
            <v>--ADMw_O--&gt;</v>
          </cell>
          <cell r="HY26">
            <v>215.46</v>
          </cell>
          <cell r="IA26">
            <v>215.46</v>
          </cell>
          <cell r="IB26">
            <v>0</v>
          </cell>
          <cell r="IC26">
            <v>0</v>
          </cell>
          <cell r="ID26">
            <v>0</v>
          </cell>
          <cell r="IE26">
            <v>0</v>
          </cell>
          <cell r="IF26">
            <v>12.13</v>
          </cell>
          <cell r="IG26">
            <v>6.0650000000000004</v>
          </cell>
          <cell r="II26">
            <v>12.13</v>
          </cell>
          <cell r="IJ26">
            <v>0</v>
          </cell>
          <cell r="IK26">
            <v>0</v>
          </cell>
          <cell r="IL26">
            <v>0</v>
          </cell>
          <cell r="IN26">
            <v>0</v>
          </cell>
          <cell r="IO26">
            <v>0</v>
          </cell>
          <cell r="IP26">
            <v>0</v>
          </cell>
          <cell r="IQ26">
            <v>0</v>
          </cell>
          <cell r="IS26">
            <v>0</v>
          </cell>
          <cell r="IT26">
            <v>0</v>
          </cell>
          <cell r="IU26">
            <v>0</v>
          </cell>
          <cell r="IV26">
            <v>0</v>
          </cell>
          <cell r="IW26">
            <v>25.18</v>
          </cell>
          <cell r="IX26">
            <v>6.2949999999999999</v>
          </cell>
          <cell r="IZ26">
            <v>25.18</v>
          </cell>
          <cell r="JA26">
            <v>0</v>
          </cell>
          <cell r="JB26">
            <v>0</v>
          </cell>
          <cell r="JD26">
            <v>0</v>
          </cell>
          <cell r="JE26">
            <v>0</v>
          </cell>
          <cell r="JF26">
            <v>0</v>
          </cell>
          <cell r="JH26">
            <v>0</v>
          </cell>
          <cell r="JI26">
            <v>0</v>
          </cell>
          <cell r="JJ26">
            <v>227.82</v>
          </cell>
          <cell r="JL26" t="str">
            <v>&lt;--ADMw_O--</v>
          </cell>
          <cell r="JM26">
            <v>0</v>
          </cell>
          <cell r="JN26">
            <v>0</v>
          </cell>
          <cell r="JO26">
            <v>0</v>
          </cell>
          <cell r="JP26">
            <v>0</v>
          </cell>
          <cell r="JQ26">
            <v>0</v>
          </cell>
          <cell r="JR26">
            <v>43640.35126797454</v>
          </cell>
          <cell r="JS26">
            <v>1</v>
          </cell>
          <cell r="JT26">
            <v>3</v>
          </cell>
        </row>
        <row r="27">
          <cell r="A27">
            <v>1925</v>
          </cell>
          <cell r="B27">
            <v>1925</v>
          </cell>
          <cell r="C27" t="str">
            <v>03035</v>
          </cell>
          <cell r="D27" t="str">
            <v>Clackamas</v>
          </cell>
          <cell r="E27" t="str">
            <v>Molalla River SD 35</v>
          </cell>
          <cell r="G27">
            <v>1902</v>
          </cell>
          <cell r="H27">
            <v>8600000</v>
          </cell>
          <cell r="I27">
            <v>0</v>
          </cell>
          <cell r="J27">
            <v>0</v>
          </cell>
          <cell r="K27">
            <v>0</v>
          </cell>
          <cell r="L27">
            <v>50000</v>
          </cell>
          <cell r="M27">
            <v>0</v>
          </cell>
          <cell r="N27">
            <v>0</v>
          </cell>
          <cell r="O27">
            <v>0</v>
          </cell>
          <cell r="P27">
            <v>11.1</v>
          </cell>
          <cell r="Q27">
            <v>2280000</v>
          </cell>
          <cell r="R27">
            <v>2745</v>
          </cell>
          <cell r="S27">
            <v>2745</v>
          </cell>
          <cell r="T27">
            <v>2745</v>
          </cell>
          <cell r="U27">
            <v>0</v>
          </cell>
          <cell r="V27" t="str">
            <v>--ADMw_F--&gt;</v>
          </cell>
          <cell r="W27">
            <v>2745</v>
          </cell>
          <cell r="X27">
            <v>2745</v>
          </cell>
          <cell r="Y27">
            <v>2745</v>
          </cell>
          <cell r="Z27">
            <v>0</v>
          </cell>
          <cell r="AA27">
            <v>405</v>
          </cell>
          <cell r="AB27">
            <v>301.95</v>
          </cell>
          <cell r="AC27">
            <v>30.4</v>
          </cell>
          <cell r="AD27">
            <v>145</v>
          </cell>
          <cell r="AE27">
            <v>72.5</v>
          </cell>
          <cell r="AF27">
            <v>145</v>
          </cell>
          <cell r="AG27">
            <v>145</v>
          </cell>
          <cell r="AH27">
            <v>0</v>
          </cell>
          <cell r="AI27">
            <v>0</v>
          </cell>
          <cell r="AJ27">
            <v>0</v>
          </cell>
          <cell r="AK27">
            <v>0</v>
          </cell>
          <cell r="AL27">
            <v>0</v>
          </cell>
          <cell r="AM27">
            <v>0</v>
          </cell>
          <cell r="AN27">
            <v>0</v>
          </cell>
          <cell r="AO27">
            <v>0</v>
          </cell>
          <cell r="AP27">
            <v>0</v>
          </cell>
          <cell r="AQ27">
            <v>0</v>
          </cell>
          <cell r="AR27">
            <v>0</v>
          </cell>
          <cell r="AS27">
            <v>19</v>
          </cell>
          <cell r="AT27">
            <v>4.75</v>
          </cell>
          <cell r="AU27">
            <v>264.92</v>
          </cell>
          <cell r="AV27">
            <v>66.23</v>
          </cell>
          <cell r="AW27">
            <v>264.92</v>
          </cell>
          <cell r="AX27">
            <v>264.92</v>
          </cell>
          <cell r="AY27">
            <v>0</v>
          </cell>
          <cell r="AZ27">
            <v>0</v>
          </cell>
          <cell r="BA27">
            <v>0</v>
          </cell>
          <cell r="BB27">
            <v>0</v>
          </cell>
          <cell r="BC27">
            <v>0</v>
          </cell>
          <cell r="BD27">
            <v>0</v>
          </cell>
          <cell r="BE27">
            <v>0</v>
          </cell>
          <cell r="BF27">
            <v>0</v>
          </cell>
          <cell r="BG27">
            <v>0</v>
          </cell>
          <cell r="BH27">
            <v>2904.9942000000001</v>
          </cell>
          <cell r="BI27">
            <v>3220.83</v>
          </cell>
          <cell r="BJ27">
            <v>3211.7141999999999</v>
          </cell>
          <cell r="BK27">
            <v>3220.83</v>
          </cell>
          <cell r="BL27">
            <v>3220.83</v>
          </cell>
          <cell r="BM27">
            <v>3220.83</v>
          </cell>
          <cell r="BN27" t="str">
            <v>&lt;--ADMw_F--</v>
          </cell>
          <cell r="BO27">
            <v>-6.0029999999999997E-3</v>
          </cell>
          <cell r="BP27">
            <v>0</v>
          </cell>
          <cell r="BQ27">
            <v>830.6</v>
          </cell>
          <cell r="BR27">
            <v>69</v>
          </cell>
          <cell r="BS27">
            <v>0.7</v>
          </cell>
          <cell r="BT27" t="str">
            <v>&lt;--Spacer--&gt;</v>
          </cell>
          <cell r="BU27" t="str">
            <v>&lt;--Spacer--&gt;</v>
          </cell>
          <cell r="BV27" t="str">
            <v>&lt;--Spacer--&gt;</v>
          </cell>
          <cell r="BW27" t="str">
            <v>&lt;--Spacer--&gt;</v>
          </cell>
          <cell r="BX27">
            <v>1902</v>
          </cell>
          <cell r="BY27">
            <v>8520000</v>
          </cell>
          <cell r="BZ27">
            <v>0</v>
          </cell>
          <cell r="CA27">
            <v>0</v>
          </cell>
          <cell r="CB27">
            <v>0</v>
          </cell>
          <cell r="CC27">
            <v>50000</v>
          </cell>
          <cell r="CD27">
            <v>0</v>
          </cell>
          <cell r="CE27">
            <v>0</v>
          </cell>
          <cell r="CF27">
            <v>0</v>
          </cell>
          <cell r="CG27">
            <v>11.45</v>
          </cell>
          <cell r="CH27">
            <v>2195000</v>
          </cell>
          <cell r="CI27">
            <v>2438.7399999999998</v>
          </cell>
          <cell r="CJ27">
            <v>2736.72</v>
          </cell>
          <cell r="CK27">
            <v>2438.7399999999998</v>
          </cell>
          <cell r="CL27">
            <v>297.98</v>
          </cell>
          <cell r="CM27">
            <v>0</v>
          </cell>
          <cell r="CN27" t="str">
            <v>--ADMw_C--&gt;</v>
          </cell>
          <cell r="CO27">
            <v>2438.7399999999998</v>
          </cell>
          <cell r="CP27">
            <v>2736.72</v>
          </cell>
          <cell r="CQ27">
            <v>2438.7399999999998</v>
          </cell>
          <cell r="CR27">
            <v>297.98</v>
          </cell>
          <cell r="CS27">
            <v>384</v>
          </cell>
          <cell r="CT27">
            <v>301.03919999999999</v>
          </cell>
          <cell r="CU27">
            <v>30.4</v>
          </cell>
          <cell r="CV27">
            <v>142.55000000000001</v>
          </cell>
          <cell r="CW27">
            <v>71.275000000000006</v>
          </cell>
          <cell r="CX27">
            <v>145.55000000000001</v>
          </cell>
          <cell r="CY27">
            <v>142.55000000000001</v>
          </cell>
          <cell r="CZ27">
            <v>3</v>
          </cell>
          <cell r="DA27">
            <v>0</v>
          </cell>
          <cell r="DB27">
            <v>0</v>
          </cell>
          <cell r="DC27">
            <v>0</v>
          </cell>
          <cell r="DD27">
            <v>0</v>
          </cell>
          <cell r="DE27">
            <v>0</v>
          </cell>
          <cell r="DF27">
            <v>0</v>
          </cell>
          <cell r="DG27">
            <v>0</v>
          </cell>
          <cell r="DH27">
            <v>0</v>
          </cell>
          <cell r="DI27">
            <v>0</v>
          </cell>
          <cell r="DJ27">
            <v>0</v>
          </cell>
          <cell r="DK27">
            <v>19</v>
          </cell>
          <cell r="DL27">
            <v>4.75</v>
          </cell>
          <cell r="DM27">
            <v>235.16</v>
          </cell>
          <cell r="DN27">
            <v>58.79</v>
          </cell>
          <cell r="DO27">
            <v>264.12</v>
          </cell>
          <cell r="DP27">
            <v>235.16</v>
          </cell>
          <cell r="DQ27">
            <v>28.96</v>
          </cell>
          <cell r="DR27">
            <v>0</v>
          </cell>
          <cell r="DS27">
            <v>0</v>
          </cell>
          <cell r="DT27">
            <v>0</v>
          </cell>
          <cell r="DU27">
            <v>0</v>
          </cell>
          <cell r="DV27">
            <v>0</v>
          </cell>
          <cell r="DW27">
            <v>0</v>
          </cell>
          <cell r="DX27">
            <v>0</v>
          </cell>
          <cell r="DY27">
            <v>0</v>
          </cell>
          <cell r="DZ27">
            <v>2840.5888</v>
          </cell>
          <cell r="EA27">
            <v>2904.9942000000001</v>
          </cell>
          <cell r="EB27">
            <v>3177.1313</v>
          </cell>
          <cell r="EC27">
            <v>3211.7141999999999</v>
          </cell>
          <cell r="ED27">
            <v>2904.9942000000001</v>
          </cell>
          <cell r="EE27">
            <v>3211.7141999999999</v>
          </cell>
          <cell r="EF27" t="str">
            <v>&lt;--ADMw_C--</v>
          </cell>
          <cell r="EG27">
            <v>-6.7489999999999998E-3</v>
          </cell>
          <cell r="EH27">
            <v>0</v>
          </cell>
          <cell r="EI27">
            <v>796.64</v>
          </cell>
          <cell r="EJ27">
            <v>69</v>
          </cell>
          <cell r="EK27">
            <v>0.7</v>
          </cell>
          <cell r="EL27" t="str">
            <v>&lt;--Spacer--&gt;</v>
          </cell>
          <cell r="EM27" t="str">
            <v>&lt;--Spacer--&gt;</v>
          </cell>
          <cell r="EN27" t="str">
            <v>&lt;--Spacer--&gt;</v>
          </cell>
          <cell r="EO27" t="str">
            <v>&lt;--Spacer--&gt;</v>
          </cell>
          <cell r="EP27">
            <v>1902</v>
          </cell>
          <cell r="EQ27">
            <v>7974096</v>
          </cell>
          <cell r="ER27">
            <v>0</v>
          </cell>
          <cell r="ES27">
            <v>258329</v>
          </cell>
          <cell r="ET27">
            <v>0</v>
          </cell>
          <cell r="EU27">
            <v>182298</v>
          </cell>
          <cell r="EV27">
            <v>0</v>
          </cell>
          <cell r="EW27">
            <v>0</v>
          </cell>
          <cell r="EX27">
            <v>0</v>
          </cell>
          <cell r="EY27">
            <v>11.1</v>
          </cell>
          <cell r="EZ27">
            <v>2161789</v>
          </cell>
          <cell r="FA27">
            <v>2380.7399999999998</v>
          </cell>
          <cell r="FB27">
            <v>2707.83</v>
          </cell>
          <cell r="FC27">
            <v>2380.7399999999998</v>
          </cell>
          <cell r="FD27">
            <v>327.08999999999997</v>
          </cell>
          <cell r="FE27">
            <v>0</v>
          </cell>
          <cell r="FF27" t="str">
            <v>--ADMw_P--&gt;</v>
          </cell>
          <cell r="FG27">
            <v>2380.7399999999998</v>
          </cell>
          <cell r="FH27">
            <v>2707.83</v>
          </cell>
          <cell r="FI27">
            <v>2380.7399999999998</v>
          </cell>
          <cell r="FJ27">
            <v>327.08999999999997</v>
          </cell>
          <cell r="FK27">
            <v>397</v>
          </cell>
          <cell r="FL27">
            <v>297.86130000000003</v>
          </cell>
          <cell r="FM27">
            <v>30.4</v>
          </cell>
          <cell r="FN27">
            <v>140.97</v>
          </cell>
          <cell r="FO27">
            <v>70.484999999999999</v>
          </cell>
          <cell r="FP27">
            <v>144.27000000000001</v>
          </cell>
          <cell r="FQ27">
            <v>140.97</v>
          </cell>
          <cell r="FR27">
            <v>3.3</v>
          </cell>
          <cell r="FS27">
            <v>0</v>
          </cell>
          <cell r="FT27">
            <v>0</v>
          </cell>
          <cell r="FU27">
            <v>0</v>
          </cell>
          <cell r="FV27">
            <v>0</v>
          </cell>
          <cell r="FW27">
            <v>0</v>
          </cell>
          <cell r="FX27">
            <v>0</v>
          </cell>
          <cell r="FY27">
            <v>0</v>
          </cell>
          <cell r="FZ27">
            <v>0</v>
          </cell>
          <cell r="GA27">
            <v>0</v>
          </cell>
          <cell r="GB27">
            <v>0</v>
          </cell>
          <cell r="GC27">
            <v>18</v>
          </cell>
          <cell r="GD27">
            <v>4.5</v>
          </cell>
          <cell r="GE27">
            <v>226.41</v>
          </cell>
          <cell r="GF27">
            <v>56.602499999999999</v>
          </cell>
          <cell r="GG27">
            <v>257.62</v>
          </cell>
          <cell r="GH27">
            <v>226.41</v>
          </cell>
          <cell r="GI27">
            <v>31.21</v>
          </cell>
          <cell r="GJ27">
            <v>0</v>
          </cell>
          <cell r="GK27">
            <v>0</v>
          </cell>
          <cell r="GL27">
            <v>0</v>
          </cell>
          <cell r="GM27">
            <v>0</v>
          </cell>
          <cell r="GN27">
            <v>0</v>
          </cell>
          <cell r="GO27">
            <v>0</v>
          </cell>
          <cell r="GP27">
            <v>0</v>
          </cell>
          <cell r="GQ27">
            <v>0</v>
          </cell>
          <cell r="GR27">
            <v>2813.7732000000001</v>
          </cell>
          <cell r="GS27">
            <v>2840.5888</v>
          </cell>
          <cell r="GT27">
            <v>3157.5882000000001</v>
          </cell>
          <cell r="GU27">
            <v>3177.1313</v>
          </cell>
          <cell r="GV27">
            <v>2840.5888</v>
          </cell>
          <cell r="GW27">
            <v>3177.1313</v>
          </cell>
          <cell r="GX27" t="str">
            <v>&lt;--ADMw_P--</v>
          </cell>
          <cell r="GY27">
            <v>-4.6629999999999996E-3</v>
          </cell>
          <cell r="GZ27">
            <v>0</v>
          </cell>
          <cell r="HA27">
            <v>798.35</v>
          </cell>
          <cell r="HB27">
            <v>69</v>
          </cell>
          <cell r="HC27">
            <v>0.7</v>
          </cell>
          <cell r="HD27" t="str">
            <v>&lt;--Spacer--&gt;</v>
          </cell>
          <cell r="HE27" t="str">
            <v>&lt;--Spacer--&gt;</v>
          </cell>
          <cell r="HF27" t="str">
            <v>&lt;--Spacer--&gt;</v>
          </cell>
          <cell r="HG27" t="str">
            <v>&lt;--Spacer--&gt;</v>
          </cell>
          <cell r="HH27">
            <v>1902</v>
          </cell>
          <cell r="HI27">
            <v>7772042</v>
          </cell>
          <cell r="HJ27">
            <v>5134</v>
          </cell>
          <cell r="HK27">
            <v>313120</v>
          </cell>
          <cell r="HL27">
            <v>0</v>
          </cell>
          <cell r="HM27">
            <v>134339</v>
          </cell>
          <cell r="HN27">
            <v>0</v>
          </cell>
          <cell r="HO27">
            <v>0</v>
          </cell>
          <cell r="HP27">
            <v>0</v>
          </cell>
          <cell r="HQ27">
            <v>11.16</v>
          </cell>
          <cell r="HR27">
            <v>2049549</v>
          </cell>
          <cell r="HS27">
            <v>2350.79</v>
          </cell>
          <cell r="HT27">
            <v>2681.87</v>
          </cell>
          <cell r="HU27">
            <v>2350.79</v>
          </cell>
          <cell r="HV27">
            <v>331.08</v>
          </cell>
          <cell r="HW27">
            <v>0</v>
          </cell>
          <cell r="HX27" t="str">
            <v>--ADMw_O--&gt;</v>
          </cell>
          <cell r="HY27">
            <v>2350.79</v>
          </cell>
          <cell r="HZ27">
            <v>2681.87</v>
          </cell>
          <cell r="IA27">
            <v>2350.79</v>
          </cell>
          <cell r="IB27">
            <v>331.08</v>
          </cell>
          <cell r="IC27">
            <v>411</v>
          </cell>
          <cell r="ID27">
            <v>295.00569999999999</v>
          </cell>
          <cell r="IE27">
            <v>28.8</v>
          </cell>
          <cell r="IF27">
            <v>143.87</v>
          </cell>
          <cell r="IG27">
            <v>71.935000000000002</v>
          </cell>
          <cell r="IH27">
            <v>151.94999999999999</v>
          </cell>
          <cell r="II27">
            <v>143.87</v>
          </cell>
          <cell r="IJ27">
            <v>8.08</v>
          </cell>
          <cell r="IK27">
            <v>0</v>
          </cell>
          <cell r="IL27">
            <v>0</v>
          </cell>
          <cell r="IM27">
            <v>0</v>
          </cell>
          <cell r="IN27">
            <v>0</v>
          </cell>
          <cell r="IO27">
            <v>0</v>
          </cell>
          <cell r="IP27">
            <v>0</v>
          </cell>
          <cell r="IQ27">
            <v>0</v>
          </cell>
          <cell r="IR27">
            <v>0</v>
          </cell>
          <cell r="IS27">
            <v>0</v>
          </cell>
          <cell r="IT27">
            <v>0</v>
          </cell>
          <cell r="IU27">
            <v>22</v>
          </cell>
          <cell r="IV27">
            <v>5.5</v>
          </cell>
          <cell r="IW27">
            <v>246.97</v>
          </cell>
          <cell r="IX27">
            <v>61.7425</v>
          </cell>
          <cell r="IY27">
            <v>281.75</v>
          </cell>
          <cell r="IZ27">
            <v>246.97</v>
          </cell>
          <cell r="JA27">
            <v>34.78</v>
          </cell>
          <cell r="JB27">
            <v>0</v>
          </cell>
          <cell r="JC27">
            <v>0</v>
          </cell>
          <cell r="JD27">
            <v>0</v>
          </cell>
          <cell r="JE27">
            <v>0</v>
          </cell>
          <cell r="JF27">
            <v>0</v>
          </cell>
          <cell r="JG27">
            <v>0</v>
          </cell>
          <cell r="JH27">
            <v>0</v>
          </cell>
          <cell r="JI27">
            <v>0</v>
          </cell>
          <cell r="JJ27">
            <v>2813.7732000000001</v>
          </cell>
          <cell r="JK27">
            <v>3157.5882000000001</v>
          </cell>
          <cell r="JL27" t="str">
            <v>&lt;--ADMw_O--</v>
          </cell>
          <cell r="JM27">
            <v>-5.3670000000000002E-3</v>
          </cell>
          <cell r="JN27">
            <v>0</v>
          </cell>
          <cell r="JO27">
            <v>764.22</v>
          </cell>
          <cell r="JP27">
            <v>69</v>
          </cell>
          <cell r="JQ27">
            <v>0.7</v>
          </cell>
          <cell r="JR27">
            <v>43640.35126797454</v>
          </cell>
          <cell r="JS27">
            <v>1</v>
          </cell>
          <cell r="JT27">
            <v>2</v>
          </cell>
        </row>
        <row r="28">
          <cell r="A28">
            <v>4745</v>
          </cell>
          <cell r="B28">
            <v>1925</v>
          </cell>
          <cell r="D28" t="str">
            <v>Clackamas</v>
          </cell>
          <cell r="E28" t="str">
            <v>Molalla River SD 35</v>
          </cell>
          <cell r="F28" t="str">
            <v>Molalla River Academy</v>
          </cell>
          <cell r="H28">
            <v>0</v>
          </cell>
          <cell r="I28">
            <v>0</v>
          </cell>
          <cell r="J28">
            <v>0</v>
          </cell>
          <cell r="K28">
            <v>0</v>
          </cell>
          <cell r="L28">
            <v>0</v>
          </cell>
          <cell r="M28">
            <v>0</v>
          </cell>
          <cell r="N28">
            <v>0</v>
          </cell>
          <cell r="O28">
            <v>0</v>
          </cell>
          <cell r="P28">
            <v>0</v>
          </cell>
          <cell r="Q28">
            <v>0</v>
          </cell>
          <cell r="R28">
            <v>0</v>
          </cell>
          <cell r="T28">
            <v>0</v>
          </cell>
          <cell r="U28">
            <v>0</v>
          </cell>
          <cell r="V28" t="str">
            <v>--ADMw_F--&gt;</v>
          </cell>
          <cell r="W28">
            <v>0</v>
          </cell>
          <cell r="Y28">
            <v>0</v>
          </cell>
          <cell r="Z28">
            <v>0</v>
          </cell>
          <cell r="AA28">
            <v>0</v>
          </cell>
          <cell r="AB28">
            <v>0</v>
          </cell>
          <cell r="AC28">
            <v>0</v>
          </cell>
          <cell r="AD28">
            <v>0</v>
          </cell>
          <cell r="AE28">
            <v>0</v>
          </cell>
          <cell r="AG28">
            <v>0</v>
          </cell>
          <cell r="AH28">
            <v>0</v>
          </cell>
          <cell r="AI28">
            <v>0</v>
          </cell>
          <cell r="AJ28">
            <v>0</v>
          </cell>
          <cell r="AL28">
            <v>0</v>
          </cell>
          <cell r="AM28">
            <v>0</v>
          </cell>
          <cell r="AN28">
            <v>0</v>
          </cell>
          <cell r="AO28">
            <v>0</v>
          </cell>
          <cell r="AQ28">
            <v>0</v>
          </cell>
          <cell r="AR28">
            <v>0</v>
          </cell>
          <cell r="AS28">
            <v>0</v>
          </cell>
          <cell r="AT28">
            <v>0</v>
          </cell>
          <cell r="AU28">
            <v>0</v>
          </cell>
          <cell r="AV28">
            <v>0</v>
          </cell>
          <cell r="AX28">
            <v>0</v>
          </cell>
          <cell r="AY28">
            <v>0</v>
          </cell>
          <cell r="AZ28">
            <v>0</v>
          </cell>
          <cell r="BB28">
            <v>0</v>
          </cell>
          <cell r="BC28">
            <v>0</v>
          </cell>
          <cell r="BD28">
            <v>0</v>
          </cell>
          <cell r="BF28">
            <v>0</v>
          </cell>
          <cell r="BG28">
            <v>0</v>
          </cell>
          <cell r="BH28">
            <v>208.02</v>
          </cell>
          <cell r="BI28">
            <v>0</v>
          </cell>
          <cell r="BL28">
            <v>208.02</v>
          </cell>
          <cell r="BN28" t="str">
            <v>&lt;--ADMw_F--</v>
          </cell>
          <cell r="BO28">
            <v>0</v>
          </cell>
          <cell r="BP28">
            <v>0</v>
          </cell>
          <cell r="BQ28">
            <v>0</v>
          </cell>
          <cell r="BR28">
            <v>0</v>
          </cell>
          <cell r="BS28">
            <v>0</v>
          </cell>
          <cell r="BT28" t="str">
            <v>&lt;--Spacer--&gt;</v>
          </cell>
          <cell r="BU28" t="str">
            <v>&lt;--Spacer--&gt;</v>
          </cell>
          <cell r="BV28" t="str">
            <v>&lt;--Spacer--&gt;</v>
          </cell>
          <cell r="BW28" t="str">
            <v>&lt;--Spacer--&gt;</v>
          </cell>
          <cell r="BY28">
            <v>0</v>
          </cell>
          <cell r="BZ28">
            <v>0</v>
          </cell>
          <cell r="CA28">
            <v>0</v>
          </cell>
          <cell r="CB28">
            <v>0</v>
          </cell>
          <cell r="CC28">
            <v>0</v>
          </cell>
          <cell r="CD28">
            <v>0</v>
          </cell>
          <cell r="CE28">
            <v>0</v>
          </cell>
          <cell r="CF28">
            <v>0</v>
          </cell>
          <cell r="CG28">
            <v>0</v>
          </cell>
          <cell r="CH28">
            <v>0</v>
          </cell>
          <cell r="CI28">
            <v>202.11</v>
          </cell>
          <cell r="CK28">
            <v>202.11</v>
          </cell>
          <cell r="CL28">
            <v>0</v>
          </cell>
          <cell r="CM28">
            <v>0</v>
          </cell>
          <cell r="CN28" t="str">
            <v>--ADMw_C--&gt;</v>
          </cell>
          <cell r="CO28">
            <v>202.11</v>
          </cell>
          <cell r="CQ28">
            <v>202.11</v>
          </cell>
          <cell r="CR28">
            <v>0</v>
          </cell>
          <cell r="CS28">
            <v>0</v>
          </cell>
          <cell r="CT28">
            <v>0</v>
          </cell>
          <cell r="CU28">
            <v>0</v>
          </cell>
          <cell r="CV28">
            <v>2</v>
          </cell>
          <cell r="CW28">
            <v>1</v>
          </cell>
          <cell r="CY28">
            <v>2</v>
          </cell>
          <cell r="CZ28">
            <v>0</v>
          </cell>
          <cell r="DA28">
            <v>0</v>
          </cell>
          <cell r="DB28">
            <v>0</v>
          </cell>
          <cell r="DD28">
            <v>0</v>
          </cell>
          <cell r="DE28">
            <v>0</v>
          </cell>
          <cell r="DF28">
            <v>0</v>
          </cell>
          <cell r="DG28">
            <v>0</v>
          </cell>
          <cell r="DI28">
            <v>0</v>
          </cell>
          <cell r="DJ28">
            <v>0</v>
          </cell>
          <cell r="DK28">
            <v>0</v>
          </cell>
          <cell r="DL28">
            <v>0</v>
          </cell>
          <cell r="DM28">
            <v>19.64</v>
          </cell>
          <cell r="DN28">
            <v>4.91</v>
          </cell>
          <cell r="DP28">
            <v>19.64</v>
          </cell>
          <cell r="DQ28">
            <v>0</v>
          </cell>
          <cell r="DR28">
            <v>0</v>
          </cell>
          <cell r="DT28">
            <v>0</v>
          </cell>
          <cell r="DU28">
            <v>0</v>
          </cell>
          <cell r="DV28">
            <v>0</v>
          </cell>
          <cell r="DX28">
            <v>0</v>
          </cell>
          <cell r="DY28">
            <v>0</v>
          </cell>
          <cell r="DZ28">
            <v>220.57499999999999</v>
          </cell>
          <cell r="EA28">
            <v>208.02</v>
          </cell>
          <cell r="ED28">
            <v>220.57499999999999</v>
          </cell>
          <cell r="EF28" t="str">
            <v>&lt;--ADMw_C--</v>
          </cell>
          <cell r="EG28">
            <v>-6.7489999999999998E-3</v>
          </cell>
          <cell r="EH28">
            <v>0</v>
          </cell>
          <cell r="EI28">
            <v>0</v>
          </cell>
          <cell r="EJ28">
            <v>0</v>
          </cell>
          <cell r="EK28">
            <v>0</v>
          </cell>
          <cell r="EL28" t="str">
            <v>&lt;--Spacer--&gt;</v>
          </cell>
          <cell r="EM28" t="str">
            <v>&lt;--Spacer--&gt;</v>
          </cell>
          <cell r="EN28" t="str">
            <v>&lt;--Spacer--&gt;</v>
          </cell>
          <cell r="EO28" t="str">
            <v>&lt;--Spacer--&gt;</v>
          </cell>
          <cell r="EQ28">
            <v>0</v>
          </cell>
          <cell r="ER28">
            <v>0</v>
          </cell>
          <cell r="ES28">
            <v>0</v>
          </cell>
          <cell r="ET28">
            <v>0</v>
          </cell>
          <cell r="EU28">
            <v>0</v>
          </cell>
          <cell r="EV28">
            <v>0</v>
          </cell>
          <cell r="EW28">
            <v>0</v>
          </cell>
          <cell r="EX28">
            <v>0</v>
          </cell>
          <cell r="EY28">
            <v>0</v>
          </cell>
          <cell r="EZ28">
            <v>0</v>
          </cell>
          <cell r="FA28">
            <v>214.46</v>
          </cell>
          <cell r="FC28">
            <v>214.46</v>
          </cell>
          <cell r="FD28">
            <v>0</v>
          </cell>
          <cell r="FE28">
            <v>0</v>
          </cell>
          <cell r="FF28" t="str">
            <v>--ADMw_P--&gt;</v>
          </cell>
          <cell r="FG28">
            <v>214.46</v>
          </cell>
          <cell r="FI28">
            <v>214.46</v>
          </cell>
          <cell r="FJ28">
            <v>0</v>
          </cell>
          <cell r="FK28">
            <v>0</v>
          </cell>
          <cell r="FL28">
            <v>0</v>
          </cell>
          <cell r="FM28">
            <v>0</v>
          </cell>
          <cell r="FN28">
            <v>2</v>
          </cell>
          <cell r="FO28">
            <v>1</v>
          </cell>
          <cell r="FQ28">
            <v>2</v>
          </cell>
          <cell r="FR28">
            <v>0</v>
          </cell>
          <cell r="FS28">
            <v>0</v>
          </cell>
          <cell r="FT28">
            <v>0</v>
          </cell>
          <cell r="FV28">
            <v>0</v>
          </cell>
          <cell r="FW28">
            <v>0</v>
          </cell>
          <cell r="FX28">
            <v>0</v>
          </cell>
          <cell r="FY28">
            <v>0</v>
          </cell>
          <cell r="GA28">
            <v>0</v>
          </cell>
          <cell r="GB28">
            <v>0</v>
          </cell>
          <cell r="GC28">
            <v>0</v>
          </cell>
          <cell r="GD28">
            <v>0</v>
          </cell>
          <cell r="GE28">
            <v>20.46</v>
          </cell>
          <cell r="GF28">
            <v>5.1150000000000002</v>
          </cell>
          <cell r="GH28">
            <v>20.46</v>
          </cell>
          <cell r="GI28">
            <v>0</v>
          </cell>
          <cell r="GJ28">
            <v>0</v>
          </cell>
          <cell r="GL28">
            <v>0</v>
          </cell>
          <cell r="GM28">
            <v>0</v>
          </cell>
          <cell r="GN28">
            <v>0</v>
          </cell>
          <cell r="GP28">
            <v>0</v>
          </cell>
          <cell r="GQ28">
            <v>0</v>
          </cell>
          <cell r="GR28">
            <v>224.16749999999999</v>
          </cell>
          <cell r="GS28">
            <v>220.57499999999999</v>
          </cell>
          <cell r="GV28">
            <v>224.16749999999999</v>
          </cell>
          <cell r="GX28" t="str">
            <v>&lt;--ADMw_P--</v>
          </cell>
          <cell r="GY28">
            <v>0</v>
          </cell>
          <cell r="GZ28">
            <v>0</v>
          </cell>
          <cell r="HA28">
            <v>0</v>
          </cell>
          <cell r="HB28">
            <v>0</v>
          </cell>
          <cell r="HC28">
            <v>0</v>
          </cell>
          <cell r="HD28" t="str">
            <v>&lt;--Spacer--&gt;</v>
          </cell>
          <cell r="HE28" t="str">
            <v>&lt;--Spacer--&gt;</v>
          </cell>
          <cell r="HF28" t="str">
            <v>&lt;--Spacer--&gt;</v>
          </cell>
          <cell r="HG28" t="str">
            <v>&lt;--Spacer--&gt;</v>
          </cell>
          <cell r="HI28">
            <v>0</v>
          </cell>
          <cell r="HJ28">
            <v>0</v>
          </cell>
          <cell r="HK28">
            <v>0</v>
          </cell>
          <cell r="HL28">
            <v>0</v>
          </cell>
          <cell r="HM28">
            <v>0</v>
          </cell>
          <cell r="HN28">
            <v>0</v>
          </cell>
          <cell r="HO28">
            <v>0</v>
          </cell>
          <cell r="HP28">
            <v>0</v>
          </cell>
          <cell r="HQ28">
            <v>0</v>
          </cell>
          <cell r="HR28">
            <v>0</v>
          </cell>
          <cell r="HS28">
            <v>216.97</v>
          </cell>
          <cell r="HU28">
            <v>216.97</v>
          </cell>
          <cell r="HV28">
            <v>0</v>
          </cell>
          <cell r="HW28">
            <v>0</v>
          </cell>
          <cell r="HX28" t="str">
            <v>--ADMw_O--&gt;</v>
          </cell>
          <cell r="HY28">
            <v>216.97</v>
          </cell>
          <cell r="IA28">
            <v>216.97</v>
          </cell>
          <cell r="IB28">
            <v>0</v>
          </cell>
          <cell r="IC28">
            <v>0</v>
          </cell>
          <cell r="ID28">
            <v>0</v>
          </cell>
          <cell r="IE28">
            <v>0</v>
          </cell>
          <cell r="IF28">
            <v>3</v>
          </cell>
          <cell r="IG28">
            <v>1.5</v>
          </cell>
          <cell r="II28">
            <v>3</v>
          </cell>
          <cell r="IJ28">
            <v>0</v>
          </cell>
          <cell r="IK28">
            <v>0</v>
          </cell>
          <cell r="IL28">
            <v>0</v>
          </cell>
          <cell r="IN28">
            <v>0</v>
          </cell>
          <cell r="IO28">
            <v>0</v>
          </cell>
          <cell r="IP28">
            <v>0</v>
          </cell>
          <cell r="IQ28">
            <v>0</v>
          </cell>
          <cell r="IS28">
            <v>0</v>
          </cell>
          <cell r="IT28">
            <v>0</v>
          </cell>
          <cell r="IU28">
            <v>0</v>
          </cell>
          <cell r="IV28">
            <v>0</v>
          </cell>
          <cell r="IW28">
            <v>22.79</v>
          </cell>
          <cell r="IX28">
            <v>5.6974999999999998</v>
          </cell>
          <cell r="IZ28">
            <v>22.79</v>
          </cell>
          <cell r="JA28">
            <v>0</v>
          </cell>
          <cell r="JB28">
            <v>0</v>
          </cell>
          <cell r="JD28">
            <v>0</v>
          </cell>
          <cell r="JE28">
            <v>0</v>
          </cell>
          <cell r="JF28">
            <v>0</v>
          </cell>
          <cell r="JH28">
            <v>0</v>
          </cell>
          <cell r="JI28">
            <v>0</v>
          </cell>
          <cell r="JJ28">
            <v>224.16749999999999</v>
          </cell>
          <cell r="JL28" t="str">
            <v>&lt;--ADMw_O--</v>
          </cell>
          <cell r="JM28">
            <v>0</v>
          </cell>
          <cell r="JN28">
            <v>0</v>
          </cell>
          <cell r="JO28">
            <v>0</v>
          </cell>
          <cell r="JP28">
            <v>0</v>
          </cell>
          <cell r="JQ28">
            <v>0</v>
          </cell>
          <cell r="JR28">
            <v>43640.35126797454</v>
          </cell>
          <cell r="JS28">
            <v>1</v>
          </cell>
          <cell r="JT28">
            <v>3</v>
          </cell>
        </row>
        <row r="29">
          <cell r="A29">
            <v>4818</v>
          </cell>
          <cell r="B29">
            <v>1925</v>
          </cell>
          <cell r="D29" t="str">
            <v>Clackamas</v>
          </cell>
          <cell r="E29" t="str">
            <v>Molalla River SD 35</v>
          </cell>
          <cell r="F29" t="str">
            <v>Renaissance Public Academy</v>
          </cell>
          <cell r="H29">
            <v>0</v>
          </cell>
          <cell r="I29">
            <v>0</v>
          </cell>
          <cell r="J29">
            <v>0</v>
          </cell>
          <cell r="K29">
            <v>0</v>
          </cell>
          <cell r="L29">
            <v>0</v>
          </cell>
          <cell r="M29">
            <v>0</v>
          </cell>
          <cell r="N29">
            <v>0</v>
          </cell>
          <cell r="O29">
            <v>0</v>
          </cell>
          <cell r="P29">
            <v>0</v>
          </cell>
          <cell r="Q29">
            <v>0</v>
          </cell>
          <cell r="R29">
            <v>0</v>
          </cell>
          <cell r="T29">
            <v>0</v>
          </cell>
          <cell r="U29">
            <v>0</v>
          </cell>
          <cell r="V29" t="str">
            <v>--ADMw_F--&gt;</v>
          </cell>
          <cell r="W29">
            <v>0</v>
          </cell>
          <cell r="Y29">
            <v>0</v>
          </cell>
          <cell r="Z29">
            <v>0</v>
          </cell>
          <cell r="AA29">
            <v>0</v>
          </cell>
          <cell r="AB29">
            <v>0</v>
          </cell>
          <cell r="AC29">
            <v>0</v>
          </cell>
          <cell r="AD29">
            <v>0</v>
          </cell>
          <cell r="AE29">
            <v>0</v>
          </cell>
          <cell r="AG29">
            <v>0</v>
          </cell>
          <cell r="AH29">
            <v>0</v>
          </cell>
          <cell r="AI29">
            <v>0</v>
          </cell>
          <cell r="AJ29">
            <v>0</v>
          </cell>
          <cell r="AL29">
            <v>0</v>
          </cell>
          <cell r="AM29">
            <v>0</v>
          </cell>
          <cell r="AN29">
            <v>0</v>
          </cell>
          <cell r="AO29">
            <v>0</v>
          </cell>
          <cell r="AQ29">
            <v>0</v>
          </cell>
          <cell r="AR29">
            <v>0</v>
          </cell>
          <cell r="AS29">
            <v>0</v>
          </cell>
          <cell r="AT29">
            <v>0</v>
          </cell>
          <cell r="AU29">
            <v>0</v>
          </cell>
          <cell r="AV29">
            <v>0</v>
          </cell>
          <cell r="AX29">
            <v>0</v>
          </cell>
          <cell r="AY29">
            <v>0</v>
          </cell>
          <cell r="AZ29">
            <v>0</v>
          </cell>
          <cell r="BB29">
            <v>0</v>
          </cell>
          <cell r="BC29">
            <v>0</v>
          </cell>
          <cell r="BD29">
            <v>0</v>
          </cell>
          <cell r="BF29">
            <v>0</v>
          </cell>
          <cell r="BG29">
            <v>0</v>
          </cell>
          <cell r="BH29">
            <v>98.7</v>
          </cell>
          <cell r="BI29">
            <v>0</v>
          </cell>
          <cell r="BL29">
            <v>98.7</v>
          </cell>
          <cell r="BN29" t="str">
            <v>&lt;--ADMw_F--</v>
          </cell>
          <cell r="BO29">
            <v>0</v>
          </cell>
          <cell r="BP29">
            <v>0</v>
          </cell>
          <cell r="BQ29">
            <v>0</v>
          </cell>
          <cell r="BR29">
            <v>0</v>
          </cell>
          <cell r="BS29">
            <v>0</v>
          </cell>
          <cell r="BT29" t="str">
            <v>&lt;--Spacer--&gt;</v>
          </cell>
          <cell r="BU29" t="str">
            <v>&lt;--Spacer--&gt;</v>
          </cell>
          <cell r="BV29" t="str">
            <v>&lt;--Spacer--&gt;</v>
          </cell>
          <cell r="BW29" t="str">
            <v>&lt;--Spacer--&gt;</v>
          </cell>
          <cell r="BY29">
            <v>0</v>
          </cell>
          <cell r="BZ29">
            <v>0</v>
          </cell>
          <cell r="CA29">
            <v>0</v>
          </cell>
          <cell r="CB29">
            <v>0</v>
          </cell>
          <cell r="CC29">
            <v>0</v>
          </cell>
          <cell r="CD29">
            <v>0</v>
          </cell>
          <cell r="CE29">
            <v>0</v>
          </cell>
          <cell r="CF29">
            <v>0</v>
          </cell>
          <cell r="CG29">
            <v>0</v>
          </cell>
          <cell r="CH29">
            <v>0</v>
          </cell>
          <cell r="CI29">
            <v>95.87</v>
          </cell>
          <cell r="CK29">
            <v>95.87</v>
          </cell>
          <cell r="CL29">
            <v>0</v>
          </cell>
          <cell r="CM29">
            <v>0</v>
          </cell>
          <cell r="CN29" t="str">
            <v>--ADMw_C--&gt;</v>
          </cell>
          <cell r="CO29">
            <v>95.87</v>
          </cell>
          <cell r="CQ29">
            <v>95.87</v>
          </cell>
          <cell r="CR29">
            <v>0</v>
          </cell>
          <cell r="CS29">
            <v>0</v>
          </cell>
          <cell r="CT29">
            <v>0</v>
          </cell>
          <cell r="CU29">
            <v>0</v>
          </cell>
          <cell r="CV29">
            <v>1</v>
          </cell>
          <cell r="CW29">
            <v>0.5</v>
          </cell>
          <cell r="CY29">
            <v>1</v>
          </cell>
          <cell r="CZ29">
            <v>0</v>
          </cell>
          <cell r="DA29">
            <v>0</v>
          </cell>
          <cell r="DB29">
            <v>0</v>
          </cell>
          <cell r="DD29">
            <v>0</v>
          </cell>
          <cell r="DE29">
            <v>0</v>
          </cell>
          <cell r="DF29">
            <v>0</v>
          </cell>
          <cell r="DG29">
            <v>0</v>
          </cell>
          <cell r="DI29">
            <v>0</v>
          </cell>
          <cell r="DJ29">
            <v>0</v>
          </cell>
          <cell r="DK29">
            <v>0</v>
          </cell>
          <cell r="DL29">
            <v>0</v>
          </cell>
          <cell r="DM29">
            <v>9.32</v>
          </cell>
          <cell r="DN29">
            <v>2.33</v>
          </cell>
          <cell r="DP29">
            <v>9.32</v>
          </cell>
          <cell r="DQ29">
            <v>0</v>
          </cell>
          <cell r="DR29">
            <v>0</v>
          </cell>
          <cell r="DT29">
            <v>0</v>
          </cell>
          <cell r="DU29">
            <v>0</v>
          </cell>
          <cell r="DV29">
            <v>0</v>
          </cell>
          <cell r="DX29">
            <v>0</v>
          </cell>
          <cell r="DY29">
            <v>0</v>
          </cell>
          <cell r="DZ29">
            <v>115.9675</v>
          </cell>
          <cell r="EA29">
            <v>98.7</v>
          </cell>
          <cell r="ED29">
            <v>115.9675</v>
          </cell>
          <cell r="EF29" t="str">
            <v>&lt;--ADMw_C--</v>
          </cell>
          <cell r="EG29">
            <v>-6.7489999999999998E-3</v>
          </cell>
          <cell r="EH29">
            <v>0</v>
          </cell>
          <cell r="EI29">
            <v>0</v>
          </cell>
          <cell r="EJ29">
            <v>0</v>
          </cell>
          <cell r="EK29">
            <v>0</v>
          </cell>
          <cell r="EL29" t="str">
            <v>&lt;--Spacer--&gt;</v>
          </cell>
          <cell r="EM29" t="str">
            <v>&lt;--Spacer--&gt;</v>
          </cell>
          <cell r="EN29" t="str">
            <v>&lt;--Spacer--&gt;</v>
          </cell>
          <cell r="EO29" t="str">
            <v>&lt;--Spacer--&gt;</v>
          </cell>
          <cell r="EQ29">
            <v>0</v>
          </cell>
          <cell r="ER29">
            <v>0</v>
          </cell>
          <cell r="ES29">
            <v>0</v>
          </cell>
          <cell r="ET29">
            <v>0</v>
          </cell>
          <cell r="EU29">
            <v>0</v>
          </cell>
          <cell r="EV29">
            <v>0</v>
          </cell>
          <cell r="EW29">
            <v>0</v>
          </cell>
          <cell r="EX29">
            <v>0</v>
          </cell>
          <cell r="EY29">
            <v>0</v>
          </cell>
          <cell r="EZ29">
            <v>0</v>
          </cell>
          <cell r="FA29">
            <v>112.63</v>
          </cell>
          <cell r="FC29">
            <v>112.63</v>
          </cell>
          <cell r="FD29">
            <v>0</v>
          </cell>
          <cell r="FE29">
            <v>0</v>
          </cell>
          <cell r="FF29" t="str">
            <v>--ADMw_P--&gt;</v>
          </cell>
          <cell r="FG29">
            <v>112.63</v>
          </cell>
          <cell r="FI29">
            <v>112.63</v>
          </cell>
          <cell r="FJ29">
            <v>0</v>
          </cell>
          <cell r="FK29">
            <v>0</v>
          </cell>
          <cell r="FL29">
            <v>0</v>
          </cell>
          <cell r="FM29">
            <v>0</v>
          </cell>
          <cell r="FN29">
            <v>1.3</v>
          </cell>
          <cell r="FO29">
            <v>0.65</v>
          </cell>
          <cell r="FQ29">
            <v>1.3</v>
          </cell>
          <cell r="FR29">
            <v>0</v>
          </cell>
          <cell r="FS29">
            <v>0</v>
          </cell>
          <cell r="FT29">
            <v>0</v>
          </cell>
          <cell r="FV29">
            <v>0</v>
          </cell>
          <cell r="FW29">
            <v>0</v>
          </cell>
          <cell r="FX29">
            <v>0</v>
          </cell>
          <cell r="FY29">
            <v>0</v>
          </cell>
          <cell r="GA29">
            <v>0</v>
          </cell>
          <cell r="GB29">
            <v>0</v>
          </cell>
          <cell r="GC29">
            <v>0</v>
          </cell>
          <cell r="GD29">
            <v>0</v>
          </cell>
          <cell r="GE29">
            <v>10.75</v>
          </cell>
          <cell r="GF29">
            <v>2.6875</v>
          </cell>
          <cell r="GH29">
            <v>10.75</v>
          </cell>
          <cell r="GI29">
            <v>0</v>
          </cell>
          <cell r="GJ29">
            <v>0</v>
          </cell>
          <cell r="GL29">
            <v>0</v>
          </cell>
          <cell r="GM29">
            <v>0</v>
          </cell>
          <cell r="GN29">
            <v>0</v>
          </cell>
          <cell r="GP29">
            <v>0</v>
          </cell>
          <cell r="GQ29">
            <v>0</v>
          </cell>
          <cell r="GR29">
            <v>119.64749999999999</v>
          </cell>
          <cell r="GS29">
            <v>115.9675</v>
          </cell>
          <cell r="GV29">
            <v>119.64749999999999</v>
          </cell>
          <cell r="GX29" t="str">
            <v>&lt;--ADMw_P--</v>
          </cell>
          <cell r="GY29">
            <v>0</v>
          </cell>
          <cell r="GZ29">
            <v>0</v>
          </cell>
          <cell r="HA29">
            <v>0</v>
          </cell>
          <cell r="HB29">
            <v>0</v>
          </cell>
          <cell r="HC29">
            <v>0</v>
          </cell>
          <cell r="HD29" t="str">
            <v>&lt;--Spacer--&gt;</v>
          </cell>
          <cell r="HE29" t="str">
            <v>&lt;--Spacer--&gt;</v>
          </cell>
          <cell r="HF29" t="str">
            <v>&lt;--Spacer--&gt;</v>
          </cell>
          <cell r="HG29" t="str">
            <v>&lt;--Spacer--&gt;</v>
          </cell>
          <cell r="HI29">
            <v>0</v>
          </cell>
          <cell r="HJ29">
            <v>0</v>
          </cell>
          <cell r="HK29">
            <v>0</v>
          </cell>
          <cell r="HL29">
            <v>0</v>
          </cell>
          <cell r="HM29">
            <v>0</v>
          </cell>
          <cell r="HN29">
            <v>0</v>
          </cell>
          <cell r="HO29">
            <v>0</v>
          </cell>
          <cell r="HP29">
            <v>0</v>
          </cell>
          <cell r="HQ29">
            <v>0</v>
          </cell>
          <cell r="HR29">
            <v>0</v>
          </cell>
          <cell r="HS29">
            <v>114.11</v>
          </cell>
          <cell r="HU29">
            <v>114.11</v>
          </cell>
          <cell r="HV29">
            <v>0</v>
          </cell>
          <cell r="HW29">
            <v>0</v>
          </cell>
          <cell r="HX29" t="str">
            <v>--ADMw_O--&gt;</v>
          </cell>
          <cell r="HY29">
            <v>114.11</v>
          </cell>
          <cell r="IA29">
            <v>114.11</v>
          </cell>
          <cell r="IB29">
            <v>0</v>
          </cell>
          <cell r="IC29">
            <v>0</v>
          </cell>
          <cell r="ID29">
            <v>0</v>
          </cell>
          <cell r="IE29">
            <v>0</v>
          </cell>
          <cell r="IF29">
            <v>5.08</v>
          </cell>
          <cell r="IG29">
            <v>2.54</v>
          </cell>
          <cell r="II29">
            <v>5.08</v>
          </cell>
          <cell r="IJ29">
            <v>0</v>
          </cell>
          <cell r="IK29">
            <v>0</v>
          </cell>
          <cell r="IL29">
            <v>0</v>
          </cell>
          <cell r="IN29">
            <v>0</v>
          </cell>
          <cell r="IO29">
            <v>0</v>
          </cell>
          <cell r="IP29">
            <v>0</v>
          </cell>
          <cell r="IQ29">
            <v>0</v>
          </cell>
          <cell r="IS29">
            <v>0</v>
          </cell>
          <cell r="IT29">
            <v>0</v>
          </cell>
          <cell r="IU29">
            <v>0</v>
          </cell>
          <cell r="IV29">
            <v>0</v>
          </cell>
          <cell r="IW29">
            <v>11.99</v>
          </cell>
          <cell r="IX29">
            <v>2.9975000000000001</v>
          </cell>
          <cell r="IZ29">
            <v>11.99</v>
          </cell>
          <cell r="JA29">
            <v>0</v>
          </cell>
          <cell r="JB29">
            <v>0</v>
          </cell>
          <cell r="JD29">
            <v>0</v>
          </cell>
          <cell r="JE29">
            <v>0</v>
          </cell>
          <cell r="JF29">
            <v>0</v>
          </cell>
          <cell r="JH29">
            <v>0</v>
          </cell>
          <cell r="JI29">
            <v>0</v>
          </cell>
          <cell r="JJ29">
            <v>119.64749999999999</v>
          </cell>
          <cell r="JL29" t="str">
            <v>&lt;--ADMw_O--</v>
          </cell>
          <cell r="JM29">
            <v>0</v>
          </cell>
          <cell r="JN29">
            <v>0</v>
          </cell>
          <cell r="JO29">
            <v>0</v>
          </cell>
          <cell r="JP29">
            <v>0</v>
          </cell>
          <cell r="JQ29">
            <v>0</v>
          </cell>
          <cell r="JR29">
            <v>43640.35126797454</v>
          </cell>
          <cell r="JS29">
            <v>1</v>
          </cell>
          <cell r="JT29">
            <v>3</v>
          </cell>
        </row>
        <row r="30">
          <cell r="A30">
            <v>1926</v>
          </cell>
          <cell r="B30">
            <v>1926</v>
          </cell>
          <cell r="C30" t="str">
            <v>03046</v>
          </cell>
          <cell r="D30" t="str">
            <v>Clackamas</v>
          </cell>
          <cell r="E30" t="str">
            <v>Oregon Trail SD 46</v>
          </cell>
          <cell r="G30">
            <v>1902</v>
          </cell>
          <cell r="H30">
            <v>15703000</v>
          </cell>
          <cell r="I30">
            <v>0</v>
          </cell>
          <cell r="J30">
            <v>0</v>
          </cell>
          <cell r="K30">
            <v>0</v>
          </cell>
          <cell r="L30">
            <v>0</v>
          </cell>
          <cell r="M30">
            <v>0</v>
          </cell>
          <cell r="N30">
            <v>0</v>
          </cell>
          <cell r="O30">
            <v>0</v>
          </cell>
          <cell r="P30">
            <v>11.31</v>
          </cell>
          <cell r="Q30">
            <v>3450000</v>
          </cell>
          <cell r="R30">
            <v>4436</v>
          </cell>
          <cell r="S30">
            <v>4436</v>
          </cell>
          <cell r="T30">
            <v>4436</v>
          </cell>
          <cell r="U30">
            <v>0</v>
          </cell>
          <cell r="V30" t="str">
            <v>--ADMw_F--&gt;</v>
          </cell>
          <cell r="W30">
            <v>4436</v>
          </cell>
          <cell r="X30">
            <v>4436</v>
          </cell>
          <cell r="Y30">
            <v>4436</v>
          </cell>
          <cell r="Z30">
            <v>0</v>
          </cell>
          <cell r="AA30">
            <v>520</v>
          </cell>
          <cell r="AB30">
            <v>487.96</v>
          </cell>
          <cell r="AC30">
            <v>14.9</v>
          </cell>
          <cell r="AD30">
            <v>174</v>
          </cell>
          <cell r="AE30">
            <v>87</v>
          </cell>
          <cell r="AF30">
            <v>174</v>
          </cell>
          <cell r="AG30">
            <v>174</v>
          </cell>
          <cell r="AH30">
            <v>0</v>
          </cell>
          <cell r="AI30">
            <v>1</v>
          </cell>
          <cell r="AJ30">
            <v>1</v>
          </cell>
          <cell r="AK30">
            <v>1</v>
          </cell>
          <cell r="AL30">
            <v>1</v>
          </cell>
          <cell r="AM30">
            <v>0</v>
          </cell>
          <cell r="AN30">
            <v>0</v>
          </cell>
          <cell r="AO30">
            <v>0</v>
          </cell>
          <cell r="AP30">
            <v>0</v>
          </cell>
          <cell r="AQ30">
            <v>0</v>
          </cell>
          <cell r="AR30">
            <v>0</v>
          </cell>
          <cell r="AS30">
            <v>20</v>
          </cell>
          <cell r="AT30">
            <v>5</v>
          </cell>
          <cell r="AU30">
            <v>443.42</v>
          </cell>
          <cell r="AV30">
            <v>110.855</v>
          </cell>
          <cell r="AW30">
            <v>443.42</v>
          </cell>
          <cell r="AX30">
            <v>443.42</v>
          </cell>
          <cell r="AY30">
            <v>0</v>
          </cell>
          <cell r="AZ30">
            <v>0</v>
          </cell>
          <cell r="BA30">
            <v>0</v>
          </cell>
          <cell r="BB30">
            <v>0</v>
          </cell>
          <cell r="BC30">
            <v>0</v>
          </cell>
          <cell r="BD30">
            <v>0</v>
          </cell>
          <cell r="BE30">
            <v>0</v>
          </cell>
          <cell r="BF30">
            <v>0</v>
          </cell>
          <cell r="BG30">
            <v>0</v>
          </cell>
          <cell r="BH30">
            <v>4849.5330999999996</v>
          </cell>
          <cell r="BI30">
            <v>5142.7150000000001</v>
          </cell>
          <cell r="BJ30">
            <v>5126.7356</v>
          </cell>
          <cell r="BK30">
            <v>5142.7150000000001</v>
          </cell>
          <cell r="BL30">
            <v>5142.7150000000001</v>
          </cell>
          <cell r="BM30">
            <v>5142.7150000000001</v>
          </cell>
          <cell r="BN30" t="str">
            <v>&lt;--ADMw_F--</v>
          </cell>
          <cell r="BO30">
            <v>-3.7320000000000001E-3</v>
          </cell>
          <cell r="BP30">
            <v>0</v>
          </cell>
          <cell r="BQ30">
            <v>777.73</v>
          </cell>
          <cell r="BR30">
            <v>66</v>
          </cell>
          <cell r="BS30">
            <v>0.7</v>
          </cell>
          <cell r="BT30" t="str">
            <v>&lt;--Spacer--&gt;</v>
          </cell>
          <cell r="BU30" t="str">
            <v>&lt;--Spacer--&gt;</v>
          </cell>
          <cell r="BV30" t="str">
            <v>&lt;--Spacer--&gt;</v>
          </cell>
          <cell r="BW30" t="str">
            <v>&lt;--Spacer--&gt;</v>
          </cell>
          <cell r="BX30">
            <v>1902</v>
          </cell>
          <cell r="BY30">
            <v>15291190</v>
          </cell>
          <cell r="BZ30">
            <v>0</v>
          </cell>
          <cell r="CA30">
            <v>0</v>
          </cell>
          <cell r="CB30">
            <v>0</v>
          </cell>
          <cell r="CC30">
            <v>0</v>
          </cell>
          <cell r="CD30">
            <v>0</v>
          </cell>
          <cell r="CE30">
            <v>0</v>
          </cell>
          <cell r="CF30">
            <v>0</v>
          </cell>
          <cell r="CG30">
            <v>11.14</v>
          </cell>
          <cell r="CH30">
            <v>3360000</v>
          </cell>
          <cell r="CI30">
            <v>4150.03</v>
          </cell>
          <cell r="CJ30">
            <v>4419.46</v>
          </cell>
          <cell r="CK30">
            <v>4150.03</v>
          </cell>
          <cell r="CL30">
            <v>269.43</v>
          </cell>
          <cell r="CM30">
            <v>0</v>
          </cell>
          <cell r="CN30" t="str">
            <v>--ADMw_C--&gt;</v>
          </cell>
          <cell r="CO30">
            <v>4150.03</v>
          </cell>
          <cell r="CP30">
            <v>4419.46</v>
          </cell>
          <cell r="CQ30">
            <v>4150.03</v>
          </cell>
          <cell r="CR30">
            <v>269.43</v>
          </cell>
          <cell r="CS30">
            <v>543</v>
          </cell>
          <cell r="CT30">
            <v>486.14060000000001</v>
          </cell>
          <cell r="CU30">
            <v>14.9</v>
          </cell>
          <cell r="CV30">
            <v>179.59</v>
          </cell>
          <cell r="CW30">
            <v>89.795000000000002</v>
          </cell>
          <cell r="CX30">
            <v>181.59</v>
          </cell>
          <cell r="CY30">
            <v>179.59</v>
          </cell>
          <cell r="CZ30">
            <v>2</v>
          </cell>
          <cell r="DA30">
            <v>0</v>
          </cell>
          <cell r="DB30">
            <v>0</v>
          </cell>
          <cell r="DC30">
            <v>0</v>
          </cell>
          <cell r="DD30">
            <v>0</v>
          </cell>
          <cell r="DE30">
            <v>0</v>
          </cell>
          <cell r="DF30">
            <v>0</v>
          </cell>
          <cell r="DG30">
            <v>0</v>
          </cell>
          <cell r="DH30">
            <v>0</v>
          </cell>
          <cell r="DI30">
            <v>0</v>
          </cell>
          <cell r="DJ30">
            <v>0</v>
          </cell>
          <cell r="DK30">
            <v>20</v>
          </cell>
          <cell r="DL30">
            <v>5</v>
          </cell>
          <cell r="DM30">
            <v>414.67</v>
          </cell>
          <cell r="DN30">
            <v>103.6675</v>
          </cell>
          <cell r="DO30">
            <v>441.76</v>
          </cell>
          <cell r="DP30">
            <v>414.67</v>
          </cell>
          <cell r="DQ30">
            <v>27.09</v>
          </cell>
          <cell r="DR30">
            <v>0</v>
          </cell>
          <cell r="DS30">
            <v>0</v>
          </cell>
          <cell r="DT30">
            <v>0</v>
          </cell>
          <cell r="DU30">
            <v>0</v>
          </cell>
          <cell r="DV30">
            <v>0</v>
          </cell>
          <cell r="DW30">
            <v>0</v>
          </cell>
          <cell r="DX30">
            <v>0</v>
          </cell>
          <cell r="DY30">
            <v>0</v>
          </cell>
          <cell r="DZ30">
            <v>4798.5108</v>
          </cell>
          <cell r="EA30">
            <v>4849.5330999999996</v>
          </cell>
          <cell r="EB30">
            <v>5075.1908000000003</v>
          </cell>
          <cell r="EC30">
            <v>5126.7356</v>
          </cell>
          <cell r="ED30">
            <v>4849.5330999999996</v>
          </cell>
          <cell r="EE30">
            <v>5126.7356</v>
          </cell>
          <cell r="EF30" t="str">
            <v>&lt;--ADMw_C--</v>
          </cell>
          <cell r="EG30">
            <v>-5.9199999999999999E-3</v>
          </cell>
          <cell r="EH30">
            <v>0</v>
          </cell>
          <cell r="EI30">
            <v>755.77</v>
          </cell>
          <cell r="EJ30">
            <v>64</v>
          </cell>
          <cell r="EK30">
            <v>0.7</v>
          </cell>
          <cell r="EL30" t="str">
            <v>&lt;--Spacer--&gt;</v>
          </cell>
          <cell r="EM30" t="str">
            <v>&lt;--Spacer--&gt;</v>
          </cell>
          <cell r="EN30" t="str">
            <v>&lt;--Spacer--&gt;</v>
          </cell>
          <cell r="EO30" t="str">
            <v>&lt;--Spacer--&gt;</v>
          </cell>
          <cell r="EP30">
            <v>1902</v>
          </cell>
          <cell r="EQ30">
            <v>14334034</v>
          </cell>
          <cell r="ER30">
            <v>4557</v>
          </cell>
          <cell r="ES30">
            <v>420996</v>
          </cell>
          <cell r="ET30">
            <v>0</v>
          </cell>
          <cell r="EU30">
            <v>0</v>
          </cell>
          <cell r="EV30">
            <v>0</v>
          </cell>
          <cell r="EW30">
            <v>0</v>
          </cell>
          <cell r="EX30">
            <v>0</v>
          </cell>
          <cell r="EY30">
            <v>11.31</v>
          </cell>
          <cell r="EZ30">
            <v>3271676</v>
          </cell>
          <cell r="FA30">
            <v>4101.18</v>
          </cell>
          <cell r="FB30">
            <v>4370.03</v>
          </cell>
          <cell r="FC30">
            <v>4101.18</v>
          </cell>
          <cell r="FD30">
            <v>268.85000000000002</v>
          </cell>
          <cell r="FE30">
            <v>0</v>
          </cell>
          <cell r="FF30" t="str">
            <v>--ADMw_P--&gt;</v>
          </cell>
          <cell r="FG30">
            <v>4101.18</v>
          </cell>
          <cell r="FH30">
            <v>4370.03</v>
          </cell>
          <cell r="FI30">
            <v>4101.18</v>
          </cell>
          <cell r="FJ30">
            <v>268.85000000000002</v>
          </cell>
          <cell r="FK30">
            <v>531</v>
          </cell>
          <cell r="FL30">
            <v>480.70330000000001</v>
          </cell>
          <cell r="FM30">
            <v>14.9</v>
          </cell>
          <cell r="FN30">
            <v>186.66</v>
          </cell>
          <cell r="FO30">
            <v>93.33</v>
          </cell>
          <cell r="FP30">
            <v>188.62</v>
          </cell>
          <cell r="FQ30">
            <v>186.66</v>
          </cell>
          <cell r="FR30">
            <v>1.96</v>
          </cell>
          <cell r="FS30">
            <v>0.92</v>
          </cell>
          <cell r="FT30">
            <v>0.92</v>
          </cell>
          <cell r="FU30">
            <v>0.92</v>
          </cell>
          <cell r="FV30">
            <v>0.92</v>
          </cell>
          <cell r="FW30">
            <v>0</v>
          </cell>
          <cell r="FX30">
            <v>0</v>
          </cell>
          <cell r="FY30">
            <v>0</v>
          </cell>
          <cell r="FZ30">
            <v>0</v>
          </cell>
          <cell r="GA30">
            <v>0</v>
          </cell>
          <cell r="GB30">
            <v>0</v>
          </cell>
          <cell r="GC30">
            <v>12</v>
          </cell>
          <cell r="GD30">
            <v>3</v>
          </cell>
          <cell r="GE30">
            <v>417.91</v>
          </cell>
          <cell r="GF30">
            <v>104.47750000000001</v>
          </cell>
          <cell r="GG30">
            <v>445.31</v>
          </cell>
          <cell r="GH30">
            <v>417.91</v>
          </cell>
          <cell r="GI30">
            <v>27.4</v>
          </cell>
          <cell r="GJ30">
            <v>0</v>
          </cell>
          <cell r="GK30">
            <v>0</v>
          </cell>
          <cell r="GL30">
            <v>0</v>
          </cell>
          <cell r="GM30">
            <v>0</v>
          </cell>
          <cell r="GN30">
            <v>0</v>
          </cell>
          <cell r="GO30">
            <v>0</v>
          </cell>
          <cell r="GP30">
            <v>0</v>
          </cell>
          <cell r="GQ30">
            <v>0</v>
          </cell>
          <cell r="GR30">
            <v>4805.4080999999996</v>
          </cell>
          <cell r="GS30">
            <v>4798.5108</v>
          </cell>
          <cell r="GT30">
            <v>5076.6280999999999</v>
          </cell>
          <cell r="GU30">
            <v>5075.1908000000003</v>
          </cell>
          <cell r="GV30">
            <v>4805.4080999999996</v>
          </cell>
          <cell r="GW30">
            <v>5076.6280999999999</v>
          </cell>
          <cell r="GX30" t="str">
            <v>&lt;--ADMw_P--</v>
          </cell>
          <cell r="GY30">
            <v>-7.4339999999999996E-3</v>
          </cell>
          <cell r="GZ30">
            <v>0</v>
          </cell>
          <cell r="HA30">
            <v>748.66</v>
          </cell>
          <cell r="HB30">
            <v>66</v>
          </cell>
          <cell r="HC30">
            <v>0.7</v>
          </cell>
          <cell r="HD30" t="str">
            <v>&lt;--Spacer--&gt;</v>
          </cell>
          <cell r="HE30" t="str">
            <v>&lt;--Spacer--&gt;</v>
          </cell>
          <cell r="HF30" t="str">
            <v>&lt;--Spacer--&gt;</v>
          </cell>
          <cell r="HG30" t="str">
            <v>&lt;--Spacer--&gt;</v>
          </cell>
          <cell r="HH30">
            <v>1902</v>
          </cell>
          <cell r="HI30">
            <v>13778550</v>
          </cell>
          <cell r="HJ30">
            <v>8255</v>
          </cell>
          <cell r="HK30">
            <v>503614</v>
          </cell>
          <cell r="HL30">
            <v>0</v>
          </cell>
          <cell r="HM30">
            <v>0</v>
          </cell>
          <cell r="HN30">
            <v>0</v>
          </cell>
          <cell r="HO30">
            <v>0</v>
          </cell>
          <cell r="HP30">
            <v>0</v>
          </cell>
          <cell r="HQ30">
            <v>11.57</v>
          </cell>
          <cell r="HR30">
            <v>2975558</v>
          </cell>
          <cell r="HS30">
            <v>4108.8999999999996</v>
          </cell>
          <cell r="HT30">
            <v>4372.46</v>
          </cell>
          <cell r="HU30">
            <v>4108.8999999999996</v>
          </cell>
          <cell r="HV30">
            <v>263.56</v>
          </cell>
          <cell r="HW30">
            <v>0</v>
          </cell>
          <cell r="HX30" t="str">
            <v>--ADMw_O--&gt;</v>
          </cell>
          <cell r="HY30">
            <v>4108.8999999999996</v>
          </cell>
          <cell r="HZ30">
            <v>4372.46</v>
          </cell>
          <cell r="IA30">
            <v>4108.8999999999996</v>
          </cell>
          <cell r="IB30">
            <v>263.56</v>
          </cell>
          <cell r="IC30">
            <v>537</v>
          </cell>
          <cell r="ID30">
            <v>480.97059999999999</v>
          </cell>
          <cell r="IE30">
            <v>16.5</v>
          </cell>
          <cell r="IF30">
            <v>172.6</v>
          </cell>
          <cell r="IG30">
            <v>86.3</v>
          </cell>
          <cell r="IH30">
            <v>173.6</v>
          </cell>
          <cell r="II30">
            <v>172.6</v>
          </cell>
          <cell r="IJ30">
            <v>1</v>
          </cell>
          <cell r="IK30">
            <v>1.1000000000000001</v>
          </cell>
          <cell r="IL30">
            <v>1.1000000000000001</v>
          </cell>
          <cell r="IM30">
            <v>1.1000000000000001</v>
          </cell>
          <cell r="IN30">
            <v>1.1000000000000001</v>
          </cell>
          <cell r="IO30">
            <v>0</v>
          </cell>
          <cell r="IP30">
            <v>0</v>
          </cell>
          <cell r="IQ30">
            <v>0</v>
          </cell>
          <cell r="IR30">
            <v>0</v>
          </cell>
          <cell r="IS30">
            <v>0</v>
          </cell>
          <cell r="IT30">
            <v>0</v>
          </cell>
          <cell r="IU30">
            <v>0</v>
          </cell>
          <cell r="IV30">
            <v>0</v>
          </cell>
          <cell r="IW30">
            <v>446.55</v>
          </cell>
          <cell r="IX30">
            <v>111.6375</v>
          </cell>
          <cell r="IY30">
            <v>475.19</v>
          </cell>
          <cell r="IZ30">
            <v>446.55</v>
          </cell>
          <cell r="JA30">
            <v>28.64</v>
          </cell>
          <cell r="JB30">
            <v>0</v>
          </cell>
          <cell r="JC30">
            <v>0</v>
          </cell>
          <cell r="JD30">
            <v>0</v>
          </cell>
          <cell r="JE30">
            <v>0</v>
          </cell>
          <cell r="JF30">
            <v>0</v>
          </cell>
          <cell r="JG30">
            <v>0</v>
          </cell>
          <cell r="JH30">
            <v>0</v>
          </cell>
          <cell r="JI30">
            <v>0</v>
          </cell>
          <cell r="JJ30">
            <v>4805.4080999999996</v>
          </cell>
          <cell r="JK30">
            <v>5076.6280999999999</v>
          </cell>
          <cell r="JL30" t="str">
            <v>&lt;--ADMw_O--</v>
          </cell>
          <cell r="JM30">
            <v>-7.953E-3</v>
          </cell>
          <cell r="JN30">
            <v>0</v>
          </cell>
          <cell r="JO30">
            <v>680.52</v>
          </cell>
          <cell r="JP30">
            <v>61</v>
          </cell>
          <cell r="JQ30">
            <v>0.7</v>
          </cell>
          <cell r="JR30">
            <v>43640.35126797454</v>
          </cell>
          <cell r="JS30">
            <v>1</v>
          </cell>
          <cell r="JT30">
            <v>2</v>
          </cell>
        </row>
        <row r="31">
          <cell r="A31">
            <v>4820</v>
          </cell>
          <cell r="B31">
            <v>1926</v>
          </cell>
          <cell r="D31" t="str">
            <v>Clackamas</v>
          </cell>
          <cell r="E31" t="str">
            <v>Oregon Trail SD 46</v>
          </cell>
          <cell r="F31" t="str">
            <v>Oregon Trail  Academy</v>
          </cell>
          <cell r="H31">
            <v>0</v>
          </cell>
          <cell r="I31">
            <v>0</v>
          </cell>
          <cell r="J31">
            <v>0</v>
          </cell>
          <cell r="K31">
            <v>0</v>
          </cell>
          <cell r="L31">
            <v>0</v>
          </cell>
          <cell r="M31">
            <v>0</v>
          </cell>
          <cell r="N31">
            <v>0</v>
          </cell>
          <cell r="O31">
            <v>0</v>
          </cell>
          <cell r="P31">
            <v>0</v>
          </cell>
          <cell r="Q31">
            <v>0</v>
          </cell>
          <cell r="R31">
            <v>0</v>
          </cell>
          <cell r="T31">
            <v>0</v>
          </cell>
          <cell r="U31">
            <v>0</v>
          </cell>
          <cell r="V31" t="str">
            <v>--ADMw_F--&gt;</v>
          </cell>
          <cell r="W31">
            <v>0</v>
          </cell>
          <cell r="Y31">
            <v>0</v>
          </cell>
          <cell r="Z31">
            <v>0</v>
          </cell>
          <cell r="AA31">
            <v>0</v>
          </cell>
          <cell r="AB31">
            <v>0</v>
          </cell>
          <cell r="AC31">
            <v>0</v>
          </cell>
          <cell r="AD31">
            <v>0</v>
          </cell>
          <cell r="AE31">
            <v>0</v>
          </cell>
          <cell r="AG31">
            <v>0</v>
          </cell>
          <cell r="AH31">
            <v>0</v>
          </cell>
          <cell r="AI31">
            <v>0</v>
          </cell>
          <cell r="AJ31">
            <v>0</v>
          </cell>
          <cell r="AL31">
            <v>0</v>
          </cell>
          <cell r="AM31">
            <v>0</v>
          </cell>
          <cell r="AN31">
            <v>0</v>
          </cell>
          <cell r="AO31">
            <v>0</v>
          </cell>
          <cell r="AQ31">
            <v>0</v>
          </cell>
          <cell r="AR31">
            <v>0</v>
          </cell>
          <cell r="AS31">
            <v>0</v>
          </cell>
          <cell r="AT31">
            <v>0</v>
          </cell>
          <cell r="AU31">
            <v>0</v>
          </cell>
          <cell r="AV31">
            <v>0</v>
          </cell>
          <cell r="AX31">
            <v>0</v>
          </cell>
          <cell r="AY31">
            <v>0</v>
          </cell>
          <cell r="AZ31">
            <v>0</v>
          </cell>
          <cell r="BB31">
            <v>0</v>
          </cell>
          <cell r="BC31">
            <v>0</v>
          </cell>
          <cell r="BD31">
            <v>0</v>
          </cell>
          <cell r="BF31">
            <v>0</v>
          </cell>
          <cell r="BG31">
            <v>0</v>
          </cell>
          <cell r="BH31">
            <v>277.20249999999999</v>
          </cell>
          <cell r="BI31">
            <v>0</v>
          </cell>
          <cell r="BL31">
            <v>277.20249999999999</v>
          </cell>
          <cell r="BN31" t="str">
            <v>&lt;--ADMw_F--</v>
          </cell>
          <cell r="BO31">
            <v>0</v>
          </cell>
          <cell r="BP31">
            <v>0</v>
          </cell>
          <cell r="BQ31">
            <v>0</v>
          </cell>
          <cell r="BR31">
            <v>0</v>
          </cell>
          <cell r="BS31">
            <v>0</v>
          </cell>
          <cell r="BT31" t="str">
            <v>&lt;--Spacer--&gt;</v>
          </cell>
          <cell r="BU31" t="str">
            <v>&lt;--Spacer--&gt;</v>
          </cell>
          <cell r="BV31" t="str">
            <v>&lt;--Spacer--&gt;</v>
          </cell>
          <cell r="BW31" t="str">
            <v>&lt;--Spacer--&gt;</v>
          </cell>
          <cell r="BY31">
            <v>0</v>
          </cell>
          <cell r="BZ31">
            <v>0</v>
          </cell>
          <cell r="CA31">
            <v>0</v>
          </cell>
          <cell r="CB31">
            <v>0</v>
          </cell>
          <cell r="CC31">
            <v>0</v>
          </cell>
          <cell r="CD31">
            <v>0</v>
          </cell>
          <cell r="CE31">
            <v>0</v>
          </cell>
          <cell r="CF31">
            <v>0</v>
          </cell>
          <cell r="CG31">
            <v>0</v>
          </cell>
          <cell r="CH31">
            <v>0</v>
          </cell>
          <cell r="CI31">
            <v>269.43</v>
          </cell>
          <cell r="CK31">
            <v>269.43</v>
          </cell>
          <cell r="CL31">
            <v>0</v>
          </cell>
          <cell r="CM31">
            <v>0</v>
          </cell>
          <cell r="CN31" t="str">
            <v>--ADMw_C--&gt;</v>
          </cell>
          <cell r="CO31">
            <v>269.43</v>
          </cell>
          <cell r="CQ31">
            <v>269.43</v>
          </cell>
          <cell r="CR31">
            <v>0</v>
          </cell>
          <cell r="CS31">
            <v>0</v>
          </cell>
          <cell r="CT31">
            <v>0</v>
          </cell>
          <cell r="CU31">
            <v>0</v>
          </cell>
          <cell r="CV31">
            <v>2</v>
          </cell>
          <cell r="CW31">
            <v>1</v>
          </cell>
          <cell r="CY31">
            <v>2</v>
          </cell>
          <cell r="CZ31">
            <v>0</v>
          </cell>
          <cell r="DA31">
            <v>0</v>
          </cell>
          <cell r="DB31">
            <v>0</v>
          </cell>
          <cell r="DD31">
            <v>0</v>
          </cell>
          <cell r="DE31">
            <v>0</v>
          </cell>
          <cell r="DF31">
            <v>0</v>
          </cell>
          <cell r="DG31">
            <v>0</v>
          </cell>
          <cell r="DI31">
            <v>0</v>
          </cell>
          <cell r="DJ31">
            <v>0</v>
          </cell>
          <cell r="DK31">
            <v>0</v>
          </cell>
          <cell r="DL31">
            <v>0</v>
          </cell>
          <cell r="DM31">
            <v>27.09</v>
          </cell>
          <cell r="DN31">
            <v>6.7725</v>
          </cell>
          <cell r="DP31">
            <v>27.09</v>
          </cell>
          <cell r="DQ31">
            <v>0</v>
          </cell>
          <cell r="DR31">
            <v>0</v>
          </cell>
          <cell r="DT31">
            <v>0</v>
          </cell>
          <cell r="DU31">
            <v>0</v>
          </cell>
          <cell r="DV31">
            <v>0</v>
          </cell>
          <cell r="DX31">
            <v>0</v>
          </cell>
          <cell r="DY31">
            <v>0</v>
          </cell>
          <cell r="DZ31">
            <v>276.68</v>
          </cell>
          <cell r="EA31">
            <v>277.20249999999999</v>
          </cell>
          <cell r="ED31">
            <v>277.20249999999999</v>
          </cell>
          <cell r="EF31" t="str">
            <v>&lt;--ADMw_C--</v>
          </cell>
          <cell r="EG31">
            <v>-5.9199999999999999E-3</v>
          </cell>
          <cell r="EH31">
            <v>0</v>
          </cell>
          <cell r="EI31">
            <v>0</v>
          </cell>
          <cell r="EJ31">
            <v>0</v>
          </cell>
          <cell r="EK31">
            <v>0</v>
          </cell>
          <cell r="EL31" t="str">
            <v>&lt;--Spacer--&gt;</v>
          </cell>
          <cell r="EM31" t="str">
            <v>&lt;--Spacer--&gt;</v>
          </cell>
          <cell r="EN31" t="str">
            <v>&lt;--Spacer--&gt;</v>
          </cell>
          <cell r="EO31" t="str">
            <v>&lt;--Spacer--&gt;</v>
          </cell>
          <cell r="EQ31">
            <v>0</v>
          </cell>
          <cell r="ER31">
            <v>0</v>
          </cell>
          <cell r="ES31">
            <v>0</v>
          </cell>
          <cell r="ET31">
            <v>0</v>
          </cell>
          <cell r="EU31">
            <v>0</v>
          </cell>
          <cell r="EV31">
            <v>0</v>
          </cell>
          <cell r="EW31">
            <v>0</v>
          </cell>
          <cell r="EX31">
            <v>0</v>
          </cell>
          <cell r="EY31">
            <v>0</v>
          </cell>
          <cell r="EZ31">
            <v>0</v>
          </cell>
          <cell r="FA31">
            <v>268.85000000000002</v>
          </cell>
          <cell r="FC31">
            <v>268.85000000000002</v>
          </cell>
          <cell r="FD31">
            <v>0</v>
          </cell>
          <cell r="FE31">
            <v>0</v>
          </cell>
          <cell r="FF31" t="str">
            <v>--ADMw_P--&gt;</v>
          </cell>
          <cell r="FG31">
            <v>268.85000000000002</v>
          </cell>
          <cell r="FI31">
            <v>268.85000000000002</v>
          </cell>
          <cell r="FJ31">
            <v>0</v>
          </cell>
          <cell r="FK31">
            <v>0</v>
          </cell>
          <cell r="FL31">
            <v>0</v>
          </cell>
          <cell r="FM31">
            <v>0</v>
          </cell>
          <cell r="FN31">
            <v>1.96</v>
          </cell>
          <cell r="FO31">
            <v>0.98</v>
          </cell>
          <cell r="FQ31">
            <v>1.96</v>
          </cell>
          <cell r="FR31">
            <v>0</v>
          </cell>
          <cell r="FS31">
            <v>0</v>
          </cell>
          <cell r="FT31">
            <v>0</v>
          </cell>
          <cell r="FV31">
            <v>0</v>
          </cell>
          <cell r="FW31">
            <v>0</v>
          </cell>
          <cell r="FX31">
            <v>0</v>
          </cell>
          <cell r="FY31">
            <v>0</v>
          </cell>
          <cell r="GA31">
            <v>0</v>
          </cell>
          <cell r="GB31">
            <v>0</v>
          </cell>
          <cell r="GC31">
            <v>0</v>
          </cell>
          <cell r="GD31">
            <v>0</v>
          </cell>
          <cell r="GE31">
            <v>27.4</v>
          </cell>
          <cell r="GF31">
            <v>6.85</v>
          </cell>
          <cell r="GH31">
            <v>27.4</v>
          </cell>
          <cell r="GI31">
            <v>0</v>
          </cell>
          <cell r="GJ31">
            <v>0</v>
          </cell>
          <cell r="GL31">
            <v>0</v>
          </cell>
          <cell r="GM31">
            <v>0</v>
          </cell>
          <cell r="GN31">
            <v>0</v>
          </cell>
          <cell r="GP31">
            <v>0</v>
          </cell>
          <cell r="GQ31">
            <v>0</v>
          </cell>
          <cell r="GR31">
            <v>271.22000000000003</v>
          </cell>
          <cell r="GS31">
            <v>276.68</v>
          </cell>
          <cell r="GV31">
            <v>276.68</v>
          </cell>
          <cell r="GX31" t="str">
            <v>&lt;--ADMw_P--</v>
          </cell>
          <cell r="GY31">
            <v>0</v>
          </cell>
          <cell r="GZ31">
            <v>0</v>
          </cell>
          <cell r="HA31">
            <v>0</v>
          </cell>
          <cell r="HB31">
            <v>0</v>
          </cell>
          <cell r="HC31">
            <v>0</v>
          </cell>
          <cell r="HD31" t="str">
            <v>&lt;--Spacer--&gt;</v>
          </cell>
          <cell r="HE31" t="str">
            <v>&lt;--Spacer--&gt;</v>
          </cell>
          <cell r="HF31" t="str">
            <v>&lt;--Spacer--&gt;</v>
          </cell>
          <cell r="HG31" t="str">
            <v>&lt;--Spacer--&gt;</v>
          </cell>
          <cell r="HI31">
            <v>0</v>
          </cell>
          <cell r="HJ31">
            <v>0</v>
          </cell>
          <cell r="HK31">
            <v>0</v>
          </cell>
          <cell r="HL31">
            <v>0</v>
          </cell>
          <cell r="HM31">
            <v>0</v>
          </cell>
          <cell r="HN31">
            <v>0</v>
          </cell>
          <cell r="HO31">
            <v>0</v>
          </cell>
          <cell r="HP31">
            <v>0</v>
          </cell>
          <cell r="HQ31">
            <v>0</v>
          </cell>
          <cell r="HR31">
            <v>0</v>
          </cell>
          <cell r="HS31">
            <v>263.56</v>
          </cell>
          <cell r="HU31">
            <v>263.56</v>
          </cell>
          <cell r="HV31">
            <v>0</v>
          </cell>
          <cell r="HW31">
            <v>0</v>
          </cell>
          <cell r="HX31" t="str">
            <v>--ADMw_O--&gt;</v>
          </cell>
          <cell r="HY31">
            <v>263.56</v>
          </cell>
          <cell r="IA31">
            <v>263.56</v>
          </cell>
          <cell r="IB31">
            <v>0</v>
          </cell>
          <cell r="IC31">
            <v>0</v>
          </cell>
          <cell r="ID31">
            <v>0</v>
          </cell>
          <cell r="IE31">
            <v>0</v>
          </cell>
          <cell r="IF31">
            <v>1</v>
          </cell>
          <cell r="IG31">
            <v>0.5</v>
          </cell>
          <cell r="II31">
            <v>1</v>
          </cell>
          <cell r="IJ31">
            <v>0</v>
          </cell>
          <cell r="IK31">
            <v>0</v>
          </cell>
          <cell r="IL31">
            <v>0</v>
          </cell>
          <cell r="IN31">
            <v>0</v>
          </cell>
          <cell r="IO31">
            <v>0</v>
          </cell>
          <cell r="IP31">
            <v>0</v>
          </cell>
          <cell r="IQ31">
            <v>0</v>
          </cell>
          <cell r="IS31">
            <v>0</v>
          </cell>
          <cell r="IT31">
            <v>0</v>
          </cell>
          <cell r="IU31">
            <v>0</v>
          </cell>
          <cell r="IV31">
            <v>0</v>
          </cell>
          <cell r="IW31">
            <v>28.64</v>
          </cell>
          <cell r="IX31">
            <v>7.16</v>
          </cell>
          <cell r="IZ31">
            <v>28.64</v>
          </cell>
          <cell r="JA31">
            <v>0</v>
          </cell>
          <cell r="JB31">
            <v>0</v>
          </cell>
          <cell r="JD31">
            <v>0</v>
          </cell>
          <cell r="JE31">
            <v>0</v>
          </cell>
          <cell r="JF31">
            <v>0</v>
          </cell>
          <cell r="JH31">
            <v>0</v>
          </cell>
          <cell r="JI31">
            <v>0</v>
          </cell>
          <cell r="JJ31">
            <v>271.22000000000003</v>
          </cell>
          <cell r="JL31" t="str">
            <v>&lt;--ADMw_O--</v>
          </cell>
          <cell r="JM31">
            <v>0</v>
          </cell>
          <cell r="JN31">
            <v>0</v>
          </cell>
          <cell r="JO31">
            <v>0</v>
          </cell>
          <cell r="JP31">
            <v>0</v>
          </cell>
          <cell r="JQ31">
            <v>0</v>
          </cell>
          <cell r="JR31">
            <v>43640.35126797454</v>
          </cell>
          <cell r="JS31">
            <v>1</v>
          </cell>
          <cell r="JT31">
            <v>3</v>
          </cell>
        </row>
        <row r="32">
          <cell r="A32">
            <v>1927</v>
          </cell>
          <cell r="B32">
            <v>1927</v>
          </cell>
          <cell r="C32" t="str">
            <v>03053</v>
          </cell>
          <cell r="D32" t="str">
            <v>Clackamas</v>
          </cell>
          <cell r="E32" t="str">
            <v>Colton SD 53</v>
          </cell>
          <cell r="G32">
            <v>1902</v>
          </cell>
          <cell r="H32">
            <v>2111554</v>
          </cell>
          <cell r="I32">
            <v>1000</v>
          </cell>
          <cell r="J32">
            <v>0</v>
          </cell>
          <cell r="K32">
            <v>0</v>
          </cell>
          <cell r="L32">
            <v>0</v>
          </cell>
          <cell r="M32">
            <v>0</v>
          </cell>
          <cell r="N32">
            <v>0</v>
          </cell>
          <cell r="O32">
            <v>0</v>
          </cell>
          <cell r="P32">
            <v>12.74</v>
          </cell>
          <cell r="Q32">
            <v>621962</v>
          </cell>
          <cell r="R32">
            <v>613</v>
          </cell>
          <cell r="S32">
            <v>613</v>
          </cell>
          <cell r="T32">
            <v>613</v>
          </cell>
          <cell r="U32">
            <v>0</v>
          </cell>
          <cell r="V32" t="str">
            <v>--ADMw_F--&gt;</v>
          </cell>
          <cell r="W32">
            <v>613</v>
          </cell>
          <cell r="X32">
            <v>613</v>
          </cell>
          <cell r="Y32">
            <v>613</v>
          </cell>
          <cell r="Z32">
            <v>0</v>
          </cell>
          <cell r="AA32">
            <v>106</v>
          </cell>
          <cell r="AB32">
            <v>67.430000000000007</v>
          </cell>
          <cell r="AC32">
            <v>9.5</v>
          </cell>
          <cell r="AD32">
            <v>5</v>
          </cell>
          <cell r="AE32">
            <v>2.5</v>
          </cell>
          <cell r="AF32">
            <v>5</v>
          </cell>
          <cell r="AG32">
            <v>5</v>
          </cell>
          <cell r="AH32">
            <v>0</v>
          </cell>
          <cell r="AI32">
            <v>0</v>
          </cell>
          <cell r="AJ32">
            <v>0</v>
          </cell>
          <cell r="AK32">
            <v>0</v>
          </cell>
          <cell r="AL32">
            <v>0</v>
          </cell>
          <cell r="AM32">
            <v>0</v>
          </cell>
          <cell r="AN32">
            <v>0</v>
          </cell>
          <cell r="AO32">
            <v>0</v>
          </cell>
          <cell r="AP32">
            <v>0</v>
          </cell>
          <cell r="AQ32">
            <v>0</v>
          </cell>
          <cell r="AR32">
            <v>0</v>
          </cell>
          <cell r="AS32">
            <v>3</v>
          </cell>
          <cell r="AT32">
            <v>0.75</v>
          </cell>
          <cell r="AU32">
            <v>58.96</v>
          </cell>
          <cell r="AV32">
            <v>14.74</v>
          </cell>
          <cell r="AW32">
            <v>58.96</v>
          </cell>
          <cell r="AX32">
            <v>58.96</v>
          </cell>
          <cell r="AY32">
            <v>0</v>
          </cell>
          <cell r="AZ32">
            <v>0</v>
          </cell>
          <cell r="BA32">
            <v>0</v>
          </cell>
          <cell r="BB32">
            <v>0</v>
          </cell>
          <cell r="BC32">
            <v>0</v>
          </cell>
          <cell r="BD32">
            <v>87.69</v>
          </cell>
          <cell r="BE32">
            <v>87.69</v>
          </cell>
          <cell r="BF32">
            <v>87.69</v>
          </cell>
          <cell r="BG32">
            <v>0</v>
          </cell>
          <cell r="BH32">
            <v>788.09159999999997</v>
          </cell>
          <cell r="BI32">
            <v>795.61</v>
          </cell>
          <cell r="BJ32">
            <v>788.09159999999997</v>
          </cell>
          <cell r="BK32">
            <v>795.61</v>
          </cell>
          <cell r="BL32">
            <v>795.61</v>
          </cell>
          <cell r="BM32">
            <v>795.61</v>
          </cell>
          <cell r="BN32" t="str">
            <v>&lt;--ADMw_F--</v>
          </cell>
          <cell r="BO32">
            <v>-1.493E-3</v>
          </cell>
          <cell r="BP32">
            <v>0</v>
          </cell>
          <cell r="BQ32">
            <v>1014.62</v>
          </cell>
          <cell r="BR32">
            <v>75</v>
          </cell>
          <cell r="BS32">
            <v>0.7</v>
          </cell>
          <cell r="BT32" t="str">
            <v>&lt;--Spacer--&gt;</v>
          </cell>
          <cell r="BU32" t="str">
            <v>&lt;--Spacer--&gt;</v>
          </cell>
          <cell r="BV32" t="str">
            <v>&lt;--Spacer--&gt;</v>
          </cell>
          <cell r="BW32" t="str">
            <v>&lt;--Spacer--&gt;</v>
          </cell>
          <cell r="BX32">
            <v>1902</v>
          </cell>
          <cell r="BY32">
            <v>1950340</v>
          </cell>
          <cell r="BZ32">
            <v>1000</v>
          </cell>
          <cell r="CA32">
            <v>0</v>
          </cell>
          <cell r="CB32">
            <v>0</v>
          </cell>
          <cell r="CC32">
            <v>0</v>
          </cell>
          <cell r="CD32">
            <v>0</v>
          </cell>
          <cell r="CE32">
            <v>0</v>
          </cell>
          <cell r="CF32">
            <v>0</v>
          </cell>
          <cell r="CG32">
            <v>10.35</v>
          </cell>
          <cell r="CH32">
            <v>592345</v>
          </cell>
          <cell r="CI32">
            <v>607.30999999999995</v>
          </cell>
          <cell r="CJ32">
            <v>607.30999999999995</v>
          </cell>
          <cell r="CK32">
            <v>607.30999999999995</v>
          </cell>
          <cell r="CL32">
            <v>0</v>
          </cell>
          <cell r="CM32">
            <v>0</v>
          </cell>
          <cell r="CN32" t="str">
            <v>--ADMw_C--&gt;</v>
          </cell>
          <cell r="CO32">
            <v>607.30999999999995</v>
          </cell>
          <cell r="CP32">
            <v>607.30999999999995</v>
          </cell>
          <cell r="CQ32">
            <v>607.30999999999995</v>
          </cell>
          <cell r="CR32">
            <v>0</v>
          </cell>
          <cell r="CS32">
            <v>88</v>
          </cell>
          <cell r="CT32">
            <v>66.804100000000005</v>
          </cell>
          <cell r="CU32">
            <v>9.5</v>
          </cell>
          <cell r="CV32">
            <v>2.87</v>
          </cell>
          <cell r="CW32">
            <v>1.4350000000000001</v>
          </cell>
          <cell r="CX32">
            <v>2.87</v>
          </cell>
          <cell r="CY32">
            <v>2.87</v>
          </cell>
          <cell r="CZ32">
            <v>0</v>
          </cell>
          <cell r="DA32">
            <v>0</v>
          </cell>
          <cell r="DB32">
            <v>0</v>
          </cell>
          <cell r="DC32">
            <v>0</v>
          </cell>
          <cell r="DD32">
            <v>0</v>
          </cell>
          <cell r="DE32">
            <v>0</v>
          </cell>
          <cell r="DF32">
            <v>0</v>
          </cell>
          <cell r="DG32">
            <v>0</v>
          </cell>
          <cell r="DH32">
            <v>0</v>
          </cell>
          <cell r="DI32">
            <v>0</v>
          </cell>
          <cell r="DJ32">
            <v>0</v>
          </cell>
          <cell r="DK32">
            <v>3</v>
          </cell>
          <cell r="DL32">
            <v>0.75</v>
          </cell>
          <cell r="DM32">
            <v>58.41</v>
          </cell>
          <cell r="DN32">
            <v>14.602499999999999</v>
          </cell>
          <cell r="DO32">
            <v>58.41</v>
          </cell>
          <cell r="DP32">
            <v>58.41</v>
          </cell>
          <cell r="DQ32">
            <v>0</v>
          </cell>
          <cell r="DR32">
            <v>0</v>
          </cell>
          <cell r="DS32">
            <v>0</v>
          </cell>
          <cell r="DT32">
            <v>0</v>
          </cell>
          <cell r="DU32">
            <v>0</v>
          </cell>
          <cell r="DV32">
            <v>87.69</v>
          </cell>
          <cell r="DW32">
            <v>87.69</v>
          </cell>
          <cell r="DX32">
            <v>87.69</v>
          </cell>
          <cell r="DY32">
            <v>0</v>
          </cell>
          <cell r="DZ32">
            <v>785.89800000000002</v>
          </cell>
          <cell r="EA32">
            <v>788.09159999999997</v>
          </cell>
          <cell r="EB32">
            <v>785.89800000000002</v>
          </cell>
          <cell r="EC32">
            <v>788.09159999999997</v>
          </cell>
          <cell r="ED32">
            <v>788.09159999999997</v>
          </cell>
          <cell r="EE32">
            <v>788.09159999999997</v>
          </cell>
          <cell r="EF32" t="str">
            <v>&lt;--ADMw_C--</v>
          </cell>
          <cell r="EG32">
            <v>-6.8539999999999998E-3</v>
          </cell>
          <cell r="EH32">
            <v>0</v>
          </cell>
          <cell r="EI32">
            <v>968.68</v>
          </cell>
          <cell r="EJ32">
            <v>75</v>
          </cell>
          <cell r="EK32">
            <v>0.7</v>
          </cell>
          <cell r="EL32" t="str">
            <v>&lt;--Spacer--&gt;</v>
          </cell>
          <cell r="EM32" t="str">
            <v>&lt;--Spacer--&gt;</v>
          </cell>
          <cell r="EN32" t="str">
            <v>&lt;--Spacer--&gt;</v>
          </cell>
          <cell r="EO32" t="str">
            <v>&lt;--Spacer--&gt;</v>
          </cell>
          <cell r="EP32">
            <v>1902</v>
          </cell>
          <cell r="EQ32">
            <v>1735327</v>
          </cell>
          <cell r="ER32">
            <v>653</v>
          </cell>
          <cell r="ES32">
            <v>59901</v>
          </cell>
          <cell r="ET32">
            <v>0</v>
          </cell>
          <cell r="EU32">
            <v>0</v>
          </cell>
          <cell r="EV32">
            <v>0</v>
          </cell>
          <cell r="EW32">
            <v>0</v>
          </cell>
          <cell r="EX32">
            <v>0</v>
          </cell>
          <cell r="EY32">
            <v>12.74</v>
          </cell>
          <cell r="EZ32">
            <v>561421</v>
          </cell>
          <cell r="FA32">
            <v>607.54999999999995</v>
          </cell>
          <cell r="FB32">
            <v>607.54999999999995</v>
          </cell>
          <cell r="FC32">
            <v>607.54999999999995</v>
          </cell>
          <cell r="FD32">
            <v>0</v>
          </cell>
          <cell r="FE32">
            <v>0</v>
          </cell>
          <cell r="FF32" t="str">
            <v>--ADMw_P--&gt;</v>
          </cell>
          <cell r="FG32">
            <v>607.54999999999995</v>
          </cell>
          <cell r="FH32">
            <v>607.54999999999995</v>
          </cell>
          <cell r="FI32">
            <v>607.54999999999995</v>
          </cell>
          <cell r="FJ32">
            <v>0</v>
          </cell>
          <cell r="FK32">
            <v>95</v>
          </cell>
          <cell r="FL32">
            <v>66.830500000000001</v>
          </cell>
          <cell r="FM32">
            <v>9.5</v>
          </cell>
          <cell r="FN32">
            <v>4.12</v>
          </cell>
          <cell r="FO32">
            <v>2.06</v>
          </cell>
          <cell r="FP32">
            <v>4.12</v>
          </cell>
          <cell r="FQ32">
            <v>4.12</v>
          </cell>
          <cell r="FR32">
            <v>0</v>
          </cell>
          <cell r="FS32">
            <v>0</v>
          </cell>
          <cell r="FT32">
            <v>0</v>
          </cell>
          <cell r="FU32">
            <v>0</v>
          </cell>
          <cell r="FV32">
            <v>0</v>
          </cell>
          <cell r="FW32">
            <v>0</v>
          </cell>
          <cell r="FX32">
            <v>0</v>
          </cell>
          <cell r="FY32">
            <v>0</v>
          </cell>
          <cell r="FZ32">
            <v>0</v>
          </cell>
          <cell r="GA32">
            <v>0</v>
          </cell>
          <cell r="GB32">
            <v>0</v>
          </cell>
          <cell r="GC32">
            <v>3</v>
          </cell>
          <cell r="GD32">
            <v>0.75</v>
          </cell>
          <cell r="GE32">
            <v>46.07</v>
          </cell>
          <cell r="GF32">
            <v>11.5175</v>
          </cell>
          <cell r="GG32">
            <v>46.07</v>
          </cell>
          <cell r="GH32">
            <v>46.07</v>
          </cell>
          <cell r="GI32">
            <v>0</v>
          </cell>
          <cell r="GJ32">
            <v>0</v>
          </cell>
          <cell r="GK32">
            <v>0</v>
          </cell>
          <cell r="GL32">
            <v>0</v>
          </cell>
          <cell r="GM32">
            <v>0</v>
          </cell>
          <cell r="GN32">
            <v>87.69</v>
          </cell>
          <cell r="GO32">
            <v>87.69</v>
          </cell>
          <cell r="GP32">
            <v>87.69</v>
          </cell>
          <cell r="GQ32">
            <v>0</v>
          </cell>
          <cell r="GR32">
            <v>809.40319999999997</v>
          </cell>
          <cell r="GS32">
            <v>785.89800000000002</v>
          </cell>
          <cell r="GT32">
            <v>809.40319999999997</v>
          </cell>
          <cell r="GU32">
            <v>785.89800000000002</v>
          </cell>
          <cell r="GV32">
            <v>809.40319999999997</v>
          </cell>
          <cell r="GW32">
            <v>809.40319999999997</v>
          </cell>
          <cell r="GX32" t="str">
            <v>&lt;--ADMw_P--</v>
          </cell>
          <cell r="GY32">
            <v>-4.7559999999999998E-3</v>
          </cell>
          <cell r="GZ32">
            <v>0</v>
          </cell>
          <cell r="HA32">
            <v>924.07</v>
          </cell>
          <cell r="HB32">
            <v>74</v>
          </cell>
          <cell r="HC32">
            <v>0.7</v>
          </cell>
          <cell r="HD32" t="str">
            <v>&lt;--Spacer--&gt;</v>
          </cell>
          <cell r="HE32" t="str">
            <v>&lt;--Spacer--&gt;</v>
          </cell>
          <cell r="HF32" t="str">
            <v>&lt;--Spacer--&gt;</v>
          </cell>
          <cell r="HG32" t="str">
            <v>&lt;--Spacer--&gt;</v>
          </cell>
          <cell r="HH32">
            <v>1902</v>
          </cell>
          <cell r="HI32">
            <v>1648139</v>
          </cell>
          <cell r="HJ32">
            <v>1183</v>
          </cell>
          <cell r="HK32">
            <v>72298</v>
          </cell>
          <cell r="HL32">
            <v>0</v>
          </cell>
          <cell r="HM32">
            <v>0</v>
          </cell>
          <cell r="HN32">
            <v>0</v>
          </cell>
          <cell r="HO32">
            <v>0</v>
          </cell>
          <cell r="HP32">
            <v>0</v>
          </cell>
          <cell r="HQ32">
            <v>13.61</v>
          </cell>
          <cell r="HR32">
            <v>530061</v>
          </cell>
          <cell r="HS32">
            <v>621.87</v>
          </cell>
          <cell r="HT32">
            <v>621.87</v>
          </cell>
          <cell r="HU32">
            <v>621.87</v>
          </cell>
          <cell r="HV32">
            <v>0</v>
          </cell>
          <cell r="HW32">
            <v>0</v>
          </cell>
          <cell r="HX32" t="str">
            <v>--ADMw_O--&gt;</v>
          </cell>
          <cell r="HY32">
            <v>621.87</v>
          </cell>
          <cell r="HZ32">
            <v>621.87</v>
          </cell>
          <cell r="IA32">
            <v>621.87</v>
          </cell>
          <cell r="IB32">
            <v>0</v>
          </cell>
          <cell r="IC32">
            <v>98</v>
          </cell>
          <cell r="ID32">
            <v>68.405699999999996</v>
          </cell>
          <cell r="IE32">
            <v>13.4</v>
          </cell>
          <cell r="IF32">
            <v>6.46</v>
          </cell>
          <cell r="IG32">
            <v>3.23</v>
          </cell>
          <cell r="IH32">
            <v>6.46</v>
          </cell>
          <cell r="II32">
            <v>6.46</v>
          </cell>
          <cell r="IJ32">
            <v>0</v>
          </cell>
          <cell r="IK32">
            <v>0</v>
          </cell>
          <cell r="IL32">
            <v>0</v>
          </cell>
          <cell r="IM32">
            <v>0</v>
          </cell>
          <cell r="IN32">
            <v>0</v>
          </cell>
          <cell r="IO32">
            <v>0</v>
          </cell>
          <cell r="IP32">
            <v>0</v>
          </cell>
          <cell r="IQ32">
            <v>0</v>
          </cell>
          <cell r="IR32">
            <v>0</v>
          </cell>
          <cell r="IS32">
            <v>0</v>
          </cell>
          <cell r="IT32">
            <v>0</v>
          </cell>
          <cell r="IU32">
            <v>6</v>
          </cell>
          <cell r="IV32">
            <v>1.5</v>
          </cell>
          <cell r="IW32">
            <v>53.19</v>
          </cell>
          <cell r="IX32">
            <v>13.297499999999999</v>
          </cell>
          <cell r="IY32">
            <v>53.19</v>
          </cell>
          <cell r="IZ32">
            <v>53.19</v>
          </cell>
          <cell r="JA32">
            <v>0</v>
          </cell>
          <cell r="JB32">
            <v>0</v>
          </cell>
          <cell r="JC32">
            <v>0</v>
          </cell>
          <cell r="JD32">
            <v>0</v>
          </cell>
          <cell r="JE32">
            <v>0</v>
          </cell>
          <cell r="JF32">
            <v>87.7</v>
          </cell>
          <cell r="JG32">
            <v>87.7</v>
          </cell>
          <cell r="JH32">
            <v>87.7</v>
          </cell>
          <cell r="JI32">
            <v>0</v>
          </cell>
          <cell r="JJ32">
            <v>809.40319999999997</v>
          </cell>
          <cell r="JK32">
            <v>809.40319999999997</v>
          </cell>
          <cell r="JL32" t="str">
            <v>&lt;--ADMw_O--</v>
          </cell>
          <cell r="JM32">
            <v>-5.4460000000000003E-3</v>
          </cell>
          <cell r="JN32">
            <v>0</v>
          </cell>
          <cell r="JO32">
            <v>852.37</v>
          </cell>
          <cell r="JP32">
            <v>74</v>
          </cell>
          <cell r="JQ32">
            <v>0.7</v>
          </cell>
          <cell r="JR32">
            <v>43640.35126797454</v>
          </cell>
          <cell r="JS32">
            <v>1</v>
          </cell>
          <cell r="JT32">
            <v>2</v>
          </cell>
        </row>
        <row r="33">
          <cell r="A33">
            <v>1928</v>
          </cell>
          <cell r="B33">
            <v>1928</v>
          </cell>
          <cell r="C33" t="str">
            <v>03062</v>
          </cell>
          <cell r="D33" t="str">
            <v>Clackamas</v>
          </cell>
          <cell r="E33" t="str">
            <v>Oregon City SD 62</v>
          </cell>
          <cell r="G33">
            <v>1902</v>
          </cell>
          <cell r="H33">
            <v>28691822</v>
          </cell>
          <cell r="I33">
            <v>10000</v>
          </cell>
          <cell r="J33">
            <v>0</v>
          </cell>
          <cell r="K33">
            <v>0</v>
          </cell>
          <cell r="L33">
            <v>0</v>
          </cell>
          <cell r="M33">
            <v>0</v>
          </cell>
          <cell r="N33">
            <v>0</v>
          </cell>
          <cell r="O33">
            <v>0</v>
          </cell>
          <cell r="P33">
            <v>12.28</v>
          </cell>
          <cell r="Q33">
            <v>6670000</v>
          </cell>
          <cell r="R33">
            <v>7922.9</v>
          </cell>
          <cell r="S33">
            <v>7922.9</v>
          </cell>
          <cell r="T33">
            <v>7922.9</v>
          </cell>
          <cell r="U33">
            <v>0</v>
          </cell>
          <cell r="V33" t="str">
            <v>--ADMw_F--&gt;</v>
          </cell>
          <cell r="W33">
            <v>7922.9</v>
          </cell>
          <cell r="X33">
            <v>7922.9</v>
          </cell>
          <cell r="Y33">
            <v>7922.9</v>
          </cell>
          <cell r="Z33">
            <v>0</v>
          </cell>
          <cell r="AA33">
            <v>1325</v>
          </cell>
          <cell r="AB33">
            <v>871.51900000000001</v>
          </cell>
          <cell r="AC33">
            <v>165.6</v>
          </cell>
          <cell r="AD33">
            <v>298</v>
          </cell>
          <cell r="AE33">
            <v>149</v>
          </cell>
          <cell r="AF33">
            <v>298</v>
          </cell>
          <cell r="AG33">
            <v>298</v>
          </cell>
          <cell r="AH33">
            <v>0</v>
          </cell>
          <cell r="AI33">
            <v>2</v>
          </cell>
          <cell r="AJ33">
            <v>2</v>
          </cell>
          <cell r="AK33">
            <v>2</v>
          </cell>
          <cell r="AL33">
            <v>2</v>
          </cell>
          <cell r="AM33">
            <v>0</v>
          </cell>
          <cell r="AN33">
            <v>0</v>
          </cell>
          <cell r="AO33">
            <v>0</v>
          </cell>
          <cell r="AP33">
            <v>0</v>
          </cell>
          <cell r="AQ33">
            <v>0</v>
          </cell>
          <cell r="AR33">
            <v>0</v>
          </cell>
          <cell r="AS33">
            <v>23</v>
          </cell>
          <cell r="AT33">
            <v>5.75</v>
          </cell>
          <cell r="AU33">
            <v>703.43</v>
          </cell>
          <cell r="AV33">
            <v>175.85749999999999</v>
          </cell>
          <cell r="AW33">
            <v>703.43</v>
          </cell>
          <cell r="AX33">
            <v>703.43</v>
          </cell>
          <cell r="AY33">
            <v>0</v>
          </cell>
          <cell r="AZ33">
            <v>0</v>
          </cell>
          <cell r="BA33">
            <v>0</v>
          </cell>
          <cell r="BB33">
            <v>0</v>
          </cell>
          <cell r="BC33">
            <v>0</v>
          </cell>
          <cell r="BD33">
            <v>0</v>
          </cell>
          <cell r="BE33">
            <v>0</v>
          </cell>
          <cell r="BF33">
            <v>0</v>
          </cell>
          <cell r="BG33">
            <v>0</v>
          </cell>
          <cell r="BH33">
            <v>8354.9280999999992</v>
          </cell>
          <cell r="BI33">
            <v>9292.6265000000003</v>
          </cell>
          <cell r="BJ33">
            <v>9304.3955999999998</v>
          </cell>
          <cell r="BK33">
            <v>9292.6265000000003</v>
          </cell>
          <cell r="BL33">
            <v>9292.6265000000003</v>
          </cell>
          <cell r="BM33">
            <v>9304.3955999999998</v>
          </cell>
          <cell r="BN33" t="str">
            <v>&lt;--ADMw_F--</v>
          </cell>
          <cell r="BO33">
            <v>-3.7490000000000002E-3</v>
          </cell>
          <cell r="BP33">
            <v>0</v>
          </cell>
          <cell r="BQ33">
            <v>841.86</v>
          </cell>
          <cell r="BR33">
            <v>70</v>
          </cell>
          <cell r="BS33">
            <v>0.7</v>
          </cell>
          <cell r="BT33" t="str">
            <v>&lt;--Spacer--&gt;</v>
          </cell>
          <cell r="BU33" t="str">
            <v>&lt;--Spacer--&gt;</v>
          </cell>
          <cell r="BV33" t="str">
            <v>&lt;--Spacer--&gt;</v>
          </cell>
          <cell r="BW33" t="str">
            <v>&lt;--Spacer--&gt;</v>
          </cell>
          <cell r="BX33">
            <v>1902</v>
          </cell>
          <cell r="BY33">
            <v>27610439</v>
          </cell>
          <cell r="BZ33">
            <v>10000</v>
          </cell>
          <cell r="CA33">
            <v>0</v>
          </cell>
          <cell r="CB33">
            <v>0</v>
          </cell>
          <cell r="CC33">
            <v>0</v>
          </cell>
          <cell r="CD33">
            <v>0</v>
          </cell>
          <cell r="CE33">
            <v>0</v>
          </cell>
          <cell r="CF33">
            <v>0</v>
          </cell>
          <cell r="CG33">
            <v>12.28</v>
          </cell>
          <cell r="CH33">
            <v>6600000</v>
          </cell>
          <cell r="CI33">
            <v>7004.21</v>
          </cell>
          <cell r="CJ33">
            <v>7930.46</v>
          </cell>
          <cell r="CK33">
            <v>7004.21</v>
          </cell>
          <cell r="CL33">
            <v>926.25</v>
          </cell>
          <cell r="CM33">
            <v>0</v>
          </cell>
          <cell r="CN33" t="str">
            <v>--ADMw_C--&gt;</v>
          </cell>
          <cell r="CO33">
            <v>7004.21</v>
          </cell>
          <cell r="CP33">
            <v>7930.46</v>
          </cell>
          <cell r="CQ33">
            <v>7004.21</v>
          </cell>
          <cell r="CR33">
            <v>926.25</v>
          </cell>
          <cell r="CS33">
            <v>1209</v>
          </cell>
          <cell r="CT33">
            <v>872.35059999999999</v>
          </cell>
          <cell r="CU33">
            <v>165.6</v>
          </cell>
          <cell r="CV33">
            <v>302.06</v>
          </cell>
          <cell r="CW33">
            <v>151.03</v>
          </cell>
          <cell r="CX33">
            <v>305.06</v>
          </cell>
          <cell r="CY33">
            <v>302.06</v>
          </cell>
          <cell r="CZ33">
            <v>3</v>
          </cell>
          <cell r="DA33">
            <v>0.68</v>
          </cell>
          <cell r="DB33">
            <v>0.68</v>
          </cell>
          <cell r="DC33">
            <v>1.68</v>
          </cell>
          <cell r="DD33">
            <v>0.68</v>
          </cell>
          <cell r="DE33">
            <v>1</v>
          </cell>
          <cell r="DF33">
            <v>0</v>
          </cell>
          <cell r="DG33">
            <v>0</v>
          </cell>
          <cell r="DH33">
            <v>0</v>
          </cell>
          <cell r="DI33">
            <v>0</v>
          </cell>
          <cell r="DJ33">
            <v>0</v>
          </cell>
          <cell r="DK33">
            <v>23</v>
          </cell>
          <cell r="DL33">
            <v>5.75</v>
          </cell>
          <cell r="DM33">
            <v>621.23</v>
          </cell>
          <cell r="DN33">
            <v>155.3075</v>
          </cell>
          <cell r="DO33">
            <v>704.1</v>
          </cell>
          <cell r="DP33">
            <v>621.23</v>
          </cell>
          <cell r="DQ33">
            <v>82.87</v>
          </cell>
          <cell r="DR33">
            <v>0</v>
          </cell>
          <cell r="DS33">
            <v>0</v>
          </cell>
          <cell r="DT33">
            <v>0</v>
          </cell>
          <cell r="DU33">
            <v>0</v>
          </cell>
          <cell r="DV33">
            <v>0</v>
          </cell>
          <cell r="DW33">
            <v>0</v>
          </cell>
          <cell r="DX33">
            <v>0</v>
          </cell>
          <cell r="DY33">
            <v>0</v>
          </cell>
          <cell r="DZ33">
            <v>8341.2229000000007</v>
          </cell>
          <cell r="EA33">
            <v>8354.9280999999992</v>
          </cell>
          <cell r="EB33">
            <v>9311.8479000000007</v>
          </cell>
          <cell r="EC33">
            <v>9304.3955999999998</v>
          </cell>
          <cell r="ED33">
            <v>8354.9280999999992</v>
          </cell>
          <cell r="EE33">
            <v>9311.8479000000007</v>
          </cell>
          <cell r="EF33" t="str">
            <v>&lt;--ADMw_C--</v>
          </cell>
          <cell r="EG33">
            <v>-7.6509999999999998E-3</v>
          </cell>
          <cell r="EH33">
            <v>0</v>
          </cell>
          <cell r="EI33">
            <v>825.87</v>
          </cell>
          <cell r="EJ33">
            <v>70</v>
          </cell>
          <cell r="EK33">
            <v>0.7</v>
          </cell>
          <cell r="EL33" t="str">
            <v>&lt;--Spacer--&gt;</v>
          </cell>
          <cell r="EM33" t="str">
            <v>&lt;--Spacer--&gt;</v>
          </cell>
          <cell r="EN33" t="str">
            <v>&lt;--Spacer--&gt;</v>
          </cell>
          <cell r="EO33" t="str">
            <v>&lt;--Spacer--&gt;</v>
          </cell>
          <cell r="EP33">
            <v>1902</v>
          </cell>
          <cell r="EQ33">
            <v>25607548</v>
          </cell>
          <cell r="ER33">
            <v>8521</v>
          </cell>
          <cell r="ES33">
            <v>761380</v>
          </cell>
          <cell r="ET33">
            <v>0</v>
          </cell>
          <cell r="EU33">
            <v>0</v>
          </cell>
          <cell r="EV33">
            <v>0</v>
          </cell>
          <cell r="EW33">
            <v>0</v>
          </cell>
          <cell r="EX33">
            <v>0</v>
          </cell>
          <cell r="EY33">
            <v>12.28</v>
          </cell>
          <cell r="EZ33">
            <v>6389537</v>
          </cell>
          <cell r="FA33">
            <v>6990.87</v>
          </cell>
          <cell r="FB33">
            <v>7938.14</v>
          </cell>
          <cell r="FC33">
            <v>6990.87</v>
          </cell>
          <cell r="FD33">
            <v>947.27</v>
          </cell>
          <cell r="FE33">
            <v>0</v>
          </cell>
          <cell r="FF33" t="str">
            <v>--ADMw_P--&gt;</v>
          </cell>
          <cell r="FG33">
            <v>6990.87</v>
          </cell>
          <cell r="FH33">
            <v>7938.14</v>
          </cell>
          <cell r="FI33">
            <v>6990.87</v>
          </cell>
          <cell r="FJ33">
            <v>947.27</v>
          </cell>
          <cell r="FK33">
            <v>1221</v>
          </cell>
          <cell r="FL33">
            <v>873.19539999999995</v>
          </cell>
          <cell r="FM33">
            <v>165.6</v>
          </cell>
          <cell r="FN33">
            <v>308.91000000000003</v>
          </cell>
          <cell r="FO33">
            <v>154.45500000000001</v>
          </cell>
          <cell r="FP33">
            <v>312.81</v>
          </cell>
          <cell r="FQ33">
            <v>308.91000000000003</v>
          </cell>
          <cell r="FR33">
            <v>3.9</v>
          </cell>
          <cell r="FS33">
            <v>1</v>
          </cell>
          <cell r="FT33">
            <v>1</v>
          </cell>
          <cell r="FU33">
            <v>2</v>
          </cell>
          <cell r="FV33">
            <v>1</v>
          </cell>
          <cell r="FW33">
            <v>1</v>
          </cell>
          <cell r="FX33">
            <v>0</v>
          </cell>
          <cell r="FY33">
            <v>0</v>
          </cell>
          <cell r="FZ33">
            <v>0</v>
          </cell>
          <cell r="GA33">
            <v>0</v>
          </cell>
          <cell r="GB33">
            <v>0</v>
          </cell>
          <cell r="GC33">
            <v>22</v>
          </cell>
          <cell r="GD33">
            <v>5.5</v>
          </cell>
          <cell r="GE33">
            <v>602.41</v>
          </cell>
          <cell r="GF33">
            <v>150.60249999999999</v>
          </cell>
          <cell r="GG33">
            <v>684.03</v>
          </cell>
          <cell r="GH33">
            <v>602.41</v>
          </cell>
          <cell r="GI33">
            <v>81.62</v>
          </cell>
          <cell r="GJ33">
            <v>0</v>
          </cell>
          <cell r="GK33">
            <v>0</v>
          </cell>
          <cell r="GL33">
            <v>0</v>
          </cell>
          <cell r="GM33">
            <v>0</v>
          </cell>
          <cell r="GN33">
            <v>0</v>
          </cell>
          <cell r="GO33">
            <v>0</v>
          </cell>
          <cell r="GP33">
            <v>0</v>
          </cell>
          <cell r="GQ33">
            <v>0</v>
          </cell>
          <cell r="GR33">
            <v>8414.2518</v>
          </cell>
          <cell r="GS33">
            <v>8341.2229000000007</v>
          </cell>
          <cell r="GT33">
            <v>9397.8667999999998</v>
          </cell>
          <cell r="GU33">
            <v>9311.8479000000007</v>
          </cell>
          <cell r="GV33">
            <v>8414.2518</v>
          </cell>
          <cell r="GW33">
            <v>9397.8667999999998</v>
          </cell>
          <cell r="GX33" t="str">
            <v>&lt;--ADMw_P--</v>
          </cell>
          <cell r="GY33">
            <v>-6.2779999999999997E-3</v>
          </cell>
          <cell r="GZ33">
            <v>0</v>
          </cell>
          <cell r="HA33">
            <v>804.92</v>
          </cell>
          <cell r="HB33">
            <v>71</v>
          </cell>
          <cell r="HC33">
            <v>0.7</v>
          </cell>
          <cell r="HD33" t="str">
            <v>&lt;--Spacer--&gt;</v>
          </cell>
          <cell r="HE33" t="str">
            <v>&lt;--Spacer--&gt;</v>
          </cell>
          <cell r="HF33" t="str">
            <v>&lt;--Spacer--&gt;</v>
          </cell>
          <cell r="HG33" t="str">
            <v>&lt;--Spacer--&gt;</v>
          </cell>
          <cell r="HH33">
            <v>1902</v>
          </cell>
          <cell r="HI33">
            <v>24516104</v>
          </cell>
          <cell r="HJ33">
            <v>15466</v>
          </cell>
          <cell r="HK33">
            <v>942191</v>
          </cell>
          <cell r="HL33">
            <v>0</v>
          </cell>
          <cell r="HM33">
            <v>0</v>
          </cell>
          <cell r="HN33">
            <v>0</v>
          </cell>
          <cell r="HO33">
            <v>0</v>
          </cell>
          <cell r="HP33">
            <v>0</v>
          </cell>
          <cell r="HQ33">
            <v>12.21</v>
          </cell>
          <cell r="HR33">
            <v>6520851</v>
          </cell>
          <cell r="HS33">
            <v>7008.73</v>
          </cell>
          <cell r="HT33">
            <v>7966.88</v>
          </cell>
          <cell r="HU33">
            <v>7008.73</v>
          </cell>
          <cell r="HV33">
            <v>958.15</v>
          </cell>
          <cell r="HW33">
            <v>0</v>
          </cell>
          <cell r="HX33" t="str">
            <v>--ADMw_O--&gt;</v>
          </cell>
          <cell r="HY33">
            <v>7008.73</v>
          </cell>
          <cell r="HZ33">
            <v>7966.88</v>
          </cell>
          <cell r="IA33">
            <v>7008.73</v>
          </cell>
          <cell r="IB33">
            <v>958.15</v>
          </cell>
          <cell r="IC33">
            <v>1287</v>
          </cell>
          <cell r="ID33">
            <v>876.35680000000002</v>
          </cell>
          <cell r="IE33">
            <v>205</v>
          </cell>
          <cell r="IF33">
            <v>292.23</v>
          </cell>
          <cell r="IG33">
            <v>146.11500000000001</v>
          </cell>
          <cell r="IH33">
            <v>294.35000000000002</v>
          </cell>
          <cell r="II33">
            <v>292.23</v>
          </cell>
          <cell r="IJ33">
            <v>2.12</v>
          </cell>
          <cell r="IK33">
            <v>1.27</v>
          </cell>
          <cell r="IL33">
            <v>1.27</v>
          </cell>
          <cell r="IM33">
            <v>2.5299999999999998</v>
          </cell>
          <cell r="IN33">
            <v>1.27</v>
          </cell>
          <cell r="IO33">
            <v>1.26</v>
          </cell>
          <cell r="IP33">
            <v>0</v>
          </cell>
          <cell r="IQ33">
            <v>0</v>
          </cell>
          <cell r="IR33">
            <v>0</v>
          </cell>
          <cell r="IS33">
            <v>0</v>
          </cell>
          <cell r="IT33">
            <v>0</v>
          </cell>
          <cell r="IU33">
            <v>30</v>
          </cell>
          <cell r="IV33">
            <v>7.5</v>
          </cell>
          <cell r="IW33">
            <v>677.12</v>
          </cell>
          <cell r="IX33">
            <v>169.28</v>
          </cell>
          <cell r="IY33">
            <v>769.7</v>
          </cell>
          <cell r="IZ33">
            <v>677.12</v>
          </cell>
          <cell r="JA33">
            <v>92.58</v>
          </cell>
          <cell r="JB33">
            <v>0</v>
          </cell>
          <cell r="JC33">
            <v>0</v>
          </cell>
          <cell r="JD33">
            <v>0</v>
          </cell>
          <cell r="JE33">
            <v>0</v>
          </cell>
          <cell r="JF33">
            <v>0</v>
          </cell>
          <cell r="JG33">
            <v>0</v>
          </cell>
          <cell r="JH33">
            <v>0</v>
          </cell>
          <cell r="JI33">
            <v>0</v>
          </cell>
          <cell r="JJ33">
            <v>8414.2518</v>
          </cell>
          <cell r="JK33">
            <v>9397.8667999999998</v>
          </cell>
          <cell r="JL33" t="str">
            <v>&lt;--ADMw_O--</v>
          </cell>
          <cell r="JM33">
            <v>-3.4589999999999998E-3</v>
          </cell>
          <cell r="JN33">
            <v>0</v>
          </cell>
          <cell r="JO33">
            <v>818.49</v>
          </cell>
          <cell r="JP33">
            <v>71</v>
          </cell>
          <cell r="JQ33">
            <v>0.7</v>
          </cell>
          <cell r="JR33">
            <v>43640.35126797454</v>
          </cell>
          <cell r="JS33">
            <v>1</v>
          </cell>
          <cell r="JT33">
            <v>2</v>
          </cell>
        </row>
        <row r="34">
          <cell r="A34">
            <v>2735</v>
          </cell>
          <cell r="B34">
            <v>1928</v>
          </cell>
          <cell r="D34" t="str">
            <v>Clackamas</v>
          </cell>
          <cell r="E34" t="str">
            <v>Oregon City SD 62</v>
          </cell>
          <cell r="F34" t="str">
            <v>Oregon City Service Learning Academy</v>
          </cell>
          <cell r="H34">
            <v>0</v>
          </cell>
          <cell r="I34">
            <v>0</v>
          </cell>
          <cell r="J34">
            <v>0</v>
          </cell>
          <cell r="K34">
            <v>0</v>
          </cell>
          <cell r="L34">
            <v>0</v>
          </cell>
          <cell r="M34">
            <v>0</v>
          </cell>
          <cell r="N34">
            <v>0</v>
          </cell>
          <cell r="O34">
            <v>0</v>
          </cell>
          <cell r="P34">
            <v>0</v>
          </cell>
          <cell r="Q34">
            <v>0</v>
          </cell>
          <cell r="R34">
            <v>0</v>
          </cell>
          <cell r="T34">
            <v>0</v>
          </cell>
          <cell r="U34">
            <v>0</v>
          </cell>
          <cell r="V34" t="str">
            <v>--ADMw_F--&gt;</v>
          </cell>
          <cell r="W34">
            <v>0</v>
          </cell>
          <cell r="Y34">
            <v>0</v>
          </cell>
          <cell r="Z34">
            <v>0</v>
          </cell>
          <cell r="AA34">
            <v>0</v>
          </cell>
          <cell r="AB34">
            <v>0</v>
          </cell>
          <cell r="AC34">
            <v>0</v>
          </cell>
          <cell r="AD34">
            <v>0</v>
          </cell>
          <cell r="AE34">
            <v>0</v>
          </cell>
          <cell r="AG34">
            <v>0</v>
          </cell>
          <cell r="AH34">
            <v>0</v>
          </cell>
          <cell r="AI34">
            <v>0</v>
          </cell>
          <cell r="AJ34">
            <v>0</v>
          </cell>
          <cell r="AL34">
            <v>0</v>
          </cell>
          <cell r="AM34">
            <v>0</v>
          </cell>
          <cell r="AN34">
            <v>0</v>
          </cell>
          <cell r="AO34">
            <v>0</v>
          </cell>
          <cell r="AQ34">
            <v>0</v>
          </cell>
          <cell r="AR34">
            <v>0</v>
          </cell>
          <cell r="AS34">
            <v>0</v>
          </cell>
          <cell r="AT34">
            <v>0</v>
          </cell>
          <cell r="AU34">
            <v>0</v>
          </cell>
          <cell r="AV34">
            <v>0</v>
          </cell>
          <cell r="AX34">
            <v>0</v>
          </cell>
          <cell r="AY34">
            <v>0</v>
          </cell>
          <cell r="AZ34">
            <v>0</v>
          </cell>
          <cell r="BB34">
            <v>0</v>
          </cell>
          <cell r="BC34">
            <v>0</v>
          </cell>
          <cell r="BD34">
            <v>0</v>
          </cell>
          <cell r="BF34">
            <v>0</v>
          </cell>
          <cell r="BG34">
            <v>0</v>
          </cell>
          <cell r="BH34">
            <v>172.6525</v>
          </cell>
          <cell r="BI34">
            <v>0</v>
          </cell>
          <cell r="BL34">
            <v>172.6525</v>
          </cell>
          <cell r="BN34" t="str">
            <v>&lt;--ADMw_F--</v>
          </cell>
          <cell r="BO34">
            <v>0</v>
          </cell>
          <cell r="BP34">
            <v>0</v>
          </cell>
          <cell r="BQ34">
            <v>0</v>
          </cell>
          <cell r="BR34">
            <v>0</v>
          </cell>
          <cell r="BS34">
            <v>0</v>
          </cell>
          <cell r="BT34" t="str">
            <v>&lt;--Spacer--&gt;</v>
          </cell>
          <cell r="BU34" t="str">
            <v>&lt;--Spacer--&gt;</v>
          </cell>
          <cell r="BV34" t="str">
            <v>&lt;--Spacer--&gt;</v>
          </cell>
          <cell r="BW34" t="str">
            <v>&lt;--Spacer--&gt;</v>
          </cell>
          <cell r="BY34">
            <v>0</v>
          </cell>
          <cell r="BZ34">
            <v>0</v>
          </cell>
          <cell r="CA34">
            <v>0</v>
          </cell>
          <cell r="CB34">
            <v>0</v>
          </cell>
          <cell r="CC34">
            <v>0</v>
          </cell>
          <cell r="CD34">
            <v>0</v>
          </cell>
          <cell r="CE34">
            <v>0</v>
          </cell>
          <cell r="CF34">
            <v>0</v>
          </cell>
          <cell r="CG34">
            <v>0</v>
          </cell>
          <cell r="CH34">
            <v>0</v>
          </cell>
          <cell r="CI34">
            <v>166.43</v>
          </cell>
          <cell r="CK34">
            <v>166.43</v>
          </cell>
          <cell r="CL34">
            <v>0</v>
          </cell>
          <cell r="CM34">
            <v>0</v>
          </cell>
          <cell r="CN34" t="str">
            <v>--ADMw_C--&gt;</v>
          </cell>
          <cell r="CO34">
            <v>166.43</v>
          </cell>
          <cell r="CQ34">
            <v>166.43</v>
          </cell>
          <cell r="CR34">
            <v>0</v>
          </cell>
          <cell r="CS34">
            <v>0</v>
          </cell>
          <cell r="CT34">
            <v>0</v>
          </cell>
          <cell r="CU34">
            <v>0</v>
          </cell>
          <cell r="CV34">
            <v>3</v>
          </cell>
          <cell r="CW34">
            <v>1.5</v>
          </cell>
          <cell r="CY34">
            <v>3</v>
          </cell>
          <cell r="CZ34">
            <v>0</v>
          </cell>
          <cell r="DA34">
            <v>1</v>
          </cell>
          <cell r="DB34">
            <v>1</v>
          </cell>
          <cell r="DD34">
            <v>1</v>
          </cell>
          <cell r="DE34">
            <v>0</v>
          </cell>
          <cell r="DF34">
            <v>0</v>
          </cell>
          <cell r="DG34">
            <v>0</v>
          </cell>
          <cell r="DI34">
            <v>0</v>
          </cell>
          <cell r="DJ34">
            <v>0</v>
          </cell>
          <cell r="DK34">
            <v>0</v>
          </cell>
          <cell r="DL34">
            <v>0</v>
          </cell>
          <cell r="DM34">
            <v>14.89</v>
          </cell>
          <cell r="DN34">
            <v>3.7225000000000001</v>
          </cell>
          <cell r="DP34">
            <v>14.89</v>
          </cell>
          <cell r="DQ34">
            <v>0</v>
          </cell>
          <cell r="DR34">
            <v>0</v>
          </cell>
          <cell r="DT34">
            <v>0</v>
          </cell>
          <cell r="DU34">
            <v>0</v>
          </cell>
          <cell r="DV34">
            <v>0</v>
          </cell>
          <cell r="DX34">
            <v>0</v>
          </cell>
          <cell r="DY34">
            <v>0</v>
          </cell>
          <cell r="DZ34">
            <v>164.32749999999999</v>
          </cell>
          <cell r="EA34">
            <v>172.6525</v>
          </cell>
          <cell r="ED34">
            <v>172.6525</v>
          </cell>
          <cell r="EF34" t="str">
            <v>&lt;--ADMw_C--</v>
          </cell>
          <cell r="EG34">
            <v>-7.6509999999999998E-3</v>
          </cell>
          <cell r="EH34">
            <v>0</v>
          </cell>
          <cell r="EI34">
            <v>0</v>
          </cell>
          <cell r="EJ34">
            <v>0</v>
          </cell>
          <cell r="EK34">
            <v>0</v>
          </cell>
          <cell r="EL34" t="str">
            <v>&lt;--Spacer--&gt;</v>
          </cell>
          <cell r="EM34" t="str">
            <v>&lt;--Spacer--&gt;</v>
          </cell>
          <cell r="EN34" t="str">
            <v>&lt;--Spacer--&gt;</v>
          </cell>
          <cell r="EO34" t="str">
            <v>&lt;--Spacer--&gt;</v>
          </cell>
          <cell r="EQ34">
            <v>0</v>
          </cell>
          <cell r="ER34">
            <v>0</v>
          </cell>
          <cell r="ES34">
            <v>0</v>
          </cell>
          <cell r="ET34">
            <v>0</v>
          </cell>
          <cell r="EU34">
            <v>0</v>
          </cell>
          <cell r="EV34">
            <v>0</v>
          </cell>
          <cell r="EW34">
            <v>0</v>
          </cell>
          <cell r="EX34">
            <v>0</v>
          </cell>
          <cell r="EY34">
            <v>0</v>
          </cell>
          <cell r="EZ34">
            <v>0</v>
          </cell>
          <cell r="FA34">
            <v>158.44</v>
          </cell>
          <cell r="FC34">
            <v>158.44</v>
          </cell>
          <cell r="FD34">
            <v>0</v>
          </cell>
          <cell r="FE34">
            <v>0</v>
          </cell>
          <cell r="FF34" t="str">
            <v>--ADMw_P--&gt;</v>
          </cell>
          <cell r="FG34">
            <v>158.44</v>
          </cell>
          <cell r="FI34">
            <v>158.44</v>
          </cell>
          <cell r="FJ34">
            <v>0</v>
          </cell>
          <cell r="FK34">
            <v>0</v>
          </cell>
          <cell r="FL34">
            <v>0</v>
          </cell>
          <cell r="FM34">
            <v>0</v>
          </cell>
          <cell r="FN34">
            <v>2.95</v>
          </cell>
          <cell r="FO34">
            <v>1.4750000000000001</v>
          </cell>
          <cell r="FQ34">
            <v>2.95</v>
          </cell>
          <cell r="FR34">
            <v>0</v>
          </cell>
          <cell r="FS34">
            <v>1</v>
          </cell>
          <cell r="FT34">
            <v>1</v>
          </cell>
          <cell r="FV34">
            <v>1</v>
          </cell>
          <cell r="FW34">
            <v>0</v>
          </cell>
          <cell r="FX34">
            <v>0</v>
          </cell>
          <cell r="FY34">
            <v>0</v>
          </cell>
          <cell r="GA34">
            <v>0</v>
          </cell>
          <cell r="GB34">
            <v>0</v>
          </cell>
          <cell r="GC34">
            <v>0</v>
          </cell>
          <cell r="GD34">
            <v>0</v>
          </cell>
          <cell r="GE34">
            <v>13.65</v>
          </cell>
          <cell r="GF34">
            <v>3.4125000000000001</v>
          </cell>
          <cell r="GH34">
            <v>13.65</v>
          </cell>
          <cell r="GI34">
            <v>0</v>
          </cell>
          <cell r="GJ34">
            <v>0</v>
          </cell>
          <cell r="GL34">
            <v>0</v>
          </cell>
          <cell r="GM34">
            <v>0</v>
          </cell>
          <cell r="GN34">
            <v>0</v>
          </cell>
          <cell r="GP34">
            <v>0</v>
          </cell>
          <cell r="GQ34">
            <v>0</v>
          </cell>
          <cell r="GR34">
            <v>176.38</v>
          </cell>
          <cell r="GS34">
            <v>164.32749999999999</v>
          </cell>
          <cell r="GV34">
            <v>176.38</v>
          </cell>
          <cell r="GX34" t="str">
            <v>&lt;--ADMw_P--</v>
          </cell>
          <cell r="GY34">
            <v>0</v>
          </cell>
          <cell r="GZ34">
            <v>0</v>
          </cell>
          <cell r="HA34">
            <v>0</v>
          </cell>
          <cell r="HB34">
            <v>0</v>
          </cell>
          <cell r="HC34">
            <v>0</v>
          </cell>
          <cell r="HD34" t="str">
            <v>&lt;--Spacer--&gt;</v>
          </cell>
          <cell r="HE34" t="str">
            <v>&lt;--Spacer--&gt;</v>
          </cell>
          <cell r="HF34" t="str">
            <v>&lt;--Spacer--&gt;</v>
          </cell>
          <cell r="HG34" t="str">
            <v>&lt;--Spacer--&gt;</v>
          </cell>
          <cell r="HI34">
            <v>0</v>
          </cell>
          <cell r="HJ34">
            <v>0</v>
          </cell>
          <cell r="HK34">
            <v>0</v>
          </cell>
          <cell r="HL34">
            <v>0</v>
          </cell>
          <cell r="HM34">
            <v>0</v>
          </cell>
          <cell r="HN34">
            <v>0</v>
          </cell>
          <cell r="HO34">
            <v>0</v>
          </cell>
          <cell r="HP34">
            <v>0</v>
          </cell>
          <cell r="HQ34">
            <v>0</v>
          </cell>
          <cell r="HR34">
            <v>0</v>
          </cell>
          <cell r="HS34">
            <v>170.54</v>
          </cell>
          <cell r="HU34">
            <v>170.54</v>
          </cell>
          <cell r="HV34">
            <v>0</v>
          </cell>
          <cell r="HW34">
            <v>0</v>
          </cell>
          <cell r="HX34" t="str">
            <v>--ADMw_O--&gt;</v>
          </cell>
          <cell r="HY34">
            <v>170.54</v>
          </cell>
          <cell r="IA34">
            <v>170.54</v>
          </cell>
          <cell r="IB34">
            <v>0</v>
          </cell>
          <cell r="IC34">
            <v>0</v>
          </cell>
          <cell r="ID34">
            <v>0</v>
          </cell>
          <cell r="IE34">
            <v>0</v>
          </cell>
          <cell r="IF34">
            <v>0.92</v>
          </cell>
          <cell r="IG34">
            <v>0.46</v>
          </cell>
          <cell r="II34">
            <v>0.92</v>
          </cell>
          <cell r="IJ34">
            <v>0</v>
          </cell>
          <cell r="IK34">
            <v>1.26</v>
          </cell>
          <cell r="IL34">
            <v>1.26</v>
          </cell>
          <cell r="IN34">
            <v>1.26</v>
          </cell>
          <cell r="IO34">
            <v>0</v>
          </cell>
          <cell r="IP34">
            <v>0</v>
          </cell>
          <cell r="IQ34">
            <v>0</v>
          </cell>
          <cell r="IS34">
            <v>0</v>
          </cell>
          <cell r="IT34">
            <v>0</v>
          </cell>
          <cell r="IU34">
            <v>0</v>
          </cell>
          <cell r="IV34">
            <v>0</v>
          </cell>
          <cell r="IW34">
            <v>16.48</v>
          </cell>
          <cell r="IX34">
            <v>4.12</v>
          </cell>
          <cell r="IZ34">
            <v>16.48</v>
          </cell>
          <cell r="JA34">
            <v>0</v>
          </cell>
          <cell r="JB34">
            <v>0</v>
          </cell>
          <cell r="JD34">
            <v>0</v>
          </cell>
          <cell r="JE34">
            <v>0</v>
          </cell>
          <cell r="JF34">
            <v>0</v>
          </cell>
          <cell r="JH34">
            <v>0</v>
          </cell>
          <cell r="JI34">
            <v>0</v>
          </cell>
          <cell r="JJ34">
            <v>176.38</v>
          </cell>
          <cell r="JL34" t="str">
            <v>&lt;--ADMw_O--</v>
          </cell>
          <cell r="JM34">
            <v>0</v>
          </cell>
          <cell r="JN34">
            <v>0</v>
          </cell>
          <cell r="JO34">
            <v>0</v>
          </cell>
          <cell r="JP34">
            <v>0</v>
          </cell>
          <cell r="JQ34">
            <v>0</v>
          </cell>
          <cell r="JR34">
            <v>43640.35126797454</v>
          </cell>
          <cell r="JS34">
            <v>1</v>
          </cell>
          <cell r="JT34">
            <v>3</v>
          </cell>
        </row>
        <row r="35">
          <cell r="A35">
            <v>4480</v>
          </cell>
          <cell r="B35">
            <v>1928</v>
          </cell>
          <cell r="D35" t="str">
            <v>Clackamas</v>
          </cell>
          <cell r="E35" t="str">
            <v>Oregon City SD 62</v>
          </cell>
          <cell r="F35" t="str">
            <v>Springwater Environmental Sciences School</v>
          </cell>
          <cell r="H35">
            <v>0</v>
          </cell>
          <cell r="I35">
            <v>0</v>
          </cell>
          <cell r="J35">
            <v>0</v>
          </cell>
          <cell r="K35">
            <v>0</v>
          </cell>
          <cell r="L35">
            <v>0</v>
          </cell>
          <cell r="M35">
            <v>0</v>
          </cell>
          <cell r="N35">
            <v>0</v>
          </cell>
          <cell r="O35">
            <v>0</v>
          </cell>
          <cell r="P35">
            <v>0</v>
          </cell>
          <cell r="Q35">
            <v>0</v>
          </cell>
          <cell r="R35">
            <v>0</v>
          </cell>
          <cell r="T35">
            <v>0</v>
          </cell>
          <cell r="U35">
            <v>0</v>
          </cell>
          <cell r="V35" t="str">
            <v>--ADMw_F--&gt;</v>
          </cell>
          <cell r="W35">
            <v>0</v>
          </cell>
          <cell r="Y35">
            <v>0</v>
          </cell>
          <cell r="Z35">
            <v>0</v>
          </cell>
          <cell r="AA35">
            <v>0</v>
          </cell>
          <cell r="AB35">
            <v>0</v>
          </cell>
          <cell r="AC35">
            <v>0</v>
          </cell>
          <cell r="AD35">
            <v>0</v>
          </cell>
          <cell r="AE35">
            <v>0</v>
          </cell>
          <cell r="AG35">
            <v>0</v>
          </cell>
          <cell r="AH35">
            <v>0</v>
          </cell>
          <cell r="AI35">
            <v>0</v>
          </cell>
          <cell r="AJ35">
            <v>0</v>
          </cell>
          <cell r="AL35">
            <v>0</v>
          </cell>
          <cell r="AM35">
            <v>0</v>
          </cell>
          <cell r="AN35">
            <v>0</v>
          </cell>
          <cell r="AO35">
            <v>0</v>
          </cell>
          <cell r="AQ35">
            <v>0</v>
          </cell>
          <cell r="AR35">
            <v>0</v>
          </cell>
          <cell r="AS35">
            <v>0</v>
          </cell>
          <cell r="AT35">
            <v>0</v>
          </cell>
          <cell r="AU35">
            <v>0</v>
          </cell>
          <cell r="AV35">
            <v>0</v>
          </cell>
          <cell r="AX35">
            <v>0</v>
          </cell>
          <cell r="AY35">
            <v>0</v>
          </cell>
          <cell r="AZ35">
            <v>0</v>
          </cell>
          <cell r="BB35">
            <v>0</v>
          </cell>
          <cell r="BC35">
            <v>0</v>
          </cell>
          <cell r="BD35">
            <v>0</v>
          </cell>
          <cell r="BF35">
            <v>0</v>
          </cell>
          <cell r="BG35">
            <v>0</v>
          </cell>
          <cell r="BH35">
            <v>199.8425</v>
          </cell>
          <cell r="BI35">
            <v>0</v>
          </cell>
          <cell r="BL35">
            <v>199.8425</v>
          </cell>
          <cell r="BN35" t="str">
            <v>&lt;--ADMw_F--</v>
          </cell>
          <cell r="BO35">
            <v>0</v>
          </cell>
          <cell r="BP35">
            <v>0</v>
          </cell>
          <cell r="BQ35">
            <v>0</v>
          </cell>
          <cell r="BR35">
            <v>0</v>
          </cell>
          <cell r="BS35">
            <v>0</v>
          </cell>
          <cell r="BT35" t="str">
            <v>&lt;--Spacer--&gt;</v>
          </cell>
          <cell r="BU35" t="str">
            <v>&lt;--Spacer--&gt;</v>
          </cell>
          <cell r="BV35" t="str">
            <v>&lt;--Spacer--&gt;</v>
          </cell>
          <cell r="BW35" t="str">
            <v>&lt;--Spacer--&gt;</v>
          </cell>
          <cell r="BY35">
            <v>0</v>
          </cell>
          <cell r="BZ35">
            <v>0</v>
          </cell>
          <cell r="CA35">
            <v>0</v>
          </cell>
          <cell r="CB35">
            <v>0</v>
          </cell>
          <cell r="CC35">
            <v>0</v>
          </cell>
          <cell r="CD35">
            <v>0</v>
          </cell>
          <cell r="CE35">
            <v>0</v>
          </cell>
          <cell r="CF35">
            <v>0</v>
          </cell>
          <cell r="CG35">
            <v>0</v>
          </cell>
          <cell r="CH35">
            <v>0</v>
          </cell>
          <cell r="CI35">
            <v>195.47</v>
          </cell>
          <cell r="CK35">
            <v>195.47</v>
          </cell>
          <cell r="CL35">
            <v>0</v>
          </cell>
          <cell r="CM35">
            <v>0</v>
          </cell>
          <cell r="CN35" t="str">
            <v>--ADMw_C--&gt;</v>
          </cell>
          <cell r="CO35">
            <v>195.47</v>
          </cell>
          <cell r="CQ35">
            <v>195.47</v>
          </cell>
          <cell r="CR35">
            <v>0</v>
          </cell>
          <cell r="CS35">
            <v>0</v>
          </cell>
          <cell r="CT35">
            <v>0</v>
          </cell>
          <cell r="CU35">
            <v>0</v>
          </cell>
          <cell r="CV35">
            <v>0</v>
          </cell>
          <cell r="CW35">
            <v>0</v>
          </cell>
          <cell r="CY35">
            <v>0</v>
          </cell>
          <cell r="CZ35">
            <v>0</v>
          </cell>
          <cell r="DA35">
            <v>0</v>
          </cell>
          <cell r="DB35">
            <v>0</v>
          </cell>
          <cell r="DD35">
            <v>0</v>
          </cell>
          <cell r="DE35">
            <v>0</v>
          </cell>
          <cell r="DF35">
            <v>0</v>
          </cell>
          <cell r="DG35">
            <v>0</v>
          </cell>
          <cell r="DI35">
            <v>0</v>
          </cell>
          <cell r="DJ35">
            <v>0</v>
          </cell>
          <cell r="DK35">
            <v>0</v>
          </cell>
          <cell r="DL35">
            <v>0</v>
          </cell>
          <cell r="DM35">
            <v>17.489999999999998</v>
          </cell>
          <cell r="DN35">
            <v>4.3724999999999996</v>
          </cell>
          <cell r="DP35">
            <v>17.489999999999998</v>
          </cell>
          <cell r="DQ35">
            <v>0</v>
          </cell>
          <cell r="DR35">
            <v>0</v>
          </cell>
          <cell r="DT35">
            <v>0</v>
          </cell>
          <cell r="DU35">
            <v>0</v>
          </cell>
          <cell r="DV35">
            <v>0</v>
          </cell>
          <cell r="DX35">
            <v>0</v>
          </cell>
          <cell r="DY35">
            <v>0</v>
          </cell>
          <cell r="DZ35">
            <v>202.685</v>
          </cell>
          <cell r="EA35">
            <v>199.8425</v>
          </cell>
          <cell r="ED35">
            <v>202.685</v>
          </cell>
          <cell r="EF35" t="str">
            <v>&lt;--ADMw_C--</v>
          </cell>
          <cell r="EG35">
            <v>-7.6509999999999998E-3</v>
          </cell>
          <cell r="EH35">
            <v>0</v>
          </cell>
          <cell r="EI35">
            <v>0</v>
          </cell>
          <cell r="EJ35">
            <v>0</v>
          </cell>
          <cell r="EK35">
            <v>0</v>
          </cell>
          <cell r="EL35" t="str">
            <v>&lt;--Spacer--&gt;</v>
          </cell>
          <cell r="EM35" t="str">
            <v>&lt;--Spacer--&gt;</v>
          </cell>
          <cell r="EN35" t="str">
            <v>&lt;--Spacer--&gt;</v>
          </cell>
          <cell r="EO35" t="str">
            <v>&lt;--Spacer--&gt;</v>
          </cell>
          <cell r="EQ35">
            <v>0</v>
          </cell>
          <cell r="ER35">
            <v>0</v>
          </cell>
          <cell r="ES35">
            <v>0</v>
          </cell>
          <cell r="ET35">
            <v>0</v>
          </cell>
          <cell r="EU35">
            <v>0</v>
          </cell>
          <cell r="EV35">
            <v>0</v>
          </cell>
          <cell r="EW35">
            <v>0</v>
          </cell>
          <cell r="EX35">
            <v>0</v>
          </cell>
          <cell r="EY35">
            <v>0</v>
          </cell>
          <cell r="EZ35">
            <v>0</v>
          </cell>
          <cell r="FA35">
            <v>198.41</v>
          </cell>
          <cell r="FC35">
            <v>198.41</v>
          </cell>
          <cell r="FD35">
            <v>0</v>
          </cell>
          <cell r="FE35">
            <v>0</v>
          </cell>
          <cell r="FF35" t="str">
            <v>--ADMw_P--&gt;</v>
          </cell>
          <cell r="FG35">
            <v>198.41</v>
          </cell>
          <cell r="FI35">
            <v>198.41</v>
          </cell>
          <cell r="FJ35">
            <v>0</v>
          </cell>
          <cell r="FK35">
            <v>0</v>
          </cell>
          <cell r="FL35">
            <v>0</v>
          </cell>
          <cell r="FM35">
            <v>0</v>
          </cell>
          <cell r="FN35">
            <v>0</v>
          </cell>
          <cell r="FO35">
            <v>0</v>
          </cell>
          <cell r="FQ35">
            <v>0</v>
          </cell>
          <cell r="FR35">
            <v>0</v>
          </cell>
          <cell r="FS35">
            <v>0</v>
          </cell>
          <cell r="FT35">
            <v>0</v>
          </cell>
          <cell r="FV35">
            <v>0</v>
          </cell>
          <cell r="FW35">
            <v>0</v>
          </cell>
          <cell r="FX35">
            <v>0</v>
          </cell>
          <cell r="FY35">
            <v>0</v>
          </cell>
          <cell r="GA35">
            <v>0</v>
          </cell>
          <cell r="GB35">
            <v>0</v>
          </cell>
          <cell r="GC35">
            <v>0</v>
          </cell>
          <cell r="GD35">
            <v>0</v>
          </cell>
          <cell r="GE35">
            <v>17.100000000000001</v>
          </cell>
          <cell r="GF35">
            <v>4.2750000000000004</v>
          </cell>
          <cell r="GH35">
            <v>17.100000000000001</v>
          </cell>
          <cell r="GI35">
            <v>0</v>
          </cell>
          <cell r="GJ35">
            <v>0</v>
          </cell>
          <cell r="GL35">
            <v>0</v>
          </cell>
          <cell r="GM35">
            <v>0</v>
          </cell>
          <cell r="GN35">
            <v>0</v>
          </cell>
          <cell r="GP35">
            <v>0</v>
          </cell>
          <cell r="GQ35">
            <v>0</v>
          </cell>
          <cell r="GR35">
            <v>204.14500000000001</v>
          </cell>
          <cell r="GS35">
            <v>202.685</v>
          </cell>
          <cell r="GV35">
            <v>204.14500000000001</v>
          </cell>
          <cell r="GX35" t="str">
            <v>&lt;--ADMw_P--</v>
          </cell>
          <cell r="GY35">
            <v>0</v>
          </cell>
          <cell r="GZ35">
            <v>0</v>
          </cell>
          <cell r="HA35">
            <v>0</v>
          </cell>
          <cell r="HB35">
            <v>0</v>
          </cell>
          <cell r="HC35">
            <v>0</v>
          </cell>
          <cell r="HD35" t="str">
            <v>&lt;--Spacer--&gt;</v>
          </cell>
          <cell r="HE35" t="str">
            <v>&lt;--Spacer--&gt;</v>
          </cell>
          <cell r="HF35" t="str">
            <v>&lt;--Spacer--&gt;</v>
          </cell>
          <cell r="HG35" t="str">
            <v>&lt;--Spacer--&gt;</v>
          </cell>
          <cell r="HI35">
            <v>0</v>
          </cell>
          <cell r="HJ35">
            <v>0</v>
          </cell>
          <cell r="HK35">
            <v>0</v>
          </cell>
          <cell r="HL35">
            <v>0</v>
          </cell>
          <cell r="HM35">
            <v>0</v>
          </cell>
          <cell r="HN35">
            <v>0</v>
          </cell>
          <cell r="HO35">
            <v>0</v>
          </cell>
          <cell r="HP35">
            <v>0</v>
          </cell>
          <cell r="HQ35">
            <v>0</v>
          </cell>
          <cell r="HR35">
            <v>0</v>
          </cell>
          <cell r="HS35">
            <v>199.33</v>
          </cell>
          <cell r="HU35">
            <v>199.33</v>
          </cell>
          <cell r="HV35">
            <v>0</v>
          </cell>
          <cell r="HW35">
            <v>0</v>
          </cell>
          <cell r="HX35" t="str">
            <v>--ADMw_O--&gt;</v>
          </cell>
          <cell r="HY35">
            <v>199.33</v>
          </cell>
          <cell r="IA35">
            <v>199.33</v>
          </cell>
          <cell r="IB35">
            <v>0</v>
          </cell>
          <cell r="IC35">
            <v>0</v>
          </cell>
          <cell r="ID35">
            <v>0</v>
          </cell>
          <cell r="IE35">
            <v>0</v>
          </cell>
          <cell r="IF35">
            <v>0</v>
          </cell>
          <cell r="IG35">
            <v>0</v>
          </cell>
          <cell r="II35">
            <v>0</v>
          </cell>
          <cell r="IJ35">
            <v>0</v>
          </cell>
          <cell r="IK35">
            <v>0</v>
          </cell>
          <cell r="IL35">
            <v>0</v>
          </cell>
          <cell r="IN35">
            <v>0</v>
          </cell>
          <cell r="IO35">
            <v>0</v>
          </cell>
          <cell r="IP35">
            <v>0</v>
          </cell>
          <cell r="IQ35">
            <v>0</v>
          </cell>
          <cell r="IS35">
            <v>0</v>
          </cell>
          <cell r="IT35">
            <v>0</v>
          </cell>
          <cell r="IU35">
            <v>0</v>
          </cell>
          <cell r="IV35">
            <v>0</v>
          </cell>
          <cell r="IW35">
            <v>19.260000000000002</v>
          </cell>
          <cell r="IX35">
            <v>4.8150000000000004</v>
          </cell>
          <cell r="IZ35">
            <v>19.260000000000002</v>
          </cell>
          <cell r="JA35">
            <v>0</v>
          </cell>
          <cell r="JB35">
            <v>0</v>
          </cell>
          <cell r="JD35">
            <v>0</v>
          </cell>
          <cell r="JE35">
            <v>0</v>
          </cell>
          <cell r="JF35">
            <v>0</v>
          </cell>
          <cell r="JH35">
            <v>0</v>
          </cell>
          <cell r="JI35">
            <v>0</v>
          </cell>
          <cell r="JJ35">
            <v>204.14500000000001</v>
          </cell>
          <cell r="JL35" t="str">
            <v>&lt;--ADMw_O--</v>
          </cell>
          <cell r="JM35">
            <v>0</v>
          </cell>
          <cell r="JN35">
            <v>0</v>
          </cell>
          <cell r="JO35">
            <v>0</v>
          </cell>
          <cell r="JP35">
            <v>0</v>
          </cell>
          <cell r="JQ35">
            <v>0</v>
          </cell>
          <cell r="JR35">
            <v>43640.35126797454</v>
          </cell>
          <cell r="JS35">
            <v>1</v>
          </cell>
          <cell r="JT35">
            <v>3</v>
          </cell>
        </row>
        <row r="36">
          <cell r="A36">
            <v>4585</v>
          </cell>
          <cell r="B36">
            <v>1928</v>
          </cell>
          <cell r="D36" t="str">
            <v>Clackamas</v>
          </cell>
          <cell r="E36" t="str">
            <v>Oregon City SD 62</v>
          </cell>
          <cell r="F36" t="str">
            <v>Alliance Charter Academy</v>
          </cell>
          <cell r="H36">
            <v>0</v>
          </cell>
          <cell r="I36">
            <v>0</v>
          </cell>
          <cell r="J36">
            <v>0</v>
          </cell>
          <cell r="K36">
            <v>0</v>
          </cell>
          <cell r="L36">
            <v>0</v>
          </cell>
          <cell r="M36">
            <v>0</v>
          </cell>
          <cell r="N36">
            <v>0</v>
          </cell>
          <cell r="O36">
            <v>0</v>
          </cell>
          <cell r="P36">
            <v>0</v>
          </cell>
          <cell r="Q36">
            <v>0</v>
          </cell>
          <cell r="R36">
            <v>0</v>
          </cell>
          <cell r="T36">
            <v>0</v>
          </cell>
          <cell r="U36">
            <v>0</v>
          </cell>
          <cell r="V36" t="str">
            <v>--ADMw_F--&gt;</v>
          </cell>
          <cell r="W36">
            <v>0</v>
          </cell>
          <cell r="Y36">
            <v>0</v>
          </cell>
          <cell r="Z36">
            <v>0</v>
          </cell>
          <cell r="AA36">
            <v>0</v>
          </cell>
          <cell r="AB36">
            <v>0</v>
          </cell>
          <cell r="AC36">
            <v>0</v>
          </cell>
          <cell r="AD36">
            <v>0</v>
          </cell>
          <cell r="AE36">
            <v>0</v>
          </cell>
          <cell r="AG36">
            <v>0</v>
          </cell>
          <cell r="AH36">
            <v>0</v>
          </cell>
          <cell r="AI36">
            <v>0</v>
          </cell>
          <cell r="AJ36">
            <v>0</v>
          </cell>
          <cell r="AL36">
            <v>0</v>
          </cell>
          <cell r="AM36">
            <v>0</v>
          </cell>
          <cell r="AN36">
            <v>0</v>
          </cell>
          <cell r="AO36">
            <v>0</v>
          </cell>
          <cell r="AQ36">
            <v>0</v>
          </cell>
          <cell r="AR36">
            <v>0</v>
          </cell>
          <cell r="AS36">
            <v>0</v>
          </cell>
          <cell r="AT36">
            <v>0</v>
          </cell>
          <cell r="AU36">
            <v>0</v>
          </cell>
          <cell r="AV36">
            <v>0</v>
          </cell>
          <cell r="AX36">
            <v>0</v>
          </cell>
          <cell r="AY36">
            <v>0</v>
          </cell>
          <cell r="AZ36">
            <v>0</v>
          </cell>
          <cell r="BB36">
            <v>0</v>
          </cell>
          <cell r="BC36">
            <v>0</v>
          </cell>
          <cell r="BD36">
            <v>0</v>
          </cell>
          <cell r="BF36">
            <v>0</v>
          </cell>
          <cell r="BG36">
            <v>0</v>
          </cell>
          <cell r="BH36">
            <v>382.20249999999999</v>
          </cell>
          <cell r="BI36">
            <v>0</v>
          </cell>
          <cell r="BL36">
            <v>382.20249999999999</v>
          </cell>
          <cell r="BN36" t="str">
            <v>&lt;--ADMw_F--</v>
          </cell>
          <cell r="BO36">
            <v>0</v>
          </cell>
          <cell r="BP36">
            <v>0</v>
          </cell>
          <cell r="BQ36">
            <v>0</v>
          </cell>
          <cell r="BR36">
            <v>0</v>
          </cell>
          <cell r="BS36">
            <v>0</v>
          </cell>
          <cell r="BT36" t="str">
            <v>&lt;--Spacer--&gt;</v>
          </cell>
          <cell r="BU36" t="str">
            <v>&lt;--Spacer--&gt;</v>
          </cell>
          <cell r="BV36" t="str">
            <v>&lt;--Spacer--&gt;</v>
          </cell>
          <cell r="BW36" t="str">
            <v>&lt;--Spacer--&gt;</v>
          </cell>
          <cell r="BY36">
            <v>0</v>
          </cell>
          <cell r="BZ36">
            <v>0</v>
          </cell>
          <cell r="CA36">
            <v>0</v>
          </cell>
          <cell r="CB36">
            <v>0</v>
          </cell>
          <cell r="CC36">
            <v>0</v>
          </cell>
          <cell r="CD36">
            <v>0</v>
          </cell>
          <cell r="CE36">
            <v>0</v>
          </cell>
          <cell r="CF36">
            <v>0</v>
          </cell>
          <cell r="CG36">
            <v>0</v>
          </cell>
          <cell r="CH36">
            <v>0</v>
          </cell>
          <cell r="CI36">
            <v>373.84</v>
          </cell>
          <cell r="CK36">
            <v>373.84</v>
          </cell>
          <cell r="CL36">
            <v>0</v>
          </cell>
          <cell r="CM36">
            <v>0</v>
          </cell>
          <cell r="CN36" t="str">
            <v>--ADMw_C--&gt;</v>
          </cell>
          <cell r="CO36">
            <v>373.84</v>
          </cell>
          <cell r="CQ36">
            <v>373.84</v>
          </cell>
          <cell r="CR36">
            <v>0</v>
          </cell>
          <cell r="CS36">
            <v>0</v>
          </cell>
          <cell r="CT36">
            <v>0</v>
          </cell>
          <cell r="CU36">
            <v>0</v>
          </cell>
          <cell r="CV36">
            <v>0</v>
          </cell>
          <cell r="CW36">
            <v>0</v>
          </cell>
          <cell r="CY36">
            <v>0</v>
          </cell>
          <cell r="CZ36">
            <v>0</v>
          </cell>
          <cell r="DA36">
            <v>0</v>
          </cell>
          <cell r="DB36">
            <v>0</v>
          </cell>
          <cell r="DD36">
            <v>0</v>
          </cell>
          <cell r="DE36">
            <v>0</v>
          </cell>
          <cell r="DF36">
            <v>0</v>
          </cell>
          <cell r="DG36">
            <v>0</v>
          </cell>
          <cell r="DI36">
            <v>0</v>
          </cell>
          <cell r="DJ36">
            <v>0</v>
          </cell>
          <cell r="DK36">
            <v>0</v>
          </cell>
          <cell r="DL36">
            <v>0</v>
          </cell>
          <cell r="DM36">
            <v>33.450000000000003</v>
          </cell>
          <cell r="DN36">
            <v>8.3625000000000007</v>
          </cell>
          <cell r="DP36">
            <v>33.450000000000003</v>
          </cell>
          <cell r="DQ36">
            <v>0</v>
          </cell>
          <cell r="DR36">
            <v>0</v>
          </cell>
          <cell r="DT36">
            <v>0</v>
          </cell>
          <cell r="DU36">
            <v>0</v>
          </cell>
          <cell r="DV36">
            <v>0</v>
          </cell>
          <cell r="DX36">
            <v>0</v>
          </cell>
          <cell r="DY36">
            <v>0</v>
          </cell>
          <cell r="DZ36">
            <v>396.35250000000002</v>
          </cell>
          <cell r="EA36">
            <v>382.20249999999999</v>
          </cell>
          <cell r="ED36">
            <v>396.35250000000002</v>
          </cell>
          <cell r="EF36" t="str">
            <v>&lt;--ADMw_C--</v>
          </cell>
          <cell r="EG36">
            <v>-7.6509999999999998E-3</v>
          </cell>
          <cell r="EH36">
            <v>0</v>
          </cell>
          <cell r="EI36">
            <v>0</v>
          </cell>
          <cell r="EJ36">
            <v>0</v>
          </cell>
          <cell r="EK36">
            <v>0</v>
          </cell>
          <cell r="EL36" t="str">
            <v>&lt;--Spacer--&gt;</v>
          </cell>
          <cell r="EM36" t="str">
            <v>&lt;--Spacer--&gt;</v>
          </cell>
          <cell r="EN36" t="str">
            <v>&lt;--Spacer--&gt;</v>
          </cell>
          <cell r="EO36" t="str">
            <v>&lt;--Spacer--&gt;</v>
          </cell>
          <cell r="EQ36">
            <v>0</v>
          </cell>
          <cell r="ER36">
            <v>0</v>
          </cell>
          <cell r="ES36">
            <v>0</v>
          </cell>
          <cell r="ET36">
            <v>0</v>
          </cell>
          <cell r="EU36">
            <v>0</v>
          </cell>
          <cell r="EV36">
            <v>0</v>
          </cell>
          <cell r="EW36">
            <v>0</v>
          </cell>
          <cell r="EX36">
            <v>0</v>
          </cell>
          <cell r="EY36">
            <v>0</v>
          </cell>
          <cell r="EZ36">
            <v>0</v>
          </cell>
          <cell r="FA36">
            <v>387.53</v>
          </cell>
          <cell r="FC36">
            <v>387.53</v>
          </cell>
          <cell r="FD36">
            <v>0</v>
          </cell>
          <cell r="FE36">
            <v>0</v>
          </cell>
          <cell r="FF36" t="str">
            <v>--ADMw_P--&gt;</v>
          </cell>
          <cell r="FG36">
            <v>387.53</v>
          </cell>
          <cell r="FI36">
            <v>387.53</v>
          </cell>
          <cell r="FJ36">
            <v>0</v>
          </cell>
          <cell r="FK36">
            <v>0</v>
          </cell>
          <cell r="FL36">
            <v>0</v>
          </cell>
          <cell r="FM36">
            <v>0</v>
          </cell>
          <cell r="FN36">
            <v>0.95</v>
          </cell>
          <cell r="FO36">
            <v>0.47499999999999998</v>
          </cell>
          <cell r="FQ36">
            <v>0.95</v>
          </cell>
          <cell r="FR36">
            <v>0</v>
          </cell>
          <cell r="FS36">
            <v>0</v>
          </cell>
          <cell r="FT36">
            <v>0</v>
          </cell>
          <cell r="FV36">
            <v>0</v>
          </cell>
          <cell r="FW36">
            <v>0</v>
          </cell>
          <cell r="FX36">
            <v>0</v>
          </cell>
          <cell r="FY36">
            <v>0</v>
          </cell>
          <cell r="GA36">
            <v>0</v>
          </cell>
          <cell r="GB36">
            <v>0</v>
          </cell>
          <cell r="GC36">
            <v>0</v>
          </cell>
          <cell r="GD36">
            <v>0</v>
          </cell>
          <cell r="GE36">
            <v>33.39</v>
          </cell>
          <cell r="GF36">
            <v>8.3475000000000001</v>
          </cell>
          <cell r="GH36">
            <v>33.39</v>
          </cell>
          <cell r="GI36">
            <v>0</v>
          </cell>
          <cell r="GJ36">
            <v>0</v>
          </cell>
          <cell r="GL36">
            <v>0</v>
          </cell>
          <cell r="GM36">
            <v>0</v>
          </cell>
          <cell r="GN36">
            <v>0</v>
          </cell>
          <cell r="GP36">
            <v>0</v>
          </cell>
          <cell r="GQ36">
            <v>0</v>
          </cell>
          <cell r="GR36">
            <v>399.17</v>
          </cell>
          <cell r="GS36">
            <v>396.35250000000002</v>
          </cell>
          <cell r="GV36">
            <v>399.17</v>
          </cell>
          <cell r="GX36" t="str">
            <v>&lt;--ADMw_P--</v>
          </cell>
          <cell r="GY36">
            <v>0</v>
          </cell>
          <cell r="GZ36">
            <v>0</v>
          </cell>
          <cell r="HA36">
            <v>0</v>
          </cell>
          <cell r="HB36">
            <v>0</v>
          </cell>
          <cell r="HC36">
            <v>0</v>
          </cell>
          <cell r="HD36" t="str">
            <v>&lt;--Spacer--&gt;</v>
          </cell>
          <cell r="HE36" t="str">
            <v>&lt;--Spacer--&gt;</v>
          </cell>
          <cell r="HF36" t="str">
            <v>&lt;--Spacer--&gt;</v>
          </cell>
          <cell r="HG36" t="str">
            <v>&lt;--Spacer--&gt;</v>
          </cell>
          <cell r="HI36">
            <v>0</v>
          </cell>
          <cell r="HJ36">
            <v>0</v>
          </cell>
          <cell r="HK36">
            <v>0</v>
          </cell>
          <cell r="HL36">
            <v>0</v>
          </cell>
          <cell r="HM36">
            <v>0</v>
          </cell>
          <cell r="HN36">
            <v>0</v>
          </cell>
          <cell r="HO36">
            <v>0</v>
          </cell>
          <cell r="HP36">
            <v>0</v>
          </cell>
          <cell r="HQ36">
            <v>0</v>
          </cell>
          <cell r="HR36">
            <v>0</v>
          </cell>
          <cell r="HS36">
            <v>389.17</v>
          </cell>
          <cell r="HU36">
            <v>389.17</v>
          </cell>
          <cell r="HV36">
            <v>0</v>
          </cell>
          <cell r="HW36">
            <v>0</v>
          </cell>
          <cell r="HX36" t="str">
            <v>--ADMw_O--&gt;</v>
          </cell>
          <cell r="HY36">
            <v>389.17</v>
          </cell>
          <cell r="IA36">
            <v>389.17</v>
          </cell>
          <cell r="IB36">
            <v>0</v>
          </cell>
          <cell r="IC36">
            <v>0</v>
          </cell>
          <cell r="ID36">
            <v>0</v>
          </cell>
          <cell r="IE36">
            <v>0</v>
          </cell>
          <cell r="IF36">
            <v>1.2</v>
          </cell>
          <cell r="IG36">
            <v>0.6</v>
          </cell>
          <cell r="II36">
            <v>1.2</v>
          </cell>
          <cell r="IJ36">
            <v>0</v>
          </cell>
          <cell r="IK36">
            <v>0</v>
          </cell>
          <cell r="IL36">
            <v>0</v>
          </cell>
          <cell r="IN36">
            <v>0</v>
          </cell>
          <cell r="IO36">
            <v>0</v>
          </cell>
          <cell r="IP36">
            <v>0</v>
          </cell>
          <cell r="IQ36">
            <v>0</v>
          </cell>
          <cell r="IS36">
            <v>0</v>
          </cell>
          <cell r="IT36">
            <v>0</v>
          </cell>
          <cell r="IU36">
            <v>0</v>
          </cell>
          <cell r="IV36">
            <v>0</v>
          </cell>
          <cell r="IW36">
            <v>37.6</v>
          </cell>
          <cell r="IX36">
            <v>9.4</v>
          </cell>
          <cell r="IZ36">
            <v>37.6</v>
          </cell>
          <cell r="JA36">
            <v>0</v>
          </cell>
          <cell r="JB36">
            <v>0</v>
          </cell>
          <cell r="JD36">
            <v>0</v>
          </cell>
          <cell r="JE36">
            <v>0</v>
          </cell>
          <cell r="JF36">
            <v>0</v>
          </cell>
          <cell r="JH36">
            <v>0</v>
          </cell>
          <cell r="JI36">
            <v>0</v>
          </cell>
          <cell r="JJ36">
            <v>399.17</v>
          </cell>
          <cell r="JL36" t="str">
            <v>&lt;--ADMw_O--</v>
          </cell>
          <cell r="JM36">
            <v>0</v>
          </cell>
          <cell r="JN36">
            <v>0</v>
          </cell>
          <cell r="JO36">
            <v>0</v>
          </cell>
          <cell r="JP36">
            <v>0</v>
          </cell>
          <cell r="JQ36">
            <v>0</v>
          </cell>
          <cell r="JR36">
            <v>43640.35126797454</v>
          </cell>
          <cell r="JS36">
            <v>1</v>
          </cell>
          <cell r="JT36">
            <v>3</v>
          </cell>
        </row>
        <row r="37">
          <cell r="A37">
            <v>4802</v>
          </cell>
          <cell r="B37">
            <v>1928</v>
          </cell>
          <cell r="D37" t="str">
            <v>Clackamas</v>
          </cell>
          <cell r="E37" t="str">
            <v>Oregon City SD 62</v>
          </cell>
          <cell r="F37" t="str">
            <v>Clackamas Academy of Industrial Sciences</v>
          </cell>
          <cell r="H37">
            <v>0</v>
          </cell>
          <cell r="I37">
            <v>0</v>
          </cell>
          <cell r="J37">
            <v>0</v>
          </cell>
          <cell r="K37">
            <v>0</v>
          </cell>
          <cell r="L37">
            <v>0</v>
          </cell>
          <cell r="M37">
            <v>0</v>
          </cell>
          <cell r="N37">
            <v>0</v>
          </cell>
          <cell r="O37">
            <v>0</v>
          </cell>
          <cell r="P37">
            <v>0</v>
          </cell>
          <cell r="Q37">
            <v>0</v>
          </cell>
          <cell r="R37">
            <v>0</v>
          </cell>
          <cell r="T37">
            <v>0</v>
          </cell>
          <cell r="U37">
            <v>0</v>
          </cell>
          <cell r="V37" t="str">
            <v>--ADMw_F--&gt;</v>
          </cell>
          <cell r="W37">
            <v>0</v>
          </cell>
          <cell r="Y37">
            <v>0</v>
          </cell>
          <cell r="Z37">
            <v>0</v>
          </cell>
          <cell r="AA37">
            <v>0</v>
          </cell>
          <cell r="AB37">
            <v>0</v>
          </cell>
          <cell r="AC37">
            <v>0</v>
          </cell>
          <cell r="AD37">
            <v>0</v>
          </cell>
          <cell r="AE37">
            <v>0</v>
          </cell>
          <cell r="AG37">
            <v>0</v>
          </cell>
          <cell r="AH37">
            <v>0</v>
          </cell>
          <cell r="AI37">
            <v>0</v>
          </cell>
          <cell r="AJ37">
            <v>0</v>
          </cell>
          <cell r="AL37">
            <v>0</v>
          </cell>
          <cell r="AM37">
            <v>0</v>
          </cell>
          <cell r="AN37">
            <v>0</v>
          </cell>
          <cell r="AO37">
            <v>0</v>
          </cell>
          <cell r="AQ37">
            <v>0</v>
          </cell>
          <cell r="AR37">
            <v>0</v>
          </cell>
          <cell r="AS37">
            <v>0</v>
          </cell>
          <cell r="AT37">
            <v>0</v>
          </cell>
          <cell r="AU37">
            <v>0</v>
          </cell>
          <cell r="AV37">
            <v>0</v>
          </cell>
          <cell r="AX37">
            <v>0</v>
          </cell>
          <cell r="AY37">
            <v>0</v>
          </cell>
          <cell r="AZ37">
            <v>0</v>
          </cell>
          <cell r="BB37">
            <v>0</v>
          </cell>
          <cell r="BC37">
            <v>0</v>
          </cell>
          <cell r="BD37">
            <v>0</v>
          </cell>
          <cell r="BF37">
            <v>0</v>
          </cell>
          <cell r="BG37">
            <v>0</v>
          </cell>
          <cell r="BH37">
            <v>194.77</v>
          </cell>
          <cell r="BI37">
            <v>0</v>
          </cell>
          <cell r="BL37">
            <v>194.77</v>
          </cell>
          <cell r="BN37" t="str">
            <v>&lt;--ADMw_F--</v>
          </cell>
          <cell r="BO37">
            <v>0</v>
          </cell>
          <cell r="BP37">
            <v>0</v>
          </cell>
          <cell r="BQ37">
            <v>0</v>
          </cell>
          <cell r="BR37">
            <v>0</v>
          </cell>
          <cell r="BS37">
            <v>0</v>
          </cell>
          <cell r="BT37" t="str">
            <v>&lt;--Spacer--&gt;</v>
          </cell>
          <cell r="BU37" t="str">
            <v>&lt;--Spacer--&gt;</v>
          </cell>
          <cell r="BV37" t="str">
            <v>&lt;--Spacer--&gt;</v>
          </cell>
          <cell r="BW37" t="str">
            <v>&lt;--Spacer--&gt;</v>
          </cell>
          <cell r="BY37">
            <v>0</v>
          </cell>
          <cell r="BZ37">
            <v>0</v>
          </cell>
          <cell r="CA37">
            <v>0</v>
          </cell>
          <cell r="CB37">
            <v>0</v>
          </cell>
          <cell r="CC37">
            <v>0</v>
          </cell>
          <cell r="CD37">
            <v>0</v>
          </cell>
          <cell r="CE37">
            <v>0</v>
          </cell>
          <cell r="CF37">
            <v>0</v>
          </cell>
          <cell r="CG37">
            <v>0</v>
          </cell>
          <cell r="CH37">
            <v>0</v>
          </cell>
          <cell r="CI37">
            <v>190.51</v>
          </cell>
          <cell r="CK37">
            <v>190.51</v>
          </cell>
          <cell r="CL37">
            <v>0</v>
          </cell>
          <cell r="CM37">
            <v>0</v>
          </cell>
          <cell r="CN37" t="str">
            <v>--ADMw_C--&gt;</v>
          </cell>
          <cell r="CO37">
            <v>190.51</v>
          </cell>
          <cell r="CQ37">
            <v>190.51</v>
          </cell>
          <cell r="CR37">
            <v>0</v>
          </cell>
          <cell r="CS37">
            <v>0</v>
          </cell>
          <cell r="CT37">
            <v>0</v>
          </cell>
          <cell r="CU37">
            <v>0</v>
          </cell>
          <cell r="CV37">
            <v>0</v>
          </cell>
          <cell r="CW37">
            <v>0</v>
          </cell>
          <cell r="CY37">
            <v>0</v>
          </cell>
          <cell r="CZ37">
            <v>0</v>
          </cell>
          <cell r="DA37">
            <v>0</v>
          </cell>
          <cell r="DB37">
            <v>0</v>
          </cell>
          <cell r="DD37">
            <v>0</v>
          </cell>
          <cell r="DE37">
            <v>0</v>
          </cell>
          <cell r="DF37">
            <v>0</v>
          </cell>
          <cell r="DG37">
            <v>0</v>
          </cell>
          <cell r="DI37">
            <v>0</v>
          </cell>
          <cell r="DJ37">
            <v>0</v>
          </cell>
          <cell r="DK37">
            <v>0</v>
          </cell>
          <cell r="DL37">
            <v>0</v>
          </cell>
          <cell r="DM37">
            <v>17.04</v>
          </cell>
          <cell r="DN37">
            <v>4.26</v>
          </cell>
          <cell r="DP37">
            <v>17.04</v>
          </cell>
          <cell r="DQ37">
            <v>0</v>
          </cell>
          <cell r="DR37">
            <v>0</v>
          </cell>
          <cell r="DT37">
            <v>0</v>
          </cell>
          <cell r="DU37">
            <v>0</v>
          </cell>
          <cell r="DV37">
            <v>0</v>
          </cell>
          <cell r="DX37">
            <v>0</v>
          </cell>
          <cell r="DY37">
            <v>0</v>
          </cell>
          <cell r="DZ37">
            <v>207.26</v>
          </cell>
          <cell r="EA37">
            <v>194.77</v>
          </cell>
          <cell r="ED37">
            <v>207.26</v>
          </cell>
          <cell r="EF37" t="str">
            <v>&lt;--ADMw_C--</v>
          </cell>
          <cell r="EG37">
            <v>-7.6509999999999998E-3</v>
          </cell>
          <cell r="EH37">
            <v>0</v>
          </cell>
          <cell r="EI37">
            <v>0</v>
          </cell>
          <cell r="EJ37">
            <v>0</v>
          </cell>
          <cell r="EK37">
            <v>0</v>
          </cell>
          <cell r="EL37" t="str">
            <v>&lt;--Spacer--&gt;</v>
          </cell>
          <cell r="EM37" t="str">
            <v>&lt;--Spacer--&gt;</v>
          </cell>
          <cell r="EN37" t="str">
            <v>&lt;--Spacer--&gt;</v>
          </cell>
          <cell r="EO37" t="str">
            <v>&lt;--Spacer--&gt;</v>
          </cell>
          <cell r="EQ37">
            <v>0</v>
          </cell>
          <cell r="ER37">
            <v>0</v>
          </cell>
          <cell r="ES37">
            <v>0</v>
          </cell>
          <cell r="ET37">
            <v>0</v>
          </cell>
          <cell r="EU37">
            <v>0</v>
          </cell>
          <cell r="EV37">
            <v>0</v>
          </cell>
          <cell r="EW37">
            <v>0</v>
          </cell>
          <cell r="EX37">
            <v>0</v>
          </cell>
          <cell r="EY37">
            <v>0</v>
          </cell>
          <cell r="EZ37">
            <v>0</v>
          </cell>
          <cell r="FA37">
            <v>202.89</v>
          </cell>
          <cell r="FC37">
            <v>202.89</v>
          </cell>
          <cell r="FD37">
            <v>0</v>
          </cell>
          <cell r="FE37">
            <v>0</v>
          </cell>
          <cell r="FF37" t="str">
            <v>--ADMw_P--&gt;</v>
          </cell>
          <cell r="FG37">
            <v>202.89</v>
          </cell>
          <cell r="FI37">
            <v>202.89</v>
          </cell>
          <cell r="FJ37">
            <v>0</v>
          </cell>
          <cell r="FK37">
            <v>0</v>
          </cell>
          <cell r="FL37">
            <v>0</v>
          </cell>
          <cell r="FM37">
            <v>0</v>
          </cell>
          <cell r="FN37">
            <v>0</v>
          </cell>
          <cell r="FO37">
            <v>0</v>
          </cell>
          <cell r="FQ37">
            <v>0</v>
          </cell>
          <cell r="FR37">
            <v>0</v>
          </cell>
          <cell r="FS37">
            <v>0</v>
          </cell>
          <cell r="FT37">
            <v>0</v>
          </cell>
          <cell r="FV37">
            <v>0</v>
          </cell>
          <cell r="FW37">
            <v>0</v>
          </cell>
          <cell r="FX37">
            <v>0</v>
          </cell>
          <cell r="FY37">
            <v>0</v>
          </cell>
          <cell r="GA37">
            <v>0</v>
          </cell>
          <cell r="GB37">
            <v>0</v>
          </cell>
          <cell r="GC37">
            <v>0</v>
          </cell>
          <cell r="GD37">
            <v>0</v>
          </cell>
          <cell r="GE37">
            <v>17.48</v>
          </cell>
          <cell r="GF37">
            <v>4.37</v>
          </cell>
          <cell r="GH37">
            <v>17.48</v>
          </cell>
          <cell r="GI37">
            <v>0</v>
          </cell>
          <cell r="GJ37">
            <v>0</v>
          </cell>
          <cell r="GL37">
            <v>0</v>
          </cell>
          <cell r="GM37">
            <v>0</v>
          </cell>
          <cell r="GN37">
            <v>0</v>
          </cell>
          <cell r="GP37">
            <v>0</v>
          </cell>
          <cell r="GQ37">
            <v>0</v>
          </cell>
          <cell r="GR37">
            <v>203.92</v>
          </cell>
          <cell r="GS37">
            <v>207.26</v>
          </cell>
          <cell r="GV37">
            <v>207.26</v>
          </cell>
          <cell r="GX37" t="str">
            <v>&lt;--ADMw_P--</v>
          </cell>
          <cell r="GY37">
            <v>0</v>
          </cell>
          <cell r="GZ37">
            <v>0</v>
          </cell>
          <cell r="HA37">
            <v>0</v>
          </cell>
          <cell r="HB37">
            <v>0</v>
          </cell>
          <cell r="HC37">
            <v>0</v>
          </cell>
          <cell r="HD37" t="str">
            <v>&lt;--Spacer--&gt;</v>
          </cell>
          <cell r="HE37" t="str">
            <v>&lt;--Spacer--&gt;</v>
          </cell>
          <cell r="HF37" t="str">
            <v>&lt;--Spacer--&gt;</v>
          </cell>
          <cell r="HG37" t="str">
            <v>&lt;--Spacer--&gt;</v>
          </cell>
          <cell r="HI37">
            <v>0</v>
          </cell>
          <cell r="HJ37">
            <v>0</v>
          </cell>
          <cell r="HK37">
            <v>0</v>
          </cell>
          <cell r="HL37">
            <v>0</v>
          </cell>
          <cell r="HM37">
            <v>0</v>
          </cell>
          <cell r="HN37">
            <v>0</v>
          </cell>
          <cell r="HO37">
            <v>0</v>
          </cell>
          <cell r="HP37">
            <v>0</v>
          </cell>
          <cell r="HQ37">
            <v>0</v>
          </cell>
          <cell r="HR37">
            <v>0</v>
          </cell>
          <cell r="HS37">
            <v>199.11</v>
          </cell>
          <cell r="HU37">
            <v>199.11</v>
          </cell>
          <cell r="HV37">
            <v>0</v>
          </cell>
          <cell r="HW37">
            <v>0</v>
          </cell>
          <cell r="HX37" t="str">
            <v>--ADMw_O--&gt;</v>
          </cell>
          <cell r="HY37">
            <v>199.11</v>
          </cell>
          <cell r="IA37">
            <v>199.11</v>
          </cell>
          <cell r="IB37">
            <v>0</v>
          </cell>
          <cell r="IC37">
            <v>0</v>
          </cell>
          <cell r="ID37">
            <v>0</v>
          </cell>
          <cell r="IE37">
            <v>0</v>
          </cell>
          <cell r="IF37">
            <v>0</v>
          </cell>
          <cell r="IG37">
            <v>0</v>
          </cell>
          <cell r="II37">
            <v>0</v>
          </cell>
          <cell r="IJ37">
            <v>0</v>
          </cell>
          <cell r="IK37">
            <v>0</v>
          </cell>
          <cell r="IL37">
            <v>0</v>
          </cell>
          <cell r="IN37">
            <v>0</v>
          </cell>
          <cell r="IO37">
            <v>0</v>
          </cell>
          <cell r="IP37">
            <v>0</v>
          </cell>
          <cell r="IQ37">
            <v>0</v>
          </cell>
          <cell r="IS37">
            <v>0</v>
          </cell>
          <cell r="IT37">
            <v>0</v>
          </cell>
          <cell r="IU37">
            <v>0</v>
          </cell>
          <cell r="IV37">
            <v>0</v>
          </cell>
          <cell r="IW37">
            <v>19.239999999999998</v>
          </cell>
          <cell r="IX37">
            <v>4.8099999999999996</v>
          </cell>
          <cell r="IZ37">
            <v>19.239999999999998</v>
          </cell>
          <cell r="JA37">
            <v>0</v>
          </cell>
          <cell r="JB37">
            <v>0</v>
          </cell>
          <cell r="JD37">
            <v>0</v>
          </cell>
          <cell r="JE37">
            <v>0</v>
          </cell>
          <cell r="JF37">
            <v>0</v>
          </cell>
          <cell r="JH37">
            <v>0</v>
          </cell>
          <cell r="JI37">
            <v>0</v>
          </cell>
          <cell r="JJ37">
            <v>203.92</v>
          </cell>
          <cell r="JL37" t="str">
            <v>&lt;--ADMw_O--</v>
          </cell>
          <cell r="JM37">
            <v>0</v>
          </cell>
          <cell r="JN37">
            <v>0</v>
          </cell>
          <cell r="JO37">
            <v>0</v>
          </cell>
          <cell r="JP37">
            <v>0</v>
          </cell>
          <cell r="JQ37">
            <v>0</v>
          </cell>
          <cell r="JR37">
            <v>43640.35126797454</v>
          </cell>
          <cell r="JS37">
            <v>1</v>
          </cell>
          <cell r="JT37">
            <v>3</v>
          </cell>
        </row>
        <row r="38">
          <cell r="A38">
            <v>1929</v>
          </cell>
          <cell r="B38">
            <v>1929</v>
          </cell>
          <cell r="C38" t="str">
            <v>03086</v>
          </cell>
          <cell r="D38" t="str">
            <v>Clackamas</v>
          </cell>
          <cell r="E38" t="str">
            <v>Canby SD 86</v>
          </cell>
          <cell r="G38">
            <v>1902</v>
          </cell>
          <cell r="H38">
            <v>15297662</v>
          </cell>
          <cell r="I38">
            <v>0</v>
          </cell>
          <cell r="J38">
            <v>0</v>
          </cell>
          <cell r="K38">
            <v>0</v>
          </cell>
          <cell r="L38">
            <v>0</v>
          </cell>
          <cell r="M38">
            <v>0</v>
          </cell>
          <cell r="N38">
            <v>0</v>
          </cell>
          <cell r="O38">
            <v>0</v>
          </cell>
          <cell r="P38">
            <v>13.99</v>
          </cell>
          <cell r="Q38">
            <v>3571001</v>
          </cell>
          <cell r="R38">
            <v>4684</v>
          </cell>
          <cell r="S38">
            <v>4684</v>
          </cell>
          <cell r="T38">
            <v>4684</v>
          </cell>
          <cell r="U38">
            <v>0</v>
          </cell>
          <cell r="V38" t="str">
            <v>--ADMw_F--&gt;</v>
          </cell>
          <cell r="W38">
            <v>4684</v>
          </cell>
          <cell r="X38">
            <v>4684</v>
          </cell>
          <cell r="Y38">
            <v>4684</v>
          </cell>
          <cell r="Z38">
            <v>0</v>
          </cell>
          <cell r="AA38">
            <v>586</v>
          </cell>
          <cell r="AB38">
            <v>515.24</v>
          </cell>
          <cell r="AC38">
            <v>8.8000000000000007</v>
          </cell>
          <cell r="AD38">
            <v>585</v>
          </cell>
          <cell r="AE38">
            <v>292.5</v>
          </cell>
          <cell r="AF38">
            <v>585</v>
          </cell>
          <cell r="AG38">
            <v>585</v>
          </cell>
          <cell r="AH38">
            <v>0</v>
          </cell>
          <cell r="AI38">
            <v>2</v>
          </cell>
          <cell r="AJ38">
            <v>2</v>
          </cell>
          <cell r="AK38">
            <v>2</v>
          </cell>
          <cell r="AL38">
            <v>2</v>
          </cell>
          <cell r="AM38">
            <v>0</v>
          </cell>
          <cell r="AN38">
            <v>0</v>
          </cell>
          <cell r="AO38">
            <v>0</v>
          </cell>
          <cell r="AP38">
            <v>0</v>
          </cell>
          <cell r="AQ38">
            <v>0</v>
          </cell>
          <cell r="AR38">
            <v>0</v>
          </cell>
          <cell r="AS38">
            <v>42</v>
          </cell>
          <cell r="AT38">
            <v>10.5</v>
          </cell>
          <cell r="AU38">
            <v>491.24</v>
          </cell>
          <cell r="AV38">
            <v>122.81</v>
          </cell>
          <cell r="AW38">
            <v>491.24</v>
          </cell>
          <cell r="AX38">
            <v>491.24</v>
          </cell>
          <cell r="AY38">
            <v>0</v>
          </cell>
          <cell r="AZ38">
            <v>0</v>
          </cell>
          <cell r="BA38">
            <v>0</v>
          </cell>
          <cell r="BB38">
            <v>0</v>
          </cell>
          <cell r="BC38">
            <v>0</v>
          </cell>
          <cell r="BD38">
            <v>0</v>
          </cell>
          <cell r="BE38">
            <v>0</v>
          </cell>
          <cell r="BF38">
            <v>0</v>
          </cell>
          <cell r="BG38">
            <v>0</v>
          </cell>
          <cell r="BH38">
            <v>5608.6496999999999</v>
          </cell>
          <cell r="BI38">
            <v>5635.85</v>
          </cell>
          <cell r="BJ38">
            <v>5608.6496999999999</v>
          </cell>
          <cell r="BK38">
            <v>5635.85</v>
          </cell>
          <cell r="BL38">
            <v>5635.85</v>
          </cell>
          <cell r="BM38">
            <v>5635.85</v>
          </cell>
          <cell r="BN38" t="str">
            <v>&lt;--ADMw_F--</v>
          </cell>
          <cell r="BO38">
            <v>-4.4180000000000001E-3</v>
          </cell>
          <cell r="BP38">
            <v>0</v>
          </cell>
          <cell r="BQ38">
            <v>762.38</v>
          </cell>
          <cell r="BR38">
            <v>63</v>
          </cell>
          <cell r="BS38">
            <v>0.7</v>
          </cell>
          <cell r="BT38" t="str">
            <v>&lt;--Spacer--&gt;</v>
          </cell>
          <cell r="BU38" t="str">
            <v>&lt;--Spacer--&gt;</v>
          </cell>
          <cell r="BV38" t="str">
            <v>&lt;--Spacer--&gt;</v>
          </cell>
          <cell r="BW38" t="str">
            <v>&lt;--Spacer--&gt;</v>
          </cell>
          <cell r="BX38">
            <v>1902</v>
          </cell>
          <cell r="BY38">
            <v>14977010</v>
          </cell>
          <cell r="BZ38">
            <v>0</v>
          </cell>
          <cell r="CA38">
            <v>0</v>
          </cell>
          <cell r="CB38">
            <v>0</v>
          </cell>
          <cell r="CC38">
            <v>0</v>
          </cell>
          <cell r="CD38">
            <v>0</v>
          </cell>
          <cell r="CE38">
            <v>0</v>
          </cell>
          <cell r="CF38">
            <v>0</v>
          </cell>
          <cell r="CG38">
            <v>14.27</v>
          </cell>
          <cell r="CH38">
            <v>3466991</v>
          </cell>
          <cell r="CI38">
            <v>4668.5200000000004</v>
          </cell>
          <cell r="CJ38">
            <v>4668.5200000000004</v>
          </cell>
          <cell r="CK38">
            <v>4668.5200000000004</v>
          </cell>
          <cell r="CL38">
            <v>0</v>
          </cell>
          <cell r="CM38">
            <v>0</v>
          </cell>
          <cell r="CN38" t="str">
            <v>--ADMw_C--&gt;</v>
          </cell>
          <cell r="CO38">
            <v>4668.5200000000004</v>
          </cell>
          <cell r="CP38">
            <v>4668.5200000000004</v>
          </cell>
          <cell r="CQ38">
            <v>4668.5200000000004</v>
          </cell>
          <cell r="CR38">
            <v>0</v>
          </cell>
          <cell r="CS38">
            <v>583</v>
          </cell>
          <cell r="CT38">
            <v>513.53719999999998</v>
          </cell>
          <cell r="CU38">
            <v>8.8000000000000007</v>
          </cell>
          <cell r="CV38">
            <v>569.78</v>
          </cell>
          <cell r="CW38">
            <v>284.89</v>
          </cell>
          <cell r="CX38">
            <v>569.78</v>
          </cell>
          <cell r="CY38">
            <v>569.78</v>
          </cell>
          <cell r="CZ38">
            <v>0</v>
          </cell>
          <cell r="DA38">
            <v>0</v>
          </cell>
          <cell r="DB38">
            <v>0</v>
          </cell>
          <cell r="DC38">
            <v>0</v>
          </cell>
          <cell r="DD38">
            <v>0</v>
          </cell>
          <cell r="DE38">
            <v>0</v>
          </cell>
          <cell r="DF38">
            <v>0</v>
          </cell>
          <cell r="DG38">
            <v>0</v>
          </cell>
          <cell r="DH38">
            <v>0</v>
          </cell>
          <cell r="DI38">
            <v>0</v>
          </cell>
          <cell r="DJ38">
            <v>0</v>
          </cell>
          <cell r="DK38">
            <v>42</v>
          </cell>
          <cell r="DL38">
            <v>10.5</v>
          </cell>
          <cell r="DM38">
            <v>489.61</v>
          </cell>
          <cell r="DN38">
            <v>122.4025</v>
          </cell>
          <cell r="DO38">
            <v>489.61</v>
          </cell>
          <cell r="DP38">
            <v>489.61</v>
          </cell>
          <cell r="DQ38">
            <v>0</v>
          </cell>
          <cell r="DR38">
            <v>0</v>
          </cell>
          <cell r="DS38">
            <v>0</v>
          </cell>
          <cell r="DT38">
            <v>0</v>
          </cell>
          <cell r="DU38">
            <v>0</v>
          </cell>
          <cell r="DV38">
            <v>0</v>
          </cell>
          <cell r="DW38">
            <v>0</v>
          </cell>
          <cell r="DX38">
            <v>0</v>
          </cell>
          <cell r="DY38">
            <v>0</v>
          </cell>
          <cell r="DZ38">
            <v>5605.4741999999997</v>
          </cell>
          <cell r="EA38">
            <v>5608.6496999999999</v>
          </cell>
          <cell r="EB38">
            <v>5605.4741999999997</v>
          </cell>
          <cell r="EC38">
            <v>5608.6496999999999</v>
          </cell>
          <cell r="ED38">
            <v>5608.6496999999999</v>
          </cell>
          <cell r="EE38">
            <v>5608.6496999999999</v>
          </cell>
          <cell r="EF38" t="str">
            <v>&lt;--ADMw_C--</v>
          </cell>
          <cell r="EG38">
            <v>-5.9719999999999999E-3</v>
          </cell>
          <cell r="EH38">
            <v>0</v>
          </cell>
          <cell r="EI38">
            <v>738.2</v>
          </cell>
          <cell r="EJ38">
            <v>63</v>
          </cell>
          <cell r="EK38">
            <v>0.7</v>
          </cell>
          <cell r="EL38" t="str">
            <v>&lt;--Spacer--&gt;</v>
          </cell>
          <cell r="EM38" t="str">
            <v>&lt;--Spacer--&gt;</v>
          </cell>
          <cell r="EN38" t="str">
            <v>&lt;--Spacer--&gt;</v>
          </cell>
          <cell r="EO38" t="str">
            <v>&lt;--Spacer--&gt;</v>
          </cell>
          <cell r="EP38">
            <v>1902</v>
          </cell>
          <cell r="EQ38">
            <v>13862878</v>
          </cell>
          <cell r="ER38">
            <v>4906</v>
          </cell>
          <cell r="ES38">
            <v>454471</v>
          </cell>
          <cell r="ET38">
            <v>0</v>
          </cell>
          <cell r="EU38">
            <v>0</v>
          </cell>
          <cell r="EV38">
            <v>0</v>
          </cell>
          <cell r="EW38">
            <v>0</v>
          </cell>
          <cell r="EX38">
            <v>0</v>
          </cell>
          <cell r="EY38">
            <v>13.99</v>
          </cell>
          <cell r="EZ38">
            <v>3372279</v>
          </cell>
          <cell r="FA38">
            <v>4636.22</v>
          </cell>
          <cell r="FB38">
            <v>4636.22</v>
          </cell>
          <cell r="FC38">
            <v>4636.22</v>
          </cell>
          <cell r="FD38">
            <v>0</v>
          </cell>
          <cell r="FE38">
            <v>0</v>
          </cell>
          <cell r="FF38" t="str">
            <v>--ADMw_P--&gt;</v>
          </cell>
          <cell r="FG38">
            <v>4636.22</v>
          </cell>
          <cell r="FH38">
            <v>4636.22</v>
          </cell>
          <cell r="FI38">
            <v>4636.22</v>
          </cell>
          <cell r="FJ38">
            <v>0</v>
          </cell>
          <cell r="FK38">
            <v>560</v>
          </cell>
          <cell r="FL38">
            <v>509.98419999999999</v>
          </cell>
          <cell r="FM38">
            <v>8.8000000000000007</v>
          </cell>
          <cell r="FN38">
            <v>639.74</v>
          </cell>
          <cell r="FO38">
            <v>319.87</v>
          </cell>
          <cell r="FP38">
            <v>639.74</v>
          </cell>
          <cell r="FQ38">
            <v>639.74</v>
          </cell>
          <cell r="FR38">
            <v>0</v>
          </cell>
          <cell r="FS38">
            <v>0.64</v>
          </cell>
          <cell r="FT38">
            <v>0.64</v>
          </cell>
          <cell r="FU38">
            <v>0.64</v>
          </cell>
          <cell r="FV38">
            <v>0.64</v>
          </cell>
          <cell r="FW38">
            <v>0</v>
          </cell>
          <cell r="FX38">
            <v>0</v>
          </cell>
          <cell r="FY38">
            <v>0</v>
          </cell>
          <cell r="FZ38">
            <v>0</v>
          </cell>
          <cell r="GA38">
            <v>0</v>
          </cell>
          <cell r="GB38">
            <v>0</v>
          </cell>
          <cell r="GC38">
            <v>29</v>
          </cell>
          <cell r="GD38">
            <v>7.25</v>
          </cell>
          <cell r="GE38">
            <v>490.84</v>
          </cell>
          <cell r="GF38">
            <v>122.71</v>
          </cell>
          <cell r="GG38">
            <v>490.84</v>
          </cell>
          <cell r="GH38">
            <v>490.84</v>
          </cell>
          <cell r="GI38">
            <v>0</v>
          </cell>
          <cell r="GJ38">
            <v>0</v>
          </cell>
          <cell r="GK38">
            <v>0</v>
          </cell>
          <cell r="GL38">
            <v>0</v>
          </cell>
          <cell r="GM38">
            <v>0</v>
          </cell>
          <cell r="GN38">
            <v>0</v>
          </cell>
          <cell r="GO38">
            <v>0</v>
          </cell>
          <cell r="GP38">
            <v>0</v>
          </cell>
          <cell r="GQ38">
            <v>0</v>
          </cell>
          <cell r="GR38">
            <v>5756.7264999999998</v>
          </cell>
          <cell r="GS38">
            <v>5605.4741999999997</v>
          </cell>
          <cell r="GT38">
            <v>5756.7264999999998</v>
          </cell>
          <cell r="GU38">
            <v>5605.4741999999997</v>
          </cell>
          <cell r="GV38">
            <v>5756.7264999999998</v>
          </cell>
          <cell r="GW38">
            <v>5756.7264999999998</v>
          </cell>
          <cell r="GX38" t="str">
            <v>&lt;--ADMw_P--</v>
          </cell>
          <cell r="GY38">
            <v>-3.1879999999999999E-3</v>
          </cell>
          <cell r="GZ38">
            <v>0</v>
          </cell>
          <cell r="HA38">
            <v>727.38</v>
          </cell>
          <cell r="HB38">
            <v>62</v>
          </cell>
          <cell r="HC38">
            <v>0.7</v>
          </cell>
          <cell r="HD38" t="str">
            <v>&lt;--Spacer--&gt;</v>
          </cell>
          <cell r="HE38" t="str">
            <v>&lt;--Spacer--&gt;</v>
          </cell>
          <cell r="HF38" t="str">
            <v>&lt;--Spacer--&gt;</v>
          </cell>
          <cell r="HG38" t="str">
            <v>&lt;--Spacer--&gt;</v>
          </cell>
          <cell r="HH38">
            <v>1902</v>
          </cell>
          <cell r="HI38">
            <v>13374144</v>
          </cell>
          <cell r="HJ38">
            <v>8905</v>
          </cell>
          <cell r="HK38">
            <v>541219</v>
          </cell>
          <cell r="HL38">
            <v>0</v>
          </cell>
          <cell r="HM38">
            <v>0</v>
          </cell>
          <cell r="HN38">
            <v>0</v>
          </cell>
          <cell r="HO38">
            <v>0</v>
          </cell>
          <cell r="HP38">
            <v>0</v>
          </cell>
          <cell r="HQ38">
            <v>14.46</v>
          </cell>
          <cell r="HR38">
            <v>3378357</v>
          </cell>
          <cell r="HS38">
            <v>4718.1499999999996</v>
          </cell>
          <cell r="HT38">
            <v>4718.1499999999996</v>
          </cell>
          <cell r="HU38">
            <v>4718.1499999999996</v>
          </cell>
          <cell r="HV38">
            <v>0</v>
          </cell>
          <cell r="HW38">
            <v>0</v>
          </cell>
          <cell r="HX38" t="str">
            <v>--ADMw_O--&gt;</v>
          </cell>
          <cell r="HY38">
            <v>4718.1499999999996</v>
          </cell>
          <cell r="HZ38">
            <v>4718.1499999999996</v>
          </cell>
          <cell r="IA38">
            <v>4718.1499999999996</v>
          </cell>
          <cell r="IB38">
            <v>0</v>
          </cell>
          <cell r="IC38">
            <v>545</v>
          </cell>
          <cell r="ID38">
            <v>518.99649999999997</v>
          </cell>
          <cell r="IE38">
            <v>4.4000000000000004</v>
          </cell>
          <cell r="IF38">
            <v>686.68</v>
          </cell>
          <cell r="IG38">
            <v>343.34</v>
          </cell>
          <cell r="IH38">
            <v>686.68</v>
          </cell>
          <cell r="II38">
            <v>686.68</v>
          </cell>
          <cell r="IJ38">
            <v>0</v>
          </cell>
          <cell r="IK38">
            <v>2.29</v>
          </cell>
          <cell r="IL38">
            <v>2.29</v>
          </cell>
          <cell r="IM38">
            <v>2.29</v>
          </cell>
          <cell r="IN38">
            <v>2.29</v>
          </cell>
          <cell r="IO38">
            <v>0</v>
          </cell>
          <cell r="IP38">
            <v>0</v>
          </cell>
          <cell r="IQ38">
            <v>0</v>
          </cell>
          <cell r="IR38">
            <v>0</v>
          </cell>
          <cell r="IS38">
            <v>0</v>
          </cell>
          <cell r="IT38">
            <v>0</v>
          </cell>
          <cell r="IU38">
            <v>46</v>
          </cell>
          <cell r="IV38">
            <v>11.5</v>
          </cell>
          <cell r="IW38">
            <v>632.20000000000005</v>
          </cell>
          <cell r="IX38">
            <v>158.05000000000001</v>
          </cell>
          <cell r="IY38">
            <v>632.20000000000005</v>
          </cell>
          <cell r="IZ38">
            <v>632.20000000000005</v>
          </cell>
          <cell r="JA38">
            <v>0</v>
          </cell>
          <cell r="JB38">
            <v>0</v>
          </cell>
          <cell r="JC38">
            <v>0</v>
          </cell>
          <cell r="JD38">
            <v>0</v>
          </cell>
          <cell r="JE38">
            <v>0</v>
          </cell>
          <cell r="JF38">
            <v>0</v>
          </cell>
          <cell r="JG38">
            <v>0</v>
          </cell>
          <cell r="JH38">
            <v>0</v>
          </cell>
          <cell r="JI38">
            <v>0</v>
          </cell>
          <cell r="JJ38">
            <v>5756.7264999999998</v>
          </cell>
          <cell r="JK38">
            <v>5756.7264999999998</v>
          </cell>
          <cell r="JL38" t="str">
            <v>&lt;--ADMw_O--</v>
          </cell>
          <cell r="JM38">
            <v>-1.253E-3</v>
          </cell>
          <cell r="JN38">
            <v>0</v>
          </cell>
          <cell r="JO38">
            <v>716.03</v>
          </cell>
          <cell r="JP38">
            <v>66</v>
          </cell>
          <cell r="JQ38">
            <v>0.7</v>
          </cell>
          <cell r="JR38">
            <v>43640.35126797454</v>
          </cell>
          <cell r="JS38">
            <v>1</v>
          </cell>
          <cell r="JT38">
            <v>2</v>
          </cell>
        </row>
        <row r="39">
          <cell r="A39">
            <v>1930</v>
          </cell>
          <cell r="B39">
            <v>1930</v>
          </cell>
          <cell r="C39" t="str">
            <v>03108</v>
          </cell>
          <cell r="D39" t="str">
            <v>Clackamas</v>
          </cell>
          <cell r="E39" t="str">
            <v>Estacada SD 108</v>
          </cell>
          <cell r="G39">
            <v>1902</v>
          </cell>
          <cell r="H39">
            <v>6400000</v>
          </cell>
          <cell r="I39">
            <v>0</v>
          </cell>
          <cell r="J39">
            <v>0</v>
          </cell>
          <cell r="K39">
            <v>0</v>
          </cell>
          <cell r="L39">
            <v>0</v>
          </cell>
          <cell r="M39">
            <v>0</v>
          </cell>
          <cell r="N39">
            <v>0</v>
          </cell>
          <cell r="O39">
            <v>0</v>
          </cell>
          <cell r="P39">
            <v>10.3</v>
          </cell>
          <cell r="Q39">
            <v>1600000</v>
          </cell>
          <cell r="R39">
            <v>2589</v>
          </cell>
          <cell r="S39">
            <v>2589</v>
          </cell>
          <cell r="T39">
            <v>2589</v>
          </cell>
          <cell r="U39">
            <v>0</v>
          </cell>
          <cell r="V39" t="str">
            <v>--ADMw_F--&gt;</v>
          </cell>
          <cell r="W39">
            <v>2589</v>
          </cell>
          <cell r="X39">
            <v>2589</v>
          </cell>
          <cell r="Y39">
            <v>2589</v>
          </cell>
          <cell r="Z39">
            <v>0</v>
          </cell>
          <cell r="AA39">
            <v>320</v>
          </cell>
          <cell r="AB39">
            <v>284.79000000000002</v>
          </cell>
          <cell r="AC39">
            <v>0</v>
          </cell>
          <cell r="AD39">
            <v>130</v>
          </cell>
          <cell r="AE39">
            <v>65</v>
          </cell>
          <cell r="AF39">
            <v>130</v>
          </cell>
          <cell r="AG39">
            <v>130</v>
          </cell>
          <cell r="AH39">
            <v>0</v>
          </cell>
          <cell r="AI39">
            <v>5</v>
          </cell>
          <cell r="AJ39">
            <v>5</v>
          </cell>
          <cell r="AK39">
            <v>5</v>
          </cell>
          <cell r="AL39">
            <v>5</v>
          </cell>
          <cell r="AM39">
            <v>0</v>
          </cell>
          <cell r="AN39">
            <v>0</v>
          </cell>
          <cell r="AO39">
            <v>0</v>
          </cell>
          <cell r="AP39">
            <v>0</v>
          </cell>
          <cell r="AQ39">
            <v>0</v>
          </cell>
          <cell r="AR39">
            <v>0</v>
          </cell>
          <cell r="AS39">
            <v>10</v>
          </cell>
          <cell r="AT39">
            <v>2.5</v>
          </cell>
          <cell r="AU39">
            <v>229</v>
          </cell>
          <cell r="AV39">
            <v>57.25</v>
          </cell>
          <cell r="AW39">
            <v>229</v>
          </cell>
          <cell r="AX39">
            <v>229</v>
          </cell>
          <cell r="AY39">
            <v>0</v>
          </cell>
          <cell r="AZ39">
            <v>0</v>
          </cell>
          <cell r="BA39">
            <v>0</v>
          </cell>
          <cell r="BB39">
            <v>0</v>
          </cell>
          <cell r="BC39">
            <v>0</v>
          </cell>
          <cell r="BD39">
            <v>0</v>
          </cell>
          <cell r="BE39">
            <v>0</v>
          </cell>
          <cell r="BF39">
            <v>0</v>
          </cell>
          <cell r="BG39">
            <v>0</v>
          </cell>
          <cell r="BH39">
            <v>2102.7474999999999</v>
          </cell>
          <cell r="BI39">
            <v>3003.54</v>
          </cell>
          <cell r="BJ39">
            <v>3409.415</v>
          </cell>
          <cell r="BK39">
            <v>3003.54</v>
          </cell>
          <cell r="BL39">
            <v>3003.54</v>
          </cell>
          <cell r="BM39">
            <v>3409.415</v>
          </cell>
          <cell r="BN39" t="str">
            <v>&lt;--ADMw_F--</v>
          </cell>
          <cell r="BO39">
            <v>0</v>
          </cell>
          <cell r="BP39">
            <v>0</v>
          </cell>
          <cell r="BQ39">
            <v>618</v>
          </cell>
          <cell r="BR39">
            <v>43</v>
          </cell>
          <cell r="BS39">
            <v>0.7</v>
          </cell>
          <cell r="BT39" t="str">
            <v>&lt;--Spacer--&gt;</v>
          </cell>
          <cell r="BU39" t="str">
            <v>&lt;--Spacer--&gt;</v>
          </cell>
          <cell r="BV39" t="str">
            <v>&lt;--Spacer--&gt;</v>
          </cell>
          <cell r="BW39" t="str">
            <v>&lt;--Spacer--&gt;</v>
          </cell>
          <cell r="BX39">
            <v>1902</v>
          </cell>
          <cell r="BY39">
            <v>6170000</v>
          </cell>
          <cell r="BZ39">
            <v>0</v>
          </cell>
          <cell r="CA39">
            <v>0</v>
          </cell>
          <cell r="CB39">
            <v>0</v>
          </cell>
          <cell r="CC39">
            <v>0</v>
          </cell>
          <cell r="CD39">
            <v>0</v>
          </cell>
          <cell r="CE39">
            <v>0</v>
          </cell>
          <cell r="CF39">
            <v>0</v>
          </cell>
          <cell r="CG39">
            <v>11.06</v>
          </cell>
          <cell r="CH39">
            <v>1600000</v>
          </cell>
          <cell r="CI39">
            <v>1701.54</v>
          </cell>
          <cell r="CJ39">
            <v>2975.89</v>
          </cell>
          <cell r="CK39">
            <v>1701.54</v>
          </cell>
          <cell r="CL39">
            <v>1274.3499999999999</v>
          </cell>
          <cell r="CM39">
            <v>0</v>
          </cell>
          <cell r="CN39" t="str">
            <v>--ADMw_C--&gt;</v>
          </cell>
          <cell r="CO39">
            <v>1701.54</v>
          </cell>
          <cell r="CP39">
            <v>2975.89</v>
          </cell>
          <cell r="CQ39">
            <v>1701.54</v>
          </cell>
          <cell r="CR39">
            <v>1274.3499999999999</v>
          </cell>
          <cell r="CS39">
            <v>322</v>
          </cell>
          <cell r="CT39">
            <v>322</v>
          </cell>
          <cell r="CU39">
            <v>0</v>
          </cell>
          <cell r="CV39">
            <v>86.59</v>
          </cell>
          <cell r="CW39">
            <v>43.295000000000002</v>
          </cell>
          <cell r="CX39">
            <v>101.99</v>
          </cell>
          <cell r="CY39">
            <v>86.59</v>
          </cell>
          <cell r="CZ39">
            <v>15.4</v>
          </cell>
          <cell r="DA39">
            <v>0.78</v>
          </cell>
          <cell r="DB39">
            <v>0.78</v>
          </cell>
          <cell r="DC39">
            <v>0.78</v>
          </cell>
          <cell r="DD39">
            <v>0.78</v>
          </cell>
          <cell r="DE39">
            <v>0</v>
          </cell>
          <cell r="DF39">
            <v>0</v>
          </cell>
          <cell r="DG39">
            <v>0</v>
          </cell>
          <cell r="DH39">
            <v>0</v>
          </cell>
          <cell r="DI39">
            <v>0</v>
          </cell>
          <cell r="DJ39">
            <v>0</v>
          </cell>
          <cell r="DK39">
            <v>10</v>
          </cell>
          <cell r="DL39">
            <v>2.5</v>
          </cell>
          <cell r="DM39">
            <v>130.53</v>
          </cell>
          <cell r="DN39">
            <v>32.6325</v>
          </cell>
          <cell r="DO39">
            <v>229</v>
          </cell>
          <cell r="DP39">
            <v>130.53</v>
          </cell>
          <cell r="DQ39">
            <v>98.47</v>
          </cell>
          <cell r="DR39">
            <v>0</v>
          </cell>
          <cell r="DS39">
            <v>0</v>
          </cell>
          <cell r="DT39">
            <v>0</v>
          </cell>
          <cell r="DU39">
            <v>0</v>
          </cell>
          <cell r="DV39">
            <v>0</v>
          </cell>
          <cell r="DW39">
            <v>0</v>
          </cell>
          <cell r="DX39">
            <v>0</v>
          </cell>
          <cell r="DY39">
            <v>0</v>
          </cell>
          <cell r="DZ39">
            <v>2071.0275000000001</v>
          </cell>
          <cell r="EA39">
            <v>2102.7474999999999</v>
          </cell>
          <cell r="EB39">
            <v>3309.665</v>
          </cell>
          <cell r="EC39">
            <v>3409.415</v>
          </cell>
          <cell r="ED39">
            <v>2102.7474999999999</v>
          </cell>
          <cell r="EE39">
            <v>3409.415</v>
          </cell>
          <cell r="EF39" t="str">
            <v>&lt;--ADMw_C--</v>
          </cell>
          <cell r="EG39">
            <v>0</v>
          </cell>
          <cell r="EH39">
            <v>0</v>
          </cell>
          <cell r="EI39">
            <v>537.65</v>
          </cell>
          <cell r="EJ39">
            <v>35</v>
          </cell>
          <cell r="EK39">
            <v>0.7</v>
          </cell>
          <cell r="EL39" t="str">
            <v>&lt;--Spacer--&gt;</v>
          </cell>
          <cell r="EM39" t="str">
            <v>&lt;--Spacer--&gt;</v>
          </cell>
          <cell r="EN39" t="str">
            <v>&lt;--Spacer--&gt;</v>
          </cell>
          <cell r="EO39" t="str">
            <v>&lt;--Spacer--&gt;</v>
          </cell>
          <cell r="EP39">
            <v>1902</v>
          </cell>
          <cell r="EQ39">
            <v>5931682</v>
          </cell>
          <cell r="ER39">
            <v>2876</v>
          </cell>
          <cell r="ES39">
            <v>269414</v>
          </cell>
          <cell r="ET39">
            <v>0</v>
          </cell>
          <cell r="EU39">
            <v>0</v>
          </cell>
          <cell r="EV39">
            <v>0</v>
          </cell>
          <cell r="EW39">
            <v>0</v>
          </cell>
          <cell r="EX39">
            <v>0</v>
          </cell>
          <cell r="EY39">
            <v>10.3</v>
          </cell>
          <cell r="EZ39">
            <v>1654238</v>
          </cell>
          <cell r="FA39">
            <v>1680.91</v>
          </cell>
          <cell r="FB39">
            <v>2888.55</v>
          </cell>
          <cell r="FC39">
            <v>1680.91</v>
          </cell>
          <cell r="FD39">
            <v>1207.6400000000001</v>
          </cell>
          <cell r="FE39">
            <v>0</v>
          </cell>
          <cell r="FF39" t="str">
            <v>--ADMw_P--&gt;</v>
          </cell>
          <cell r="FG39">
            <v>1680.91</v>
          </cell>
          <cell r="FH39">
            <v>2888.55</v>
          </cell>
          <cell r="FI39">
            <v>1680.91</v>
          </cell>
          <cell r="FJ39">
            <v>1207.6400000000001</v>
          </cell>
          <cell r="FK39">
            <v>302</v>
          </cell>
          <cell r="FL39">
            <v>302</v>
          </cell>
          <cell r="FM39">
            <v>0</v>
          </cell>
          <cell r="FN39">
            <v>99.02</v>
          </cell>
          <cell r="FO39">
            <v>49.51</v>
          </cell>
          <cell r="FP39">
            <v>112.73</v>
          </cell>
          <cell r="FQ39">
            <v>99.02</v>
          </cell>
          <cell r="FR39">
            <v>13.71</v>
          </cell>
          <cell r="FS39">
            <v>0</v>
          </cell>
          <cell r="FT39">
            <v>0</v>
          </cell>
          <cell r="FU39">
            <v>0</v>
          </cell>
          <cell r="FV39">
            <v>0</v>
          </cell>
          <cell r="FW39">
            <v>0</v>
          </cell>
          <cell r="FX39">
            <v>0</v>
          </cell>
          <cell r="FY39">
            <v>0</v>
          </cell>
          <cell r="FZ39">
            <v>0</v>
          </cell>
          <cell r="GA39">
            <v>0</v>
          </cell>
          <cell r="GB39">
            <v>0</v>
          </cell>
          <cell r="GC39">
            <v>20</v>
          </cell>
          <cell r="GD39">
            <v>5</v>
          </cell>
          <cell r="GE39">
            <v>134.43</v>
          </cell>
          <cell r="GF39">
            <v>33.607500000000002</v>
          </cell>
          <cell r="GG39">
            <v>231</v>
          </cell>
          <cell r="GH39">
            <v>134.43</v>
          </cell>
          <cell r="GI39">
            <v>96.57</v>
          </cell>
          <cell r="GJ39">
            <v>0</v>
          </cell>
          <cell r="GK39">
            <v>0</v>
          </cell>
          <cell r="GL39">
            <v>0</v>
          </cell>
          <cell r="GM39">
            <v>0</v>
          </cell>
          <cell r="GN39">
            <v>0</v>
          </cell>
          <cell r="GO39">
            <v>0</v>
          </cell>
          <cell r="GP39">
            <v>0</v>
          </cell>
          <cell r="GQ39">
            <v>0</v>
          </cell>
          <cell r="GR39">
            <v>2090.5275000000001</v>
          </cell>
          <cell r="GS39">
            <v>2071.0275000000001</v>
          </cell>
          <cell r="GT39">
            <v>3268.5650000000001</v>
          </cell>
          <cell r="GU39">
            <v>3309.665</v>
          </cell>
          <cell r="GV39">
            <v>2090.5275000000001</v>
          </cell>
          <cell r="GW39">
            <v>3309.665</v>
          </cell>
          <cell r="GX39" t="str">
            <v>&lt;--ADMw_P--</v>
          </cell>
          <cell r="GY39">
            <v>-3.666E-3</v>
          </cell>
          <cell r="GZ39">
            <v>0</v>
          </cell>
          <cell r="HA39">
            <v>572.69000000000005</v>
          </cell>
          <cell r="HB39">
            <v>44</v>
          </cell>
          <cell r="HC39">
            <v>0.7</v>
          </cell>
          <cell r="HD39" t="str">
            <v>&lt;--Spacer--&gt;</v>
          </cell>
          <cell r="HE39" t="str">
            <v>&lt;--Spacer--&gt;</v>
          </cell>
          <cell r="HF39" t="str">
            <v>&lt;--Spacer--&gt;</v>
          </cell>
          <cell r="HG39" t="str">
            <v>&lt;--Spacer--&gt;</v>
          </cell>
          <cell r="HH39">
            <v>1902</v>
          </cell>
          <cell r="HI39">
            <v>5707405</v>
          </cell>
          <cell r="HJ39">
            <v>5220</v>
          </cell>
          <cell r="HK39">
            <v>317644</v>
          </cell>
          <cell r="HL39">
            <v>0</v>
          </cell>
          <cell r="HM39">
            <v>0</v>
          </cell>
          <cell r="HN39">
            <v>0</v>
          </cell>
          <cell r="HO39">
            <v>0</v>
          </cell>
          <cell r="HP39">
            <v>0</v>
          </cell>
          <cell r="HQ39">
            <v>11.26</v>
          </cell>
          <cell r="HR39">
            <v>1694894</v>
          </cell>
          <cell r="HS39">
            <v>1680.14</v>
          </cell>
          <cell r="HT39">
            <v>2798.97</v>
          </cell>
          <cell r="HU39">
            <v>1680.14</v>
          </cell>
          <cell r="HV39">
            <v>1118.83</v>
          </cell>
          <cell r="HW39">
            <v>0</v>
          </cell>
          <cell r="HX39" t="str">
            <v>--ADMw_O--&gt;</v>
          </cell>
          <cell r="HY39">
            <v>1680.14</v>
          </cell>
          <cell r="HZ39">
            <v>2798.97</v>
          </cell>
          <cell r="IA39">
            <v>1680.14</v>
          </cell>
          <cell r="IB39">
            <v>1118.83</v>
          </cell>
          <cell r="IC39">
            <v>278</v>
          </cell>
          <cell r="ID39">
            <v>278</v>
          </cell>
          <cell r="IE39">
            <v>0</v>
          </cell>
          <cell r="IF39">
            <v>139.76</v>
          </cell>
          <cell r="IG39">
            <v>69.88</v>
          </cell>
          <cell r="IH39">
            <v>174.19</v>
          </cell>
          <cell r="II39">
            <v>139.76</v>
          </cell>
          <cell r="IJ39">
            <v>34.43</v>
          </cell>
          <cell r="IK39">
            <v>2.08</v>
          </cell>
          <cell r="IL39">
            <v>2.08</v>
          </cell>
          <cell r="IM39">
            <v>5.5</v>
          </cell>
          <cell r="IN39">
            <v>2.08</v>
          </cell>
          <cell r="IO39">
            <v>3.42</v>
          </cell>
          <cell r="IP39">
            <v>0</v>
          </cell>
          <cell r="IQ39">
            <v>0</v>
          </cell>
          <cell r="IR39">
            <v>0</v>
          </cell>
          <cell r="IS39">
            <v>0</v>
          </cell>
          <cell r="IT39">
            <v>0</v>
          </cell>
          <cell r="IU39">
            <v>10</v>
          </cell>
          <cell r="IV39">
            <v>2.5</v>
          </cell>
          <cell r="IW39">
            <v>231.71</v>
          </cell>
          <cell r="IX39">
            <v>57.927500000000002</v>
          </cell>
          <cell r="IY39">
            <v>386</v>
          </cell>
          <cell r="IZ39">
            <v>231.71</v>
          </cell>
          <cell r="JA39">
            <v>154.29</v>
          </cell>
          <cell r="JB39">
            <v>0</v>
          </cell>
          <cell r="JC39">
            <v>0</v>
          </cell>
          <cell r="JD39">
            <v>0</v>
          </cell>
          <cell r="JE39">
            <v>0</v>
          </cell>
          <cell r="JF39">
            <v>0</v>
          </cell>
          <cell r="JG39">
            <v>0</v>
          </cell>
          <cell r="JH39">
            <v>0</v>
          </cell>
          <cell r="JI39">
            <v>0</v>
          </cell>
          <cell r="JJ39">
            <v>2090.5275000000001</v>
          </cell>
          <cell r="JK39">
            <v>3268.5650000000001</v>
          </cell>
          <cell r="JL39" t="str">
            <v>&lt;--ADMw_O--</v>
          </cell>
          <cell r="JM39">
            <v>0</v>
          </cell>
          <cell r="JN39">
            <v>0</v>
          </cell>
          <cell r="JO39">
            <v>605.54</v>
          </cell>
          <cell r="JP39">
            <v>49</v>
          </cell>
          <cell r="JQ39">
            <v>0.7</v>
          </cell>
          <cell r="JR39">
            <v>43640.35126797454</v>
          </cell>
          <cell r="JS39">
            <v>1</v>
          </cell>
          <cell r="JT39">
            <v>2</v>
          </cell>
        </row>
        <row r="40">
          <cell r="A40">
            <v>4670</v>
          </cell>
          <cell r="B40">
            <v>1930</v>
          </cell>
          <cell r="D40" t="str">
            <v>Clackamas</v>
          </cell>
          <cell r="E40" t="str">
            <v>Estacada SD 108</v>
          </cell>
          <cell r="F40" t="str">
            <v>Summit Learning Charter</v>
          </cell>
          <cell r="H40">
            <v>0</v>
          </cell>
          <cell r="I40">
            <v>0</v>
          </cell>
          <cell r="J40">
            <v>0</v>
          </cell>
          <cell r="K40">
            <v>0</v>
          </cell>
          <cell r="L40">
            <v>0</v>
          </cell>
          <cell r="M40">
            <v>0</v>
          </cell>
          <cell r="N40">
            <v>0</v>
          </cell>
          <cell r="O40">
            <v>0</v>
          </cell>
          <cell r="P40">
            <v>0</v>
          </cell>
          <cell r="Q40">
            <v>0</v>
          </cell>
          <cell r="R40">
            <v>0</v>
          </cell>
          <cell r="T40">
            <v>0</v>
          </cell>
          <cell r="U40">
            <v>0</v>
          </cell>
          <cell r="V40" t="str">
            <v>--ADMw_F--&gt;</v>
          </cell>
          <cell r="W40">
            <v>0</v>
          </cell>
          <cell r="Y40">
            <v>0</v>
          </cell>
          <cell r="Z40">
            <v>0</v>
          </cell>
          <cell r="AA40">
            <v>0</v>
          </cell>
          <cell r="AB40">
            <v>0</v>
          </cell>
          <cell r="AC40">
            <v>0</v>
          </cell>
          <cell r="AD40">
            <v>0</v>
          </cell>
          <cell r="AE40">
            <v>0</v>
          </cell>
          <cell r="AG40">
            <v>0</v>
          </cell>
          <cell r="AH40">
            <v>0</v>
          </cell>
          <cell r="AI40">
            <v>0</v>
          </cell>
          <cell r="AJ40">
            <v>0</v>
          </cell>
          <cell r="AL40">
            <v>0</v>
          </cell>
          <cell r="AM40">
            <v>0</v>
          </cell>
          <cell r="AN40">
            <v>0</v>
          </cell>
          <cell r="AO40">
            <v>0</v>
          </cell>
          <cell r="AQ40">
            <v>0</v>
          </cell>
          <cell r="AR40">
            <v>0</v>
          </cell>
          <cell r="AS40">
            <v>0</v>
          </cell>
          <cell r="AT40">
            <v>0</v>
          </cell>
          <cell r="AU40">
            <v>0</v>
          </cell>
          <cell r="AV40">
            <v>0</v>
          </cell>
          <cell r="AX40">
            <v>0</v>
          </cell>
          <cell r="AY40">
            <v>0</v>
          </cell>
          <cell r="AZ40">
            <v>0</v>
          </cell>
          <cell r="BB40">
            <v>0</v>
          </cell>
          <cell r="BC40">
            <v>0</v>
          </cell>
          <cell r="BD40">
            <v>0</v>
          </cell>
          <cell r="BF40">
            <v>0</v>
          </cell>
          <cell r="BG40">
            <v>0</v>
          </cell>
          <cell r="BH40">
            <v>1127.3475000000001</v>
          </cell>
          <cell r="BI40">
            <v>0</v>
          </cell>
          <cell r="BL40">
            <v>1127.3475000000001</v>
          </cell>
          <cell r="BN40" t="str">
            <v>&lt;--ADMw_F--</v>
          </cell>
          <cell r="BO40">
            <v>0</v>
          </cell>
          <cell r="BP40">
            <v>0</v>
          </cell>
          <cell r="BQ40">
            <v>0</v>
          </cell>
          <cell r="BR40">
            <v>0</v>
          </cell>
          <cell r="BS40">
            <v>0</v>
          </cell>
          <cell r="BT40" t="str">
            <v>&lt;--Spacer--&gt;</v>
          </cell>
          <cell r="BU40" t="str">
            <v>&lt;--Spacer--&gt;</v>
          </cell>
          <cell r="BV40" t="str">
            <v>&lt;--Spacer--&gt;</v>
          </cell>
          <cell r="BW40" t="str">
            <v>&lt;--Spacer--&gt;</v>
          </cell>
          <cell r="BY40">
            <v>0</v>
          </cell>
          <cell r="BZ40">
            <v>0</v>
          </cell>
          <cell r="CA40">
            <v>0</v>
          </cell>
          <cell r="CB40">
            <v>0</v>
          </cell>
          <cell r="CC40">
            <v>0</v>
          </cell>
          <cell r="CD40">
            <v>0</v>
          </cell>
          <cell r="CE40">
            <v>0</v>
          </cell>
          <cell r="CF40">
            <v>0</v>
          </cell>
          <cell r="CG40">
            <v>0</v>
          </cell>
          <cell r="CH40">
            <v>0</v>
          </cell>
          <cell r="CI40">
            <v>1098.8399999999999</v>
          </cell>
          <cell r="CK40">
            <v>1098.8399999999999</v>
          </cell>
          <cell r="CL40">
            <v>0</v>
          </cell>
          <cell r="CM40">
            <v>0</v>
          </cell>
          <cell r="CN40" t="str">
            <v>--ADMw_C--&gt;</v>
          </cell>
          <cell r="CO40">
            <v>1098.8399999999999</v>
          </cell>
          <cell r="CQ40">
            <v>1098.8399999999999</v>
          </cell>
          <cell r="CR40">
            <v>0</v>
          </cell>
          <cell r="CS40">
            <v>0</v>
          </cell>
          <cell r="CT40">
            <v>0</v>
          </cell>
          <cell r="CU40">
            <v>0</v>
          </cell>
          <cell r="CV40">
            <v>14.56</v>
          </cell>
          <cell r="CW40">
            <v>7.28</v>
          </cell>
          <cell r="CY40">
            <v>14.56</v>
          </cell>
          <cell r="CZ40">
            <v>0</v>
          </cell>
          <cell r="DA40">
            <v>0</v>
          </cell>
          <cell r="DB40">
            <v>0</v>
          </cell>
          <cell r="DD40">
            <v>0</v>
          </cell>
          <cell r="DE40">
            <v>0</v>
          </cell>
          <cell r="DF40">
            <v>0</v>
          </cell>
          <cell r="DG40">
            <v>0</v>
          </cell>
          <cell r="DI40">
            <v>0</v>
          </cell>
          <cell r="DJ40">
            <v>0</v>
          </cell>
          <cell r="DK40">
            <v>0</v>
          </cell>
          <cell r="DL40">
            <v>0</v>
          </cell>
          <cell r="DM40">
            <v>84.91</v>
          </cell>
          <cell r="DN40">
            <v>21.227499999999999</v>
          </cell>
          <cell r="DP40">
            <v>84.91</v>
          </cell>
          <cell r="DQ40">
            <v>0</v>
          </cell>
          <cell r="DR40">
            <v>0</v>
          </cell>
          <cell r="DT40">
            <v>0</v>
          </cell>
          <cell r="DU40">
            <v>0</v>
          </cell>
          <cell r="DV40">
            <v>0</v>
          </cell>
          <cell r="DX40">
            <v>0</v>
          </cell>
          <cell r="DY40">
            <v>0</v>
          </cell>
          <cell r="DZ40">
            <v>1009.5725</v>
          </cell>
          <cell r="EA40">
            <v>1127.3475000000001</v>
          </cell>
          <cell r="ED40">
            <v>1127.3475000000001</v>
          </cell>
          <cell r="EF40" t="str">
            <v>&lt;--ADMw_C--</v>
          </cell>
          <cell r="EG40">
            <v>0</v>
          </cell>
          <cell r="EH40">
            <v>0</v>
          </cell>
          <cell r="EI40">
            <v>0</v>
          </cell>
          <cell r="EJ40">
            <v>0</v>
          </cell>
          <cell r="EK40">
            <v>0</v>
          </cell>
          <cell r="EL40" t="str">
            <v>&lt;--Spacer--&gt;</v>
          </cell>
          <cell r="EM40" t="str">
            <v>&lt;--Spacer--&gt;</v>
          </cell>
          <cell r="EN40" t="str">
            <v>&lt;--Spacer--&gt;</v>
          </cell>
          <cell r="EO40" t="str">
            <v>&lt;--Spacer--&gt;</v>
          </cell>
          <cell r="EQ40">
            <v>0</v>
          </cell>
          <cell r="ER40">
            <v>0</v>
          </cell>
          <cell r="ES40">
            <v>0</v>
          </cell>
          <cell r="ET40">
            <v>0</v>
          </cell>
          <cell r="EU40">
            <v>0</v>
          </cell>
          <cell r="EV40">
            <v>0</v>
          </cell>
          <cell r="EW40">
            <v>0</v>
          </cell>
          <cell r="EX40">
            <v>0</v>
          </cell>
          <cell r="EY40">
            <v>0</v>
          </cell>
          <cell r="EZ40">
            <v>0</v>
          </cell>
          <cell r="FA40">
            <v>983.78</v>
          </cell>
          <cell r="FC40">
            <v>983.78</v>
          </cell>
          <cell r="FD40">
            <v>0</v>
          </cell>
          <cell r="FE40">
            <v>0</v>
          </cell>
          <cell r="FF40" t="str">
            <v>--ADMw_P--&gt;</v>
          </cell>
          <cell r="FG40">
            <v>983.78</v>
          </cell>
          <cell r="FI40">
            <v>983.78</v>
          </cell>
          <cell r="FJ40">
            <v>0</v>
          </cell>
          <cell r="FK40">
            <v>0</v>
          </cell>
          <cell r="FL40">
            <v>0</v>
          </cell>
          <cell r="FM40">
            <v>0</v>
          </cell>
          <cell r="FN40">
            <v>12.25</v>
          </cell>
          <cell r="FO40">
            <v>6.125</v>
          </cell>
          <cell r="FQ40">
            <v>12.25</v>
          </cell>
          <cell r="FR40">
            <v>0</v>
          </cell>
          <cell r="FS40">
            <v>0</v>
          </cell>
          <cell r="FT40">
            <v>0</v>
          </cell>
          <cell r="FV40">
            <v>0</v>
          </cell>
          <cell r="FW40">
            <v>0</v>
          </cell>
          <cell r="FX40">
            <v>0</v>
          </cell>
          <cell r="FY40">
            <v>0</v>
          </cell>
          <cell r="GA40">
            <v>0</v>
          </cell>
          <cell r="GB40">
            <v>0</v>
          </cell>
          <cell r="GC40">
            <v>0</v>
          </cell>
          <cell r="GD40">
            <v>0</v>
          </cell>
          <cell r="GE40">
            <v>78.67</v>
          </cell>
          <cell r="GF40">
            <v>19.6675</v>
          </cell>
          <cell r="GH40">
            <v>78.67</v>
          </cell>
          <cell r="GI40">
            <v>0</v>
          </cell>
          <cell r="GJ40">
            <v>0</v>
          </cell>
          <cell r="GL40">
            <v>0</v>
          </cell>
          <cell r="GM40">
            <v>0</v>
          </cell>
          <cell r="GN40">
            <v>0</v>
          </cell>
          <cell r="GP40">
            <v>0</v>
          </cell>
          <cell r="GQ40">
            <v>0</v>
          </cell>
          <cell r="GR40">
            <v>834.52750000000003</v>
          </cell>
          <cell r="GS40">
            <v>1009.5725</v>
          </cell>
          <cell r="GV40">
            <v>1009.5725</v>
          </cell>
          <cell r="GX40" t="str">
            <v>&lt;--ADMw_P--</v>
          </cell>
          <cell r="GY40">
            <v>0</v>
          </cell>
          <cell r="GZ40">
            <v>0</v>
          </cell>
          <cell r="HA40">
            <v>0</v>
          </cell>
          <cell r="HB40">
            <v>0</v>
          </cell>
          <cell r="HC40">
            <v>0</v>
          </cell>
          <cell r="HD40" t="str">
            <v>&lt;--Spacer--&gt;</v>
          </cell>
          <cell r="HE40" t="str">
            <v>&lt;--Spacer--&gt;</v>
          </cell>
          <cell r="HF40" t="str">
            <v>&lt;--Spacer--&gt;</v>
          </cell>
          <cell r="HG40" t="str">
            <v>&lt;--Spacer--&gt;</v>
          </cell>
          <cell r="HI40">
            <v>0</v>
          </cell>
          <cell r="HJ40">
            <v>0</v>
          </cell>
          <cell r="HK40">
            <v>0</v>
          </cell>
          <cell r="HL40">
            <v>0</v>
          </cell>
          <cell r="HM40">
            <v>0</v>
          </cell>
          <cell r="HN40">
            <v>0</v>
          </cell>
          <cell r="HO40">
            <v>0</v>
          </cell>
          <cell r="HP40">
            <v>0</v>
          </cell>
          <cell r="HQ40">
            <v>0</v>
          </cell>
          <cell r="HR40">
            <v>0</v>
          </cell>
          <cell r="HS40">
            <v>799.75</v>
          </cell>
          <cell r="HU40">
            <v>799.75</v>
          </cell>
          <cell r="HV40">
            <v>0</v>
          </cell>
          <cell r="HW40">
            <v>0</v>
          </cell>
          <cell r="HX40" t="str">
            <v>--ADMw_O--&gt;</v>
          </cell>
          <cell r="HY40">
            <v>799.75</v>
          </cell>
          <cell r="IA40">
            <v>799.75</v>
          </cell>
          <cell r="IB40">
            <v>0</v>
          </cell>
          <cell r="IC40">
            <v>0</v>
          </cell>
          <cell r="ID40">
            <v>0</v>
          </cell>
          <cell r="IE40">
            <v>0</v>
          </cell>
          <cell r="IF40">
            <v>7.57</v>
          </cell>
          <cell r="IG40">
            <v>3.7850000000000001</v>
          </cell>
          <cell r="II40">
            <v>7.57</v>
          </cell>
          <cell r="IJ40">
            <v>0</v>
          </cell>
          <cell r="IK40">
            <v>3.42</v>
          </cell>
          <cell r="IL40">
            <v>3.42</v>
          </cell>
          <cell r="IN40">
            <v>3.42</v>
          </cell>
          <cell r="IO40">
            <v>0</v>
          </cell>
          <cell r="IP40">
            <v>0</v>
          </cell>
          <cell r="IQ40">
            <v>0</v>
          </cell>
          <cell r="IS40">
            <v>0</v>
          </cell>
          <cell r="IT40">
            <v>0</v>
          </cell>
          <cell r="IU40">
            <v>0</v>
          </cell>
          <cell r="IV40">
            <v>0</v>
          </cell>
          <cell r="IW40">
            <v>110.29</v>
          </cell>
          <cell r="IX40">
            <v>27.572500000000002</v>
          </cell>
          <cell r="IZ40">
            <v>110.29</v>
          </cell>
          <cell r="JA40">
            <v>0</v>
          </cell>
          <cell r="JB40">
            <v>0</v>
          </cell>
          <cell r="JD40">
            <v>0</v>
          </cell>
          <cell r="JE40">
            <v>0</v>
          </cell>
          <cell r="JF40">
            <v>0</v>
          </cell>
          <cell r="JH40">
            <v>0</v>
          </cell>
          <cell r="JI40">
            <v>0</v>
          </cell>
          <cell r="JJ40">
            <v>834.52750000000003</v>
          </cell>
          <cell r="JL40" t="str">
            <v>&lt;--ADMw_O--</v>
          </cell>
          <cell r="JM40">
            <v>0</v>
          </cell>
          <cell r="JN40">
            <v>0</v>
          </cell>
          <cell r="JO40">
            <v>0</v>
          </cell>
          <cell r="JP40">
            <v>0</v>
          </cell>
          <cell r="JQ40">
            <v>0</v>
          </cell>
          <cell r="JR40">
            <v>43640.35126797454</v>
          </cell>
          <cell r="JS40">
            <v>1</v>
          </cell>
          <cell r="JT40">
            <v>3</v>
          </cell>
        </row>
        <row r="41">
          <cell r="A41">
            <v>4760</v>
          </cell>
          <cell r="B41">
            <v>1930</v>
          </cell>
          <cell r="D41" t="str">
            <v>Clackamas</v>
          </cell>
          <cell r="E41" t="str">
            <v>Estacada SD 108</v>
          </cell>
          <cell r="F41" t="str">
            <v>Summit Community College High School</v>
          </cell>
          <cell r="H41">
            <v>0</v>
          </cell>
          <cell r="I41">
            <v>0</v>
          </cell>
          <cell r="J41">
            <v>0</v>
          </cell>
          <cell r="K41">
            <v>0</v>
          </cell>
          <cell r="L41">
            <v>0</v>
          </cell>
          <cell r="M41">
            <v>0</v>
          </cell>
          <cell r="N41">
            <v>0</v>
          </cell>
          <cell r="O41">
            <v>0</v>
          </cell>
          <cell r="P41">
            <v>0</v>
          </cell>
          <cell r="Q41">
            <v>0</v>
          </cell>
          <cell r="R41">
            <v>0</v>
          </cell>
          <cell r="T41">
            <v>0</v>
          </cell>
          <cell r="U41">
            <v>0</v>
          </cell>
          <cell r="V41" t="str">
            <v>--ADMw_F--&gt;</v>
          </cell>
          <cell r="W41">
            <v>0</v>
          </cell>
          <cell r="Y41">
            <v>0</v>
          </cell>
          <cell r="Z41">
            <v>0</v>
          </cell>
          <cell r="AA41">
            <v>0</v>
          </cell>
          <cell r="AB41">
            <v>0</v>
          </cell>
          <cell r="AC41">
            <v>0</v>
          </cell>
          <cell r="AD41">
            <v>0</v>
          </cell>
          <cell r="AE41">
            <v>0</v>
          </cell>
          <cell r="AG41">
            <v>0</v>
          </cell>
          <cell r="AH41">
            <v>0</v>
          </cell>
          <cell r="AI41">
            <v>0</v>
          </cell>
          <cell r="AJ41">
            <v>0</v>
          </cell>
          <cell r="AL41">
            <v>0</v>
          </cell>
          <cell r="AM41">
            <v>0</v>
          </cell>
          <cell r="AN41">
            <v>0</v>
          </cell>
          <cell r="AO41">
            <v>0</v>
          </cell>
          <cell r="AQ41">
            <v>0</v>
          </cell>
          <cell r="AR41">
            <v>0</v>
          </cell>
          <cell r="AS41">
            <v>0</v>
          </cell>
          <cell r="AT41">
            <v>0</v>
          </cell>
          <cell r="AU41">
            <v>0</v>
          </cell>
          <cell r="AV41">
            <v>0</v>
          </cell>
          <cell r="AX41">
            <v>0</v>
          </cell>
          <cell r="AY41">
            <v>0</v>
          </cell>
          <cell r="AZ41">
            <v>0</v>
          </cell>
          <cell r="BB41">
            <v>0</v>
          </cell>
          <cell r="BC41">
            <v>0</v>
          </cell>
          <cell r="BD41">
            <v>0</v>
          </cell>
          <cell r="BF41">
            <v>0</v>
          </cell>
          <cell r="BG41">
            <v>0</v>
          </cell>
          <cell r="BH41">
            <v>179.32</v>
          </cell>
          <cell r="BI41">
            <v>0</v>
          </cell>
          <cell r="BL41">
            <v>179.32</v>
          </cell>
          <cell r="BN41" t="str">
            <v>&lt;--ADMw_F--</v>
          </cell>
          <cell r="BO41">
            <v>0</v>
          </cell>
          <cell r="BP41">
            <v>0</v>
          </cell>
          <cell r="BQ41">
            <v>0</v>
          </cell>
          <cell r="BR41">
            <v>0</v>
          </cell>
          <cell r="BS41">
            <v>0</v>
          </cell>
          <cell r="BT41" t="str">
            <v>&lt;--Spacer--&gt;</v>
          </cell>
          <cell r="BU41" t="str">
            <v>&lt;--Spacer--&gt;</v>
          </cell>
          <cell r="BV41" t="str">
            <v>&lt;--Spacer--&gt;</v>
          </cell>
          <cell r="BW41" t="str">
            <v>&lt;--Spacer--&gt;</v>
          </cell>
          <cell r="BY41">
            <v>0</v>
          </cell>
          <cell r="BZ41">
            <v>0</v>
          </cell>
          <cell r="CA41">
            <v>0</v>
          </cell>
          <cell r="CB41">
            <v>0</v>
          </cell>
          <cell r="CC41">
            <v>0</v>
          </cell>
          <cell r="CD41">
            <v>0</v>
          </cell>
          <cell r="CE41">
            <v>0</v>
          </cell>
          <cell r="CF41">
            <v>0</v>
          </cell>
          <cell r="CG41">
            <v>0</v>
          </cell>
          <cell r="CH41">
            <v>0</v>
          </cell>
          <cell r="CI41">
            <v>175.51</v>
          </cell>
          <cell r="CK41">
            <v>175.51</v>
          </cell>
          <cell r="CL41">
            <v>0</v>
          </cell>
          <cell r="CM41">
            <v>0</v>
          </cell>
          <cell r="CN41" t="str">
            <v>--ADMw_C--&gt;</v>
          </cell>
          <cell r="CO41">
            <v>175.51</v>
          </cell>
          <cell r="CQ41">
            <v>175.51</v>
          </cell>
          <cell r="CR41">
            <v>0</v>
          </cell>
          <cell r="CS41">
            <v>0</v>
          </cell>
          <cell r="CT41">
            <v>0</v>
          </cell>
          <cell r="CU41">
            <v>0</v>
          </cell>
          <cell r="CV41">
            <v>0.84</v>
          </cell>
          <cell r="CW41">
            <v>0.42</v>
          </cell>
          <cell r="CY41">
            <v>0.84</v>
          </cell>
          <cell r="CZ41">
            <v>0</v>
          </cell>
          <cell r="DA41">
            <v>0</v>
          </cell>
          <cell r="DB41">
            <v>0</v>
          </cell>
          <cell r="DD41">
            <v>0</v>
          </cell>
          <cell r="DE41">
            <v>0</v>
          </cell>
          <cell r="DF41">
            <v>0</v>
          </cell>
          <cell r="DG41">
            <v>0</v>
          </cell>
          <cell r="DI41">
            <v>0</v>
          </cell>
          <cell r="DJ41">
            <v>0</v>
          </cell>
          <cell r="DK41">
            <v>0</v>
          </cell>
          <cell r="DL41">
            <v>0</v>
          </cell>
          <cell r="DM41">
            <v>13.56</v>
          </cell>
          <cell r="DN41">
            <v>3.39</v>
          </cell>
          <cell r="DP41">
            <v>13.56</v>
          </cell>
          <cell r="DQ41">
            <v>0</v>
          </cell>
          <cell r="DR41">
            <v>0</v>
          </cell>
          <cell r="DT41">
            <v>0</v>
          </cell>
          <cell r="DU41">
            <v>0</v>
          </cell>
          <cell r="DV41">
            <v>0</v>
          </cell>
          <cell r="DX41">
            <v>0</v>
          </cell>
          <cell r="DY41">
            <v>0</v>
          </cell>
          <cell r="DZ41">
            <v>229.065</v>
          </cell>
          <cell r="EA41">
            <v>179.32</v>
          </cell>
          <cell r="ED41">
            <v>229.065</v>
          </cell>
          <cell r="EF41" t="str">
            <v>&lt;--ADMw_C--</v>
          </cell>
          <cell r="EG41">
            <v>0</v>
          </cell>
          <cell r="EH41">
            <v>0</v>
          </cell>
          <cell r="EI41">
            <v>0</v>
          </cell>
          <cell r="EJ41">
            <v>0</v>
          </cell>
          <cell r="EK41">
            <v>0</v>
          </cell>
          <cell r="EL41" t="str">
            <v>&lt;--Spacer--&gt;</v>
          </cell>
          <cell r="EM41" t="str">
            <v>&lt;--Spacer--&gt;</v>
          </cell>
          <cell r="EN41" t="str">
            <v>&lt;--Spacer--&gt;</v>
          </cell>
          <cell r="EO41" t="str">
            <v>&lt;--Spacer--&gt;</v>
          </cell>
          <cell r="EQ41">
            <v>0</v>
          </cell>
          <cell r="ER41">
            <v>0</v>
          </cell>
          <cell r="ES41">
            <v>0</v>
          </cell>
          <cell r="ET41">
            <v>0</v>
          </cell>
          <cell r="EU41">
            <v>0</v>
          </cell>
          <cell r="EV41">
            <v>0</v>
          </cell>
          <cell r="EW41">
            <v>0</v>
          </cell>
          <cell r="EX41">
            <v>0</v>
          </cell>
          <cell r="EY41">
            <v>0</v>
          </cell>
          <cell r="EZ41">
            <v>0</v>
          </cell>
          <cell r="FA41">
            <v>223.86</v>
          </cell>
          <cell r="FC41">
            <v>223.86</v>
          </cell>
          <cell r="FD41">
            <v>0</v>
          </cell>
          <cell r="FE41">
            <v>0</v>
          </cell>
          <cell r="FF41" t="str">
            <v>--ADMw_P--&gt;</v>
          </cell>
          <cell r="FG41">
            <v>223.86</v>
          </cell>
          <cell r="FI41">
            <v>223.86</v>
          </cell>
          <cell r="FJ41">
            <v>0</v>
          </cell>
          <cell r="FK41">
            <v>0</v>
          </cell>
          <cell r="FL41">
            <v>0</v>
          </cell>
          <cell r="FM41">
            <v>0</v>
          </cell>
          <cell r="FN41">
            <v>1.46</v>
          </cell>
          <cell r="FO41">
            <v>0.73</v>
          </cell>
          <cell r="FQ41">
            <v>1.46</v>
          </cell>
          <cell r="FR41">
            <v>0</v>
          </cell>
          <cell r="FS41">
            <v>0</v>
          </cell>
          <cell r="FT41">
            <v>0</v>
          </cell>
          <cell r="FV41">
            <v>0</v>
          </cell>
          <cell r="FW41">
            <v>0</v>
          </cell>
          <cell r="FX41">
            <v>0</v>
          </cell>
          <cell r="FY41">
            <v>0</v>
          </cell>
          <cell r="GA41">
            <v>0</v>
          </cell>
          <cell r="GB41">
            <v>0</v>
          </cell>
          <cell r="GC41">
            <v>0</v>
          </cell>
          <cell r="GD41">
            <v>0</v>
          </cell>
          <cell r="GE41">
            <v>17.899999999999999</v>
          </cell>
          <cell r="GF41">
            <v>4.4749999999999996</v>
          </cell>
          <cell r="GH41">
            <v>17.899999999999999</v>
          </cell>
          <cell r="GI41">
            <v>0</v>
          </cell>
          <cell r="GJ41">
            <v>0</v>
          </cell>
          <cell r="GL41">
            <v>0</v>
          </cell>
          <cell r="GM41">
            <v>0</v>
          </cell>
          <cell r="GN41">
            <v>0</v>
          </cell>
          <cell r="GP41">
            <v>0</v>
          </cell>
          <cell r="GQ41">
            <v>0</v>
          </cell>
          <cell r="GR41">
            <v>343.51</v>
          </cell>
          <cell r="GS41">
            <v>229.065</v>
          </cell>
          <cell r="GV41">
            <v>343.51</v>
          </cell>
          <cell r="GX41" t="str">
            <v>&lt;--ADMw_P--</v>
          </cell>
          <cell r="GY41">
            <v>0</v>
          </cell>
          <cell r="GZ41">
            <v>0</v>
          </cell>
          <cell r="HA41">
            <v>0</v>
          </cell>
          <cell r="HB41">
            <v>0</v>
          </cell>
          <cell r="HC41">
            <v>0</v>
          </cell>
          <cell r="HD41" t="str">
            <v>&lt;--Spacer--&gt;</v>
          </cell>
          <cell r="HE41" t="str">
            <v>&lt;--Spacer--&gt;</v>
          </cell>
          <cell r="HF41" t="str">
            <v>&lt;--Spacer--&gt;</v>
          </cell>
          <cell r="HG41" t="str">
            <v>&lt;--Spacer--&gt;</v>
          </cell>
          <cell r="HI41">
            <v>0</v>
          </cell>
          <cell r="HJ41">
            <v>0</v>
          </cell>
          <cell r="HK41">
            <v>0</v>
          </cell>
          <cell r="HL41">
            <v>0</v>
          </cell>
          <cell r="HM41">
            <v>0</v>
          </cell>
          <cell r="HN41">
            <v>0</v>
          </cell>
          <cell r="HO41">
            <v>0</v>
          </cell>
          <cell r="HP41">
            <v>0</v>
          </cell>
          <cell r="HQ41">
            <v>0</v>
          </cell>
          <cell r="HR41">
            <v>0</v>
          </cell>
          <cell r="HS41">
            <v>319.08</v>
          </cell>
          <cell r="HU41">
            <v>319.08</v>
          </cell>
          <cell r="HV41">
            <v>0</v>
          </cell>
          <cell r="HW41">
            <v>0</v>
          </cell>
          <cell r="HX41" t="str">
            <v>--ADMw_O--&gt;</v>
          </cell>
          <cell r="HY41">
            <v>319.08</v>
          </cell>
          <cell r="IA41">
            <v>319.08</v>
          </cell>
          <cell r="IB41">
            <v>0</v>
          </cell>
          <cell r="IC41">
            <v>0</v>
          </cell>
          <cell r="ID41">
            <v>0</v>
          </cell>
          <cell r="IE41">
            <v>0</v>
          </cell>
          <cell r="IF41">
            <v>26.86</v>
          </cell>
          <cell r="IG41">
            <v>13.43</v>
          </cell>
          <cell r="II41">
            <v>26.86</v>
          </cell>
          <cell r="IJ41">
            <v>0</v>
          </cell>
          <cell r="IK41">
            <v>0</v>
          </cell>
          <cell r="IL41">
            <v>0</v>
          </cell>
          <cell r="IN41">
            <v>0</v>
          </cell>
          <cell r="IO41">
            <v>0</v>
          </cell>
          <cell r="IP41">
            <v>0</v>
          </cell>
          <cell r="IQ41">
            <v>0</v>
          </cell>
          <cell r="IS41">
            <v>0</v>
          </cell>
          <cell r="IT41">
            <v>0</v>
          </cell>
          <cell r="IU41">
            <v>0</v>
          </cell>
          <cell r="IV41">
            <v>0</v>
          </cell>
          <cell r="IW41">
            <v>44</v>
          </cell>
          <cell r="IX41">
            <v>11</v>
          </cell>
          <cell r="IZ41">
            <v>44</v>
          </cell>
          <cell r="JA41">
            <v>0</v>
          </cell>
          <cell r="JB41">
            <v>0</v>
          </cell>
          <cell r="JD41">
            <v>0</v>
          </cell>
          <cell r="JE41">
            <v>0</v>
          </cell>
          <cell r="JF41">
            <v>0</v>
          </cell>
          <cell r="JH41">
            <v>0</v>
          </cell>
          <cell r="JI41">
            <v>0</v>
          </cell>
          <cell r="JJ41">
            <v>343.51</v>
          </cell>
          <cell r="JL41" t="str">
            <v>&lt;--ADMw_O--</v>
          </cell>
          <cell r="JM41">
            <v>0</v>
          </cell>
          <cell r="JN41">
            <v>0</v>
          </cell>
          <cell r="JO41">
            <v>0</v>
          </cell>
          <cell r="JP41">
            <v>0</v>
          </cell>
          <cell r="JQ41">
            <v>0</v>
          </cell>
          <cell r="JR41">
            <v>43640.35126797454</v>
          </cell>
          <cell r="JS41">
            <v>1</v>
          </cell>
          <cell r="JT41">
            <v>3</v>
          </cell>
        </row>
        <row r="42">
          <cell r="A42">
            <v>1931</v>
          </cell>
          <cell r="B42">
            <v>1931</v>
          </cell>
          <cell r="C42" t="str">
            <v>03115</v>
          </cell>
          <cell r="D42" t="str">
            <v>Clackamas</v>
          </cell>
          <cell r="E42" t="str">
            <v>Gladstone SD 115</v>
          </cell>
          <cell r="G42">
            <v>1902</v>
          </cell>
          <cell r="H42">
            <v>4325000</v>
          </cell>
          <cell r="I42">
            <v>0</v>
          </cell>
          <cell r="J42">
            <v>0</v>
          </cell>
          <cell r="K42">
            <v>0</v>
          </cell>
          <cell r="L42">
            <v>0</v>
          </cell>
          <cell r="M42">
            <v>0</v>
          </cell>
          <cell r="N42">
            <v>0</v>
          </cell>
          <cell r="O42">
            <v>0</v>
          </cell>
          <cell r="P42">
            <v>11.64</v>
          </cell>
          <cell r="Q42">
            <v>1251130</v>
          </cell>
          <cell r="R42">
            <v>1961</v>
          </cell>
          <cell r="S42">
            <v>1961</v>
          </cell>
          <cell r="T42">
            <v>1961</v>
          </cell>
          <cell r="U42">
            <v>0</v>
          </cell>
          <cell r="V42" t="str">
            <v>--ADMw_F--&gt;</v>
          </cell>
          <cell r="W42">
            <v>1961</v>
          </cell>
          <cell r="X42">
            <v>1961</v>
          </cell>
          <cell r="Y42">
            <v>1961</v>
          </cell>
          <cell r="Z42">
            <v>0</v>
          </cell>
          <cell r="AA42">
            <v>232</v>
          </cell>
          <cell r="AB42">
            <v>215.71</v>
          </cell>
          <cell r="AC42">
            <v>18.3</v>
          </cell>
          <cell r="AD42">
            <v>83</v>
          </cell>
          <cell r="AE42">
            <v>41.5</v>
          </cell>
          <cell r="AF42">
            <v>83</v>
          </cell>
          <cell r="AG42">
            <v>83</v>
          </cell>
          <cell r="AH42">
            <v>0</v>
          </cell>
          <cell r="AI42">
            <v>0</v>
          </cell>
          <cell r="AJ42">
            <v>0</v>
          </cell>
          <cell r="AK42">
            <v>0</v>
          </cell>
          <cell r="AL42">
            <v>0</v>
          </cell>
          <cell r="AM42">
            <v>0</v>
          </cell>
          <cell r="AN42">
            <v>0</v>
          </cell>
          <cell r="AO42">
            <v>0</v>
          </cell>
          <cell r="AP42">
            <v>0</v>
          </cell>
          <cell r="AQ42">
            <v>0</v>
          </cell>
          <cell r="AR42">
            <v>0</v>
          </cell>
          <cell r="AS42">
            <v>3</v>
          </cell>
          <cell r="AT42">
            <v>0.75</v>
          </cell>
          <cell r="AU42">
            <v>249</v>
          </cell>
          <cell r="AV42">
            <v>62.25</v>
          </cell>
          <cell r="AW42">
            <v>249</v>
          </cell>
          <cell r="AX42">
            <v>249</v>
          </cell>
          <cell r="AY42">
            <v>0</v>
          </cell>
          <cell r="AZ42">
            <v>0</v>
          </cell>
          <cell r="BA42">
            <v>0</v>
          </cell>
          <cell r="BB42">
            <v>0</v>
          </cell>
          <cell r="BC42">
            <v>0</v>
          </cell>
          <cell r="BD42">
            <v>0</v>
          </cell>
          <cell r="BE42">
            <v>0</v>
          </cell>
          <cell r="BF42">
            <v>0</v>
          </cell>
          <cell r="BG42">
            <v>0</v>
          </cell>
          <cell r="BH42">
            <v>2339.3533000000002</v>
          </cell>
          <cell r="BI42">
            <v>2299.5100000000002</v>
          </cell>
          <cell r="BJ42">
            <v>2339.3533000000002</v>
          </cell>
          <cell r="BK42">
            <v>2299.5100000000002</v>
          </cell>
          <cell r="BL42">
            <v>2339.3533000000002</v>
          </cell>
          <cell r="BM42">
            <v>2339.3533000000002</v>
          </cell>
          <cell r="BN42" t="str">
            <v>&lt;--ADMw_F--</v>
          </cell>
          <cell r="BO42">
            <v>-4.1469999999999996E-3</v>
          </cell>
          <cell r="BP42">
            <v>0</v>
          </cell>
          <cell r="BQ42">
            <v>638.01</v>
          </cell>
          <cell r="BR42">
            <v>46</v>
          </cell>
          <cell r="BS42">
            <v>0.7</v>
          </cell>
          <cell r="BT42" t="str">
            <v>&lt;--Spacer--&gt;</v>
          </cell>
          <cell r="BU42" t="str">
            <v>&lt;--Spacer--&gt;</v>
          </cell>
          <cell r="BV42" t="str">
            <v>&lt;--Spacer--&gt;</v>
          </cell>
          <cell r="BW42" t="str">
            <v>&lt;--Spacer--&gt;</v>
          </cell>
          <cell r="BX42">
            <v>1902</v>
          </cell>
          <cell r="BY42">
            <v>3940000</v>
          </cell>
          <cell r="BZ42">
            <v>0</v>
          </cell>
          <cell r="CA42">
            <v>0</v>
          </cell>
          <cell r="CB42">
            <v>0</v>
          </cell>
          <cell r="CC42">
            <v>0</v>
          </cell>
          <cell r="CD42">
            <v>0</v>
          </cell>
          <cell r="CE42">
            <v>0</v>
          </cell>
          <cell r="CF42">
            <v>0</v>
          </cell>
          <cell r="CG42">
            <v>11.7</v>
          </cell>
          <cell r="CH42">
            <v>1220616</v>
          </cell>
          <cell r="CI42">
            <v>1993.03</v>
          </cell>
          <cell r="CJ42">
            <v>1993.03</v>
          </cell>
          <cell r="CK42">
            <v>1993.03</v>
          </cell>
          <cell r="CL42">
            <v>0</v>
          </cell>
          <cell r="CM42">
            <v>0</v>
          </cell>
          <cell r="CN42" t="str">
            <v>--ADMw_C--&gt;</v>
          </cell>
          <cell r="CO42">
            <v>1993.03</v>
          </cell>
          <cell r="CP42">
            <v>1993.03</v>
          </cell>
          <cell r="CQ42">
            <v>1993.03</v>
          </cell>
          <cell r="CR42">
            <v>0</v>
          </cell>
          <cell r="CS42">
            <v>261</v>
          </cell>
          <cell r="CT42">
            <v>219.23330000000001</v>
          </cell>
          <cell r="CU42">
            <v>18.3</v>
          </cell>
          <cell r="CV42">
            <v>89.58</v>
          </cell>
          <cell r="CW42">
            <v>44.79</v>
          </cell>
          <cell r="CX42">
            <v>89.58</v>
          </cell>
          <cell r="CY42">
            <v>89.58</v>
          </cell>
          <cell r="CZ42">
            <v>0</v>
          </cell>
          <cell r="DA42">
            <v>1</v>
          </cell>
          <cell r="DB42">
            <v>1</v>
          </cell>
          <cell r="DC42">
            <v>1</v>
          </cell>
          <cell r="DD42">
            <v>1</v>
          </cell>
          <cell r="DE42">
            <v>0</v>
          </cell>
          <cell r="DF42">
            <v>0</v>
          </cell>
          <cell r="DG42">
            <v>0</v>
          </cell>
          <cell r="DH42">
            <v>0</v>
          </cell>
          <cell r="DI42">
            <v>0</v>
          </cell>
          <cell r="DJ42">
            <v>0</v>
          </cell>
          <cell r="DK42">
            <v>3</v>
          </cell>
          <cell r="DL42">
            <v>0.75</v>
          </cell>
          <cell r="DM42">
            <v>249</v>
          </cell>
          <cell r="DN42">
            <v>62.25</v>
          </cell>
          <cell r="DO42">
            <v>249</v>
          </cell>
          <cell r="DP42">
            <v>249</v>
          </cell>
          <cell r="DQ42">
            <v>0</v>
          </cell>
          <cell r="DR42">
            <v>0</v>
          </cell>
          <cell r="DS42">
            <v>0</v>
          </cell>
          <cell r="DT42">
            <v>0</v>
          </cell>
          <cell r="DU42">
            <v>0</v>
          </cell>
          <cell r="DV42">
            <v>0</v>
          </cell>
          <cell r="DW42">
            <v>0</v>
          </cell>
          <cell r="DX42">
            <v>0</v>
          </cell>
          <cell r="DY42">
            <v>0</v>
          </cell>
          <cell r="DZ42">
            <v>2404.0812000000001</v>
          </cell>
          <cell r="EA42">
            <v>2339.3533000000002</v>
          </cell>
          <cell r="EB42">
            <v>2404.0812000000001</v>
          </cell>
          <cell r="EC42">
            <v>2339.3533000000002</v>
          </cell>
          <cell r="ED42">
            <v>2404.0812000000001</v>
          </cell>
          <cell r="EE42">
            <v>2404.0812000000001</v>
          </cell>
          <cell r="EF42" t="str">
            <v>&lt;--ADMw_C--</v>
          </cell>
          <cell r="EG42">
            <v>-5.9220000000000002E-3</v>
          </cell>
          <cell r="EH42">
            <v>0</v>
          </cell>
          <cell r="EI42">
            <v>608.82000000000005</v>
          </cell>
          <cell r="EJ42">
            <v>47</v>
          </cell>
          <cell r="EK42">
            <v>0.7</v>
          </cell>
          <cell r="EL42" t="str">
            <v>&lt;--Spacer--&gt;</v>
          </cell>
          <cell r="EM42" t="str">
            <v>&lt;--Spacer--&gt;</v>
          </cell>
          <cell r="EN42" t="str">
            <v>&lt;--Spacer--&gt;</v>
          </cell>
          <cell r="EO42" t="str">
            <v>&lt;--Spacer--&gt;</v>
          </cell>
          <cell r="EP42">
            <v>1902</v>
          </cell>
          <cell r="EQ42">
            <v>3951890</v>
          </cell>
          <cell r="ER42">
            <v>2272</v>
          </cell>
          <cell r="ES42">
            <v>201647</v>
          </cell>
          <cell r="ET42">
            <v>0</v>
          </cell>
          <cell r="EU42">
            <v>0</v>
          </cell>
          <cell r="EV42">
            <v>0</v>
          </cell>
          <cell r="EW42">
            <v>0</v>
          </cell>
          <cell r="EX42">
            <v>0</v>
          </cell>
          <cell r="EY42">
            <v>11.64</v>
          </cell>
          <cell r="EZ42">
            <v>1121793</v>
          </cell>
          <cell r="FA42">
            <v>2048.92</v>
          </cell>
          <cell r="FB42">
            <v>2048.92</v>
          </cell>
          <cell r="FC42">
            <v>2048.92</v>
          </cell>
          <cell r="FD42">
            <v>0</v>
          </cell>
          <cell r="FE42">
            <v>0</v>
          </cell>
          <cell r="FF42" t="str">
            <v>--ADMw_P--&gt;</v>
          </cell>
          <cell r="FG42">
            <v>2048.92</v>
          </cell>
          <cell r="FH42">
            <v>2048.92</v>
          </cell>
          <cell r="FI42">
            <v>2048.92</v>
          </cell>
          <cell r="FJ42">
            <v>0</v>
          </cell>
          <cell r="FK42">
            <v>280</v>
          </cell>
          <cell r="FL42">
            <v>225.38120000000001</v>
          </cell>
          <cell r="FM42">
            <v>18.3</v>
          </cell>
          <cell r="FN42">
            <v>69.459999999999994</v>
          </cell>
          <cell r="FO42">
            <v>34.729999999999997</v>
          </cell>
          <cell r="FP42">
            <v>69.459999999999994</v>
          </cell>
          <cell r="FQ42">
            <v>69.459999999999994</v>
          </cell>
          <cell r="FR42">
            <v>0</v>
          </cell>
          <cell r="FS42">
            <v>0</v>
          </cell>
          <cell r="FT42">
            <v>0</v>
          </cell>
          <cell r="FU42">
            <v>0</v>
          </cell>
          <cell r="FV42">
            <v>0</v>
          </cell>
          <cell r="FW42">
            <v>0</v>
          </cell>
          <cell r="FX42">
            <v>0</v>
          </cell>
          <cell r="FY42">
            <v>0</v>
          </cell>
          <cell r="FZ42">
            <v>0</v>
          </cell>
          <cell r="GA42">
            <v>0</v>
          </cell>
          <cell r="GB42">
            <v>0</v>
          </cell>
          <cell r="GC42">
            <v>12</v>
          </cell>
          <cell r="GD42">
            <v>3</v>
          </cell>
          <cell r="GE42">
            <v>295</v>
          </cell>
          <cell r="GF42">
            <v>73.75</v>
          </cell>
          <cell r="GG42">
            <v>295</v>
          </cell>
          <cell r="GH42">
            <v>295</v>
          </cell>
          <cell r="GI42">
            <v>0</v>
          </cell>
          <cell r="GJ42">
            <v>0</v>
          </cell>
          <cell r="GK42">
            <v>0</v>
          </cell>
          <cell r="GL42">
            <v>0</v>
          </cell>
          <cell r="GM42">
            <v>0</v>
          </cell>
          <cell r="GN42">
            <v>0</v>
          </cell>
          <cell r="GO42">
            <v>0</v>
          </cell>
          <cell r="GP42">
            <v>0</v>
          </cell>
          <cell r="GQ42">
            <v>0</v>
          </cell>
          <cell r="GR42">
            <v>2427.7662</v>
          </cell>
          <cell r="GS42">
            <v>2404.0812000000001</v>
          </cell>
          <cell r="GT42">
            <v>2427.7662</v>
          </cell>
          <cell r="GU42">
            <v>2404.0812000000001</v>
          </cell>
          <cell r="GV42">
            <v>2427.7662</v>
          </cell>
          <cell r="GW42">
            <v>2427.7662</v>
          </cell>
          <cell r="GX42" t="str">
            <v>&lt;--ADMw_P--</v>
          </cell>
          <cell r="GY42">
            <v>-8.5819999999999994E-3</v>
          </cell>
          <cell r="GZ42">
            <v>0</v>
          </cell>
          <cell r="HA42">
            <v>547.5</v>
          </cell>
          <cell r="HB42">
            <v>39</v>
          </cell>
          <cell r="HC42">
            <v>0.7</v>
          </cell>
          <cell r="HD42" t="str">
            <v>&lt;--Spacer--&gt;</v>
          </cell>
          <cell r="HE42" t="str">
            <v>&lt;--Spacer--&gt;</v>
          </cell>
          <cell r="HF42" t="str">
            <v>&lt;--Spacer--&gt;</v>
          </cell>
          <cell r="HG42" t="str">
            <v>&lt;--Spacer--&gt;</v>
          </cell>
          <cell r="HH42">
            <v>1902</v>
          </cell>
          <cell r="HI42">
            <v>3769227</v>
          </cell>
          <cell r="HJ42">
            <v>4125</v>
          </cell>
          <cell r="HK42">
            <v>250723</v>
          </cell>
          <cell r="HL42">
            <v>0</v>
          </cell>
          <cell r="HM42">
            <v>0</v>
          </cell>
          <cell r="HN42">
            <v>0</v>
          </cell>
          <cell r="HO42">
            <v>0</v>
          </cell>
          <cell r="HP42">
            <v>0</v>
          </cell>
          <cell r="HQ42">
            <v>10.98</v>
          </cell>
          <cell r="HR42">
            <v>1094035</v>
          </cell>
          <cell r="HS42">
            <v>2093.42</v>
          </cell>
          <cell r="HT42">
            <v>2093.42</v>
          </cell>
          <cell r="HU42">
            <v>2093.42</v>
          </cell>
          <cell r="HV42">
            <v>0</v>
          </cell>
          <cell r="HW42">
            <v>0</v>
          </cell>
          <cell r="HX42" t="str">
            <v>--ADMw_O--&gt;</v>
          </cell>
          <cell r="HY42">
            <v>2093.42</v>
          </cell>
          <cell r="HZ42">
            <v>2093.42</v>
          </cell>
          <cell r="IA42">
            <v>2093.42</v>
          </cell>
          <cell r="IB42">
            <v>0</v>
          </cell>
          <cell r="IC42">
            <v>266</v>
          </cell>
          <cell r="ID42">
            <v>230.27619999999999</v>
          </cell>
          <cell r="IE42">
            <v>15.2</v>
          </cell>
          <cell r="IF42">
            <v>66.239999999999995</v>
          </cell>
          <cell r="IG42">
            <v>33.119999999999997</v>
          </cell>
          <cell r="IH42">
            <v>66.239999999999995</v>
          </cell>
          <cell r="II42">
            <v>66.239999999999995</v>
          </cell>
          <cell r="IJ42">
            <v>0</v>
          </cell>
          <cell r="IK42">
            <v>0</v>
          </cell>
          <cell r="IL42">
            <v>0</v>
          </cell>
          <cell r="IM42">
            <v>0</v>
          </cell>
          <cell r="IN42">
            <v>0</v>
          </cell>
          <cell r="IO42">
            <v>0</v>
          </cell>
          <cell r="IP42">
            <v>0</v>
          </cell>
          <cell r="IQ42">
            <v>0</v>
          </cell>
          <cell r="IR42">
            <v>0</v>
          </cell>
          <cell r="IS42">
            <v>0</v>
          </cell>
          <cell r="IT42">
            <v>0</v>
          </cell>
          <cell r="IU42">
            <v>8</v>
          </cell>
          <cell r="IV42">
            <v>2</v>
          </cell>
          <cell r="IW42">
            <v>215</v>
          </cell>
          <cell r="IX42">
            <v>53.75</v>
          </cell>
          <cell r="IY42">
            <v>215</v>
          </cell>
          <cell r="IZ42">
            <v>215</v>
          </cell>
          <cell r="JA42">
            <v>0</v>
          </cell>
          <cell r="JB42">
            <v>0</v>
          </cell>
          <cell r="JC42">
            <v>0</v>
          </cell>
          <cell r="JD42">
            <v>0</v>
          </cell>
          <cell r="JE42">
            <v>0</v>
          </cell>
          <cell r="JF42">
            <v>0</v>
          </cell>
          <cell r="JG42">
            <v>0</v>
          </cell>
          <cell r="JH42">
            <v>0</v>
          </cell>
          <cell r="JI42">
            <v>0</v>
          </cell>
          <cell r="JJ42">
            <v>2427.7662</v>
          </cell>
          <cell r="JK42">
            <v>2427.7662</v>
          </cell>
          <cell r="JL42" t="str">
            <v>&lt;--ADMw_O--</v>
          </cell>
          <cell r="JM42">
            <v>-1.1084999999999999E-2</v>
          </cell>
          <cell r="JN42">
            <v>0</v>
          </cell>
          <cell r="JO42">
            <v>522.61</v>
          </cell>
          <cell r="JP42">
            <v>41</v>
          </cell>
          <cell r="JQ42">
            <v>0.7</v>
          </cell>
          <cell r="JR42">
            <v>43640.35126797454</v>
          </cell>
          <cell r="JS42">
            <v>1</v>
          </cell>
          <cell r="JT42">
            <v>2</v>
          </cell>
        </row>
        <row r="43">
          <cell r="A43">
            <v>1933</v>
          </cell>
          <cell r="B43">
            <v>1933</v>
          </cell>
          <cell r="C43" t="str">
            <v>04001</v>
          </cell>
          <cell r="D43" t="str">
            <v>Clatsop</v>
          </cell>
          <cell r="E43" t="str">
            <v>Astoria SD 1</v>
          </cell>
          <cell r="G43">
            <v>2230</v>
          </cell>
          <cell r="H43">
            <v>5800000</v>
          </cell>
          <cell r="I43">
            <v>0</v>
          </cell>
          <cell r="J43">
            <v>0</v>
          </cell>
          <cell r="K43">
            <v>1200000</v>
          </cell>
          <cell r="L43">
            <v>200000</v>
          </cell>
          <cell r="M43">
            <v>0</v>
          </cell>
          <cell r="N43">
            <v>0</v>
          </cell>
          <cell r="O43">
            <v>0</v>
          </cell>
          <cell r="P43">
            <v>14.52</v>
          </cell>
          <cell r="Q43">
            <v>1250000</v>
          </cell>
          <cell r="R43">
            <v>1850</v>
          </cell>
          <cell r="S43">
            <v>1850</v>
          </cell>
          <cell r="T43">
            <v>1850</v>
          </cell>
          <cell r="U43">
            <v>0</v>
          </cell>
          <cell r="V43" t="str">
            <v>--ADMw_F--&gt;</v>
          </cell>
          <cell r="W43">
            <v>1850</v>
          </cell>
          <cell r="X43">
            <v>1850</v>
          </cell>
          <cell r="Y43">
            <v>1850</v>
          </cell>
          <cell r="Z43">
            <v>0</v>
          </cell>
          <cell r="AA43">
            <v>250</v>
          </cell>
          <cell r="AB43">
            <v>203.5</v>
          </cell>
          <cell r="AC43">
            <v>8.9</v>
          </cell>
          <cell r="AD43">
            <v>90</v>
          </cell>
          <cell r="AE43">
            <v>45</v>
          </cell>
          <cell r="AF43">
            <v>90</v>
          </cell>
          <cell r="AG43">
            <v>90</v>
          </cell>
          <cell r="AH43">
            <v>0</v>
          </cell>
          <cell r="AI43">
            <v>1</v>
          </cell>
          <cell r="AJ43">
            <v>1</v>
          </cell>
          <cell r="AK43">
            <v>1</v>
          </cell>
          <cell r="AL43">
            <v>1</v>
          </cell>
          <cell r="AM43">
            <v>0</v>
          </cell>
          <cell r="AN43">
            <v>0</v>
          </cell>
          <cell r="AO43">
            <v>0</v>
          </cell>
          <cell r="AP43">
            <v>0</v>
          </cell>
          <cell r="AQ43">
            <v>0</v>
          </cell>
          <cell r="AR43">
            <v>0</v>
          </cell>
          <cell r="AS43">
            <v>4</v>
          </cell>
          <cell r="AT43">
            <v>1</v>
          </cell>
          <cell r="AU43">
            <v>264.55</v>
          </cell>
          <cell r="AV43">
            <v>66.137500000000003</v>
          </cell>
          <cell r="AW43">
            <v>264.55</v>
          </cell>
          <cell r="AX43">
            <v>264.55</v>
          </cell>
          <cell r="AY43">
            <v>0</v>
          </cell>
          <cell r="AZ43">
            <v>0</v>
          </cell>
          <cell r="BA43">
            <v>0</v>
          </cell>
          <cell r="BB43">
            <v>0</v>
          </cell>
          <cell r="BC43">
            <v>0</v>
          </cell>
          <cell r="BD43">
            <v>0</v>
          </cell>
          <cell r="BE43">
            <v>0</v>
          </cell>
          <cell r="BF43">
            <v>0</v>
          </cell>
          <cell r="BG43">
            <v>0</v>
          </cell>
          <cell r="BH43">
            <v>2190.9481000000001</v>
          </cell>
          <cell r="BI43">
            <v>2175.5374999999999</v>
          </cell>
          <cell r="BJ43">
            <v>2190.9481000000001</v>
          </cell>
          <cell r="BK43">
            <v>2175.5374999999999</v>
          </cell>
          <cell r="BL43">
            <v>2190.9481000000001</v>
          </cell>
          <cell r="BM43">
            <v>2190.9481000000001</v>
          </cell>
          <cell r="BN43" t="str">
            <v>&lt;--ADMw_F--</v>
          </cell>
          <cell r="BO43">
            <v>-4.261E-3</v>
          </cell>
          <cell r="BP43">
            <v>0</v>
          </cell>
          <cell r="BQ43">
            <v>675.68</v>
          </cell>
          <cell r="BR43">
            <v>52</v>
          </cell>
          <cell r="BS43">
            <v>0.7</v>
          </cell>
          <cell r="BT43" t="str">
            <v>&lt;--Spacer--&gt;</v>
          </cell>
          <cell r="BU43" t="str">
            <v>&lt;--Spacer--&gt;</v>
          </cell>
          <cell r="BV43" t="str">
            <v>&lt;--Spacer--&gt;</v>
          </cell>
          <cell r="BW43" t="str">
            <v>&lt;--Spacer--&gt;</v>
          </cell>
          <cell r="BX43">
            <v>2230</v>
          </cell>
          <cell r="BY43">
            <v>5700000</v>
          </cell>
          <cell r="BZ43">
            <v>0</v>
          </cell>
          <cell r="CA43">
            <v>0</v>
          </cell>
          <cell r="CB43">
            <v>1400000</v>
          </cell>
          <cell r="CC43">
            <v>200000</v>
          </cell>
          <cell r="CD43">
            <v>0</v>
          </cell>
          <cell r="CE43">
            <v>0</v>
          </cell>
          <cell r="CF43">
            <v>0</v>
          </cell>
          <cell r="CG43">
            <v>14.33</v>
          </cell>
          <cell r="CH43">
            <v>1250000</v>
          </cell>
          <cell r="CI43">
            <v>1860.71</v>
          </cell>
          <cell r="CJ43">
            <v>1860.71</v>
          </cell>
          <cell r="CK43">
            <v>1860.71</v>
          </cell>
          <cell r="CL43">
            <v>0</v>
          </cell>
          <cell r="CM43">
            <v>0</v>
          </cell>
          <cell r="CN43" t="str">
            <v>--ADMw_C--&gt;</v>
          </cell>
          <cell r="CO43">
            <v>1860.71</v>
          </cell>
          <cell r="CP43">
            <v>1860.71</v>
          </cell>
          <cell r="CQ43">
            <v>1860.71</v>
          </cell>
          <cell r="CR43">
            <v>0</v>
          </cell>
          <cell r="CS43">
            <v>248</v>
          </cell>
          <cell r="CT43">
            <v>204.6781</v>
          </cell>
          <cell r="CU43">
            <v>8.9</v>
          </cell>
          <cell r="CV43">
            <v>98.14</v>
          </cell>
          <cell r="CW43">
            <v>49.07</v>
          </cell>
          <cell r="CX43">
            <v>98.14</v>
          </cell>
          <cell r="CY43">
            <v>98.14</v>
          </cell>
          <cell r="CZ43">
            <v>0</v>
          </cell>
          <cell r="DA43">
            <v>7.0000000000000007E-2</v>
          </cell>
          <cell r="DB43">
            <v>7.0000000000000007E-2</v>
          </cell>
          <cell r="DC43">
            <v>7.0000000000000007E-2</v>
          </cell>
          <cell r="DD43">
            <v>7.0000000000000007E-2</v>
          </cell>
          <cell r="DE43">
            <v>0</v>
          </cell>
          <cell r="DF43">
            <v>0</v>
          </cell>
          <cell r="DG43">
            <v>0</v>
          </cell>
          <cell r="DH43">
            <v>0</v>
          </cell>
          <cell r="DI43">
            <v>0</v>
          </cell>
          <cell r="DJ43">
            <v>0</v>
          </cell>
          <cell r="DK43">
            <v>4</v>
          </cell>
          <cell r="DL43">
            <v>1</v>
          </cell>
          <cell r="DM43">
            <v>266.08</v>
          </cell>
          <cell r="DN43">
            <v>66.52</v>
          </cell>
          <cell r="DO43">
            <v>266.08</v>
          </cell>
          <cell r="DP43">
            <v>266.08</v>
          </cell>
          <cell r="DQ43">
            <v>0</v>
          </cell>
          <cell r="DR43">
            <v>0</v>
          </cell>
          <cell r="DS43">
            <v>0</v>
          </cell>
          <cell r="DT43">
            <v>0</v>
          </cell>
          <cell r="DU43">
            <v>0</v>
          </cell>
          <cell r="DV43">
            <v>0</v>
          </cell>
          <cell r="DW43">
            <v>0</v>
          </cell>
          <cell r="DX43">
            <v>0</v>
          </cell>
          <cell r="DY43">
            <v>0</v>
          </cell>
          <cell r="DZ43">
            <v>2220.9472999999998</v>
          </cell>
          <cell r="EA43">
            <v>2190.9481000000001</v>
          </cell>
          <cell r="EB43">
            <v>2220.9472999999998</v>
          </cell>
          <cell r="EC43">
            <v>2190.9481000000001</v>
          </cell>
          <cell r="ED43">
            <v>2220.9472999999998</v>
          </cell>
          <cell r="EE43">
            <v>2220.9472999999998</v>
          </cell>
          <cell r="EF43" t="str">
            <v>&lt;--ADMw_C--</v>
          </cell>
          <cell r="EG43">
            <v>-9.5099999999999994E-3</v>
          </cell>
          <cell r="EH43">
            <v>0</v>
          </cell>
          <cell r="EI43">
            <v>665.4</v>
          </cell>
          <cell r="EJ43">
            <v>54</v>
          </cell>
          <cell r="EK43">
            <v>0.7</v>
          </cell>
          <cell r="EL43" t="str">
            <v>&lt;--Spacer--&gt;</v>
          </cell>
          <cell r="EM43" t="str">
            <v>&lt;--Spacer--&gt;</v>
          </cell>
          <cell r="EN43" t="str">
            <v>&lt;--Spacer--&gt;</v>
          </cell>
          <cell r="EO43" t="str">
            <v>&lt;--Spacer--&gt;</v>
          </cell>
          <cell r="EP43">
            <v>2230</v>
          </cell>
          <cell r="EQ43">
            <v>5658488</v>
          </cell>
          <cell r="ER43">
            <v>0</v>
          </cell>
          <cell r="ES43">
            <v>180534</v>
          </cell>
          <cell r="ET43">
            <v>2583173</v>
          </cell>
          <cell r="EU43">
            <v>166553</v>
          </cell>
          <cell r="EV43">
            <v>0</v>
          </cell>
          <cell r="EW43">
            <v>3338</v>
          </cell>
          <cell r="EX43">
            <v>0</v>
          </cell>
          <cell r="EY43">
            <v>14.52</v>
          </cell>
          <cell r="EZ43">
            <v>1230316</v>
          </cell>
          <cell r="FA43">
            <v>1880.93</v>
          </cell>
          <cell r="FB43">
            <v>1880.93</v>
          </cell>
          <cell r="FC43">
            <v>1880.93</v>
          </cell>
          <cell r="FD43">
            <v>0</v>
          </cell>
          <cell r="FE43">
            <v>0</v>
          </cell>
          <cell r="FF43" t="str">
            <v>--ADMw_P--&gt;</v>
          </cell>
          <cell r="FG43">
            <v>1880.93</v>
          </cell>
          <cell r="FH43">
            <v>1880.93</v>
          </cell>
          <cell r="FI43">
            <v>1880.93</v>
          </cell>
          <cell r="FJ43">
            <v>0</v>
          </cell>
          <cell r="FK43">
            <v>247</v>
          </cell>
          <cell r="FL43">
            <v>206.9023</v>
          </cell>
          <cell r="FM43">
            <v>8.9</v>
          </cell>
          <cell r="FN43">
            <v>92.38</v>
          </cell>
          <cell r="FO43">
            <v>46.19</v>
          </cell>
          <cell r="FP43">
            <v>92.38</v>
          </cell>
          <cell r="FQ43">
            <v>92.38</v>
          </cell>
          <cell r="FR43">
            <v>0</v>
          </cell>
          <cell r="FS43">
            <v>1.54</v>
          </cell>
          <cell r="FT43">
            <v>1.54</v>
          </cell>
          <cell r="FU43">
            <v>1.54</v>
          </cell>
          <cell r="FV43">
            <v>1.54</v>
          </cell>
          <cell r="FW43">
            <v>0</v>
          </cell>
          <cell r="FX43">
            <v>0</v>
          </cell>
          <cell r="FY43">
            <v>0</v>
          </cell>
          <cell r="FZ43">
            <v>0</v>
          </cell>
          <cell r="GA43">
            <v>0</v>
          </cell>
          <cell r="GB43">
            <v>0</v>
          </cell>
          <cell r="GC43">
            <v>6</v>
          </cell>
          <cell r="GD43">
            <v>1.5</v>
          </cell>
          <cell r="GE43">
            <v>299.94</v>
          </cell>
          <cell r="GF43">
            <v>74.984999999999999</v>
          </cell>
          <cell r="GG43">
            <v>299.94</v>
          </cell>
          <cell r="GH43">
            <v>299.94</v>
          </cell>
          <cell r="GI43">
            <v>0</v>
          </cell>
          <cell r="GJ43">
            <v>0</v>
          </cell>
          <cell r="GK43">
            <v>0</v>
          </cell>
          <cell r="GL43">
            <v>0</v>
          </cell>
          <cell r="GM43">
            <v>0</v>
          </cell>
          <cell r="GN43">
            <v>0</v>
          </cell>
          <cell r="GO43">
            <v>0</v>
          </cell>
          <cell r="GP43">
            <v>0</v>
          </cell>
          <cell r="GQ43">
            <v>0</v>
          </cell>
          <cell r="GR43">
            <v>2172.9983000000002</v>
          </cell>
          <cell r="GS43">
            <v>2220.9472999999998</v>
          </cell>
          <cell r="GT43">
            <v>2172.9983000000002</v>
          </cell>
          <cell r="GU43">
            <v>2220.9472999999998</v>
          </cell>
          <cell r="GV43">
            <v>2220.9472999999998</v>
          </cell>
          <cell r="GW43">
            <v>2220.9472999999998</v>
          </cell>
          <cell r="GX43" t="str">
            <v>&lt;--ADMw_P--</v>
          </cell>
          <cell r="GY43">
            <v>-1.1239000000000001E-2</v>
          </cell>
          <cell r="GZ43">
            <v>0</v>
          </cell>
          <cell r="HA43">
            <v>654.1</v>
          </cell>
          <cell r="HB43">
            <v>51</v>
          </cell>
          <cell r="HC43">
            <v>0.7</v>
          </cell>
          <cell r="HD43" t="str">
            <v>&lt;--Spacer--&gt;</v>
          </cell>
          <cell r="HE43" t="str">
            <v>&lt;--Spacer--&gt;</v>
          </cell>
          <cell r="HF43" t="str">
            <v>&lt;--Spacer--&gt;</v>
          </cell>
          <cell r="HG43" t="str">
            <v>&lt;--Spacer--&gt;</v>
          </cell>
          <cell r="HH43">
            <v>2230</v>
          </cell>
          <cell r="HI43">
            <v>5376453</v>
          </cell>
          <cell r="HJ43">
            <v>0</v>
          </cell>
          <cell r="HK43">
            <v>218904</v>
          </cell>
          <cell r="HL43">
            <v>1789185</v>
          </cell>
          <cell r="HM43">
            <v>685221</v>
          </cell>
          <cell r="HN43">
            <v>0</v>
          </cell>
          <cell r="HO43">
            <v>4012</v>
          </cell>
          <cell r="HP43">
            <v>0</v>
          </cell>
          <cell r="HQ43">
            <v>14.55</v>
          </cell>
          <cell r="HR43">
            <v>1251639</v>
          </cell>
          <cell r="HS43">
            <v>1827.78</v>
          </cell>
          <cell r="HT43">
            <v>1827.78</v>
          </cell>
          <cell r="HU43">
            <v>1827.78</v>
          </cell>
          <cell r="HV43">
            <v>0</v>
          </cell>
          <cell r="HW43">
            <v>0</v>
          </cell>
          <cell r="HX43" t="str">
            <v>--ADMw_O--&gt;</v>
          </cell>
          <cell r="HY43">
            <v>1827.78</v>
          </cell>
          <cell r="HZ43">
            <v>1827.78</v>
          </cell>
          <cell r="IA43">
            <v>1827.78</v>
          </cell>
          <cell r="IB43">
            <v>0</v>
          </cell>
          <cell r="IC43">
            <v>262</v>
          </cell>
          <cell r="ID43">
            <v>201.0558</v>
          </cell>
          <cell r="IE43">
            <v>20.399999999999999</v>
          </cell>
          <cell r="IF43">
            <v>90.92</v>
          </cell>
          <cell r="IG43">
            <v>45.46</v>
          </cell>
          <cell r="IH43">
            <v>90.92</v>
          </cell>
          <cell r="II43">
            <v>90.92</v>
          </cell>
          <cell r="IJ43">
            <v>0</v>
          </cell>
          <cell r="IK43">
            <v>0</v>
          </cell>
          <cell r="IL43">
            <v>0</v>
          </cell>
          <cell r="IM43">
            <v>0</v>
          </cell>
          <cell r="IN43">
            <v>0</v>
          </cell>
          <cell r="IO43">
            <v>0</v>
          </cell>
          <cell r="IP43">
            <v>0</v>
          </cell>
          <cell r="IQ43">
            <v>0</v>
          </cell>
          <cell r="IR43">
            <v>0</v>
          </cell>
          <cell r="IS43">
            <v>0</v>
          </cell>
          <cell r="IT43">
            <v>0</v>
          </cell>
          <cell r="IU43">
            <v>11</v>
          </cell>
          <cell r="IV43">
            <v>2.75</v>
          </cell>
          <cell r="IW43">
            <v>302.20999999999998</v>
          </cell>
          <cell r="IX43">
            <v>75.552499999999995</v>
          </cell>
          <cell r="IY43">
            <v>302.20999999999998</v>
          </cell>
          <cell r="IZ43">
            <v>302.20999999999998</v>
          </cell>
          <cell r="JA43">
            <v>0</v>
          </cell>
          <cell r="JB43">
            <v>0</v>
          </cell>
          <cell r="JC43">
            <v>0</v>
          </cell>
          <cell r="JD43">
            <v>0</v>
          </cell>
          <cell r="JE43">
            <v>0</v>
          </cell>
          <cell r="JF43">
            <v>0</v>
          </cell>
          <cell r="JG43">
            <v>0</v>
          </cell>
          <cell r="JH43">
            <v>0</v>
          </cell>
          <cell r="JI43">
            <v>0</v>
          </cell>
          <cell r="JJ43">
            <v>2172.9983000000002</v>
          </cell>
          <cell r="JK43">
            <v>2172.9983000000002</v>
          </cell>
          <cell r="JL43" t="str">
            <v>&lt;--ADMw_O--</v>
          </cell>
          <cell r="JM43">
            <v>-1.0192E-2</v>
          </cell>
          <cell r="JN43">
            <v>0</v>
          </cell>
          <cell r="JO43">
            <v>684.79</v>
          </cell>
          <cell r="JP43">
            <v>61</v>
          </cell>
          <cell r="JQ43">
            <v>0.7</v>
          </cell>
          <cell r="JR43">
            <v>43640.35126797454</v>
          </cell>
          <cell r="JS43">
            <v>1</v>
          </cell>
          <cell r="JT43">
            <v>2</v>
          </cell>
        </row>
        <row r="44">
          <cell r="A44">
            <v>1934</v>
          </cell>
          <cell r="B44">
            <v>1934</v>
          </cell>
          <cell r="C44" t="str">
            <v>04008</v>
          </cell>
          <cell r="D44" t="str">
            <v>Clatsop</v>
          </cell>
          <cell r="E44" t="str">
            <v>Jewell SD 8</v>
          </cell>
          <cell r="G44">
            <v>2230</v>
          </cell>
          <cell r="H44">
            <v>480000</v>
          </cell>
          <cell r="I44">
            <v>0</v>
          </cell>
          <cell r="J44">
            <v>0</v>
          </cell>
          <cell r="K44">
            <v>155000</v>
          </cell>
          <cell r="L44">
            <v>6000000</v>
          </cell>
          <cell r="M44">
            <v>0</v>
          </cell>
          <cell r="N44">
            <v>0</v>
          </cell>
          <cell r="O44">
            <v>0</v>
          </cell>
          <cell r="P44">
            <v>11.19</v>
          </cell>
          <cell r="Q44">
            <v>0</v>
          </cell>
          <cell r="R44">
            <v>180</v>
          </cell>
          <cell r="S44">
            <v>180</v>
          </cell>
          <cell r="T44">
            <v>180</v>
          </cell>
          <cell r="U44">
            <v>0</v>
          </cell>
          <cell r="V44" t="str">
            <v>--ADMw_F--&gt;</v>
          </cell>
          <cell r="W44">
            <v>180</v>
          </cell>
          <cell r="X44">
            <v>180</v>
          </cell>
          <cell r="Y44">
            <v>180</v>
          </cell>
          <cell r="Z44">
            <v>0</v>
          </cell>
          <cell r="AA44">
            <v>30</v>
          </cell>
          <cell r="AB44">
            <v>19.8</v>
          </cell>
          <cell r="AC44">
            <v>4.5999999999999996</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2</v>
          </cell>
          <cell r="AT44">
            <v>0.5</v>
          </cell>
          <cell r="AU44">
            <v>62</v>
          </cell>
          <cell r="AV44">
            <v>15.5</v>
          </cell>
          <cell r="AW44">
            <v>62</v>
          </cell>
          <cell r="AX44">
            <v>62</v>
          </cell>
          <cell r="AY44">
            <v>0</v>
          </cell>
          <cell r="AZ44">
            <v>70.209999999999994</v>
          </cell>
          <cell r="BA44">
            <v>70.209999999999994</v>
          </cell>
          <cell r="BB44">
            <v>70.209999999999994</v>
          </cell>
          <cell r="BC44">
            <v>0</v>
          </cell>
          <cell r="BD44">
            <v>50.46</v>
          </cell>
          <cell r="BE44">
            <v>50.46</v>
          </cell>
          <cell r="BF44">
            <v>50.46</v>
          </cell>
          <cell r="BG44">
            <v>0</v>
          </cell>
          <cell r="BH44">
            <v>286.96640000000002</v>
          </cell>
          <cell r="BI44">
            <v>341.07</v>
          </cell>
          <cell r="BJ44">
            <v>286.96640000000002</v>
          </cell>
          <cell r="BK44">
            <v>341.07</v>
          </cell>
          <cell r="BL44">
            <v>341.07</v>
          </cell>
          <cell r="BM44">
            <v>341.07</v>
          </cell>
          <cell r="BN44" t="str">
            <v>&lt;--ADMw_F--</v>
          </cell>
          <cell r="BO44">
            <v>0</v>
          </cell>
          <cell r="BP44">
            <v>0</v>
          </cell>
          <cell r="BQ44">
            <v>0</v>
          </cell>
          <cell r="BR44">
            <v>1</v>
          </cell>
          <cell r="BS44">
            <v>0.7</v>
          </cell>
          <cell r="BT44" t="str">
            <v>&lt;--Spacer--&gt;</v>
          </cell>
          <cell r="BU44" t="str">
            <v>&lt;--Spacer--&gt;</v>
          </cell>
          <cell r="BV44" t="str">
            <v>&lt;--Spacer--&gt;</v>
          </cell>
          <cell r="BW44" t="str">
            <v>&lt;--Spacer--&gt;</v>
          </cell>
          <cell r="BX44">
            <v>2230</v>
          </cell>
          <cell r="BY44">
            <v>472688</v>
          </cell>
          <cell r="BZ44">
            <v>0</v>
          </cell>
          <cell r="CA44">
            <v>0</v>
          </cell>
          <cell r="CB44">
            <v>0</v>
          </cell>
          <cell r="CC44">
            <v>5500000</v>
          </cell>
          <cell r="CD44">
            <v>0</v>
          </cell>
          <cell r="CE44">
            <v>0</v>
          </cell>
          <cell r="CF44">
            <v>0</v>
          </cell>
          <cell r="CG44">
            <v>7.56</v>
          </cell>
          <cell r="CH44">
            <v>0</v>
          </cell>
          <cell r="CI44">
            <v>134.49</v>
          </cell>
          <cell r="CJ44">
            <v>134.49</v>
          </cell>
          <cell r="CK44">
            <v>134.49</v>
          </cell>
          <cell r="CL44">
            <v>0</v>
          </cell>
          <cell r="CM44">
            <v>0</v>
          </cell>
          <cell r="CN44" t="str">
            <v>--ADMw_C--&gt;</v>
          </cell>
          <cell r="CO44">
            <v>134.49</v>
          </cell>
          <cell r="CP44">
            <v>134.49</v>
          </cell>
          <cell r="CQ44">
            <v>134.49</v>
          </cell>
          <cell r="CR44">
            <v>0</v>
          </cell>
          <cell r="CS44">
            <v>30</v>
          </cell>
          <cell r="CT44">
            <v>14.793900000000001</v>
          </cell>
          <cell r="CU44">
            <v>4.5999999999999996</v>
          </cell>
          <cell r="CV44">
            <v>0</v>
          </cell>
          <cell r="CW44">
            <v>0</v>
          </cell>
          <cell r="CX44">
            <v>0</v>
          </cell>
          <cell r="CY44">
            <v>0</v>
          </cell>
          <cell r="CZ44">
            <v>0</v>
          </cell>
          <cell r="DA44">
            <v>0</v>
          </cell>
          <cell r="DB44">
            <v>0</v>
          </cell>
          <cell r="DC44">
            <v>0</v>
          </cell>
          <cell r="DD44">
            <v>0</v>
          </cell>
          <cell r="DE44">
            <v>0</v>
          </cell>
          <cell r="DF44">
            <v>0</v>
          </cell>
          <cell r="DG44">
            <v>0</v>
          </cell>
          <cell r="DH44">
            <v>0</v>
          </cell>
          <cell r="DI44">
            <v>0</v>
          </cell>
          <cell r="DJ44">
            <v>0</v>
          </cell>
          <cell r="DK44">
            <v>2</v>
          </cell>
          <cell r="DL44">
            <v>0.5</v>
          </cell>
          <cell r="DM44">
            <v>47.65</v>
          </cell>
          <cell r="DN44">
            <v>11.9125</v>
          </cell>
          <cell r="DO44">
            <v>47.65</v>
          </cell>
          <cell r="DP44">
            <v>47.65</v>
          </cell>
          <cell r="DQ44">
            <v>0</v>
          </cell>
          <cell r="DR44">
            <v>70.209999999999994</v>
          </cell>
          <cell r="DS44">
            <v>70.209999999999994</v>
          </cell>
          <cell r="DT44">
            <v>70.209999999999994</v>
          </cell>
          <cell r="DU44">
            <v>0</v>
          </cell>
          <cell r="DV44">
            <v>50.46</v>
          </cell>
          <cell r="DW44">
            <v>50.46</v>
          </cell>
          <cell r="DX44">
            <v>50.46</v>
          </cell>
          <cell r="DY44">
            <v>0</v>
          </cell>
          <cell r="DZ44">
            <v>300.48390000000001</v>
          </cell>
          <cell r="EA44">
            <v>286.96640000000002</v>
          </cell>
          <cell r="EB44">
            <v>300.48390000000001</v>
          </cell>
          <cell r="EC44">
            <v>286.96640000000002</v>
          </cell>
          <cell r="ED44">
            <v>300.48390000000001</v>
          </cell>
          <cell r="EE44">
            <v>300.48390000000001</v>
          </cell>
          <cell r="EF44" t="str">
            <v>&lt;--ADMw_C--</v>
          </cell>
          <cell r="EG44">
            <v>-7.0965E-2</v>
          </cell>
          <cell r="EH44">
            <v>0</v>
          </cell>
          <cell r="EI44">
            <v>0</v>
          </cell>
          <cell r="EJ44">
            <v>1</v>
          </cell>
          <cell r="EK44">
            <v>0.7</v>
          </cell>
          <cell r="EL44" t="str">
            <v>&lt;--Spacer--&gt;</v>
          </cell>
          <cell r="EM44" t="str">
            <v>&lt;--Spacer--&gt;</v>
          </cell>
          <cell r="EN44" t="str">
            <v>&lt;--Spacer--&gt;</v>
          </cell>
          <cell r="EO44" t="str">
            <v>&lt;--Spacer--&gt;</v>
          </cell>
          <cell r="EP44">
            <v>2230</v>
          </cell>
          <cell r="EQ44">
            <v>498717</v>
          </cell>
          <cell r="ER44">
            <v>0</v>
          </cell>
          <cell r="ES44">
            <v>12201</v>
          </cell>
          <cell r="ET44">
            <v>185793</v>
          </cell>
          <cell r="EU44">
            <v>7830026</v>
          </cell>
          <cell r="EV44">
            <v>0</v>
          </cell>
          <cell r="EW44">
            <v>0</v>
          </cell>
          <cell r="EX44">
            <v>0</v>
          </cell>
          <cell r="EY44">
            <v>11.19</v>
          </cell>
          <cell r="EZ44">
            <v>222429</v>
          </cell>
          <cell r="FA44">
            <v>150.49</v>
          </cell>
          <cell r="FB44">
            <v>150.49</v>
          </cell>
          <cell r="FC44">
            <v>150.49</v>
          </cell>
          <cell r="FD44">
            <v>0</v>
          </cell>
          <cell r="FE44">
            <v>0</v>
          </cell>
          <cell r="FF44" t="str">
            <v>--ADMw_P--&gt;</v>
          </cell>
          <cell r="FG44">
            <v>150.49</v>
          </cell>
          <cell r="FH44">
            <v>150.49</v>
          </cell>
          <cell r="FI44">
            <v>150.49</v>
          </cell>
          <cell r="FJ44">
            <v>0</v>
          </cell>
          <cell r="FK44">
            <v>27</v>
          </cell>
          <cell r="FL44">
            <v>16.553899999999999</v>
          </cell>
          <cell r="FM44">
            <v>4.5999999999999996</v>
          </cell>
          <cell r="FN44">
            <v>0</v>
          </cell>
          <cell r="FO44">
            <v>0</v>
          </cell>
          <cell r="FP44">
            <v>0</v>
          </cell>
          <cell r="FQ44">
            <v>0</v>
          </cell>
          <cell r="FR44">
            <v>0</v>
          </cell>
          <cell r="FS44">
            <v>0</v>
          </cell>
          <cell r="FT44">
            <v>0</v>
          </cell>
          <cell r="FU44">
            <v>0</v>
          </cell>
          <cell r="FV44">
            <v>0</v>
          </cell>
          <cell r="FW44">
            <v>0</v>
          </cell>
          <cell r="FX44">
            <v>0</v>
          </cell>
          <cell r="FY44">
            <v>0</v>
          </cell>
          <cell r="FZ44">
            <v>0</v>
          </cell>
          <cell r="GA44">
            <v>0</v>
          </cell>
          <cell r="GB44">
            <v>0</v>
          </cell>
          <cell r="GC44">
            <v>0</v>
          </cell>
          <cell r="GD44">
            <v>0</v>
          </cell>
          <cell r="GE44">
            <v>32.68</v>
          </cell>
          <cell r="GF44">
            <v>8.17</v>
          </cell>
          <cell r="GG44">
            <v>32.68</v>
          </cell>
          <cell r="GH44">
            <v>32.68</v>
          </cell>
          <cell r="GI44">
            <v>0</v>
          </cell>
          <cell r="GJ44">
            <v>70.209999999999994</v>
          </cell>
          <cell r="GK44">
            <v>70.209999999999994</v>
          </cell>
          <cell r="GL44">
            <v>70.209999999999994</v>
          </cell>
          <cell r="GM44">
            <v>0</v>
          </cell>
          <cell r="GN44">
            <v>50.46</v>
          </cell>
          <cell r="GO44">
            <v>50.46</v>
          </cell>
          <cell r="GP44">
            <v>50.46</v>
          </cell>
          <cell r="GQ44">
            <v>0</v>
          </cell>
          <cell r="GR44">
            <v>260.3263</v>
          </cell>
          <cell r="GS44">
            <v>300.48390000000001</v>
          </cell>
          <cell r="GT44">
            <v>260.3263</v>
          </cell>
          <cell r="GU44">
            <v>300.48390000000001</v>
          </cell>
          <cell r="GV44">
            <v>300.48390000000001</v>
          </cell>
          <cell r="GW44">
            <v>300.48390000000001</v>
          </cell>
          <cell r="GX44" t="str">
            <v>&lt;--ADMw_P--</v>
          </cell>
          <cell r="GY44">
            <v>-5.5171999999999999E-2</v>
          </cell>
          <cell r="GZ44">
            <v>0</v>
          </cell>
          <cell r="HA44">
            <v>1478.03</v>
          </cell>
          <cell r="HB44">
            <v>85</v>
          </cell>
          <cell r="HC44">
            <v>0.8</v>
          </cell>
          <cell r="HD44" t="str">
            <v>&lt;--Spacer--&gt;</v>
          </cell>
          <cell r="HE44" t="str">
            <v>&lt;--Spacer--&gt;</v>
          </cell>
          <cell r="HF44" t="str">
            <v>&lt;--Spacer--&gt;</v>
          </cell>
          <cell r="HG44" t="str">
            <v>&lt;--Spacer--&gt;</v>
          </cell>
          <cell r="HH44">
            <v>2230</v>
          </cell>
          <cell r="HI44">
            <v>476016</v>
          </cell>
          <cell r="HJ44">
            <v>0</v>
          </cell>
          <cell r="HK44">
            <v>15603</v>
          </cell>
          <cell r="HL44">
            <v>135051</v>
          </cell>
          <cell r="HM44">
            <v>5775945</v>
          </cell>
          <cell r="HN44">
            <v>0</v>
          </cell>
          <cell r="HO44">
            <v>0</v>
          </cell>
          <cell r="HP44">
            <v>0</v>
          </cell>
          <cell r="HQ44">
            <v>9.14</v>
          </cell>
          <cell r="HR44">
            <v>208152</v>
          </cell>
          <cell r="HS44">
            <v>124.33</v>
          </cell>
          <cell r="HT44">
            <v>124.33</v>
          </cell>
          <cell r="HU44">
            <v>124.33</v>
          </cell>
          <cell r="HV44">
            <v>0</v>
          </cell>
          <cell r="HW44">
            <v>0</v>
          </cell>
          <cell r="HX44" t="str">
            <v>--ADMw_O--&gt;</v>
          </cell>
          <cell r="HY44">
            <v>124.33</v>
          </cell>
          <cell r="HZ44">
            <v>124.33</v>
          </cell>
          <cell r="IA44">
            <v>124.33</v>
          </cell>
          <cell r="IB44">
            <v>0</v>
          </cell>
          <cell r="IC44">
            <v>15</v>
          </cell>
          <cell r="ID44">
            <v>13.676299999999999</v>
          </cell>
          <cell r="IE44">
            <v>0.7</v>
          </cell>
          <cell r="IF44">
            <v>0</v>
          </cell>
          <cell r="IG44">
            <v>0</v>
          </cell>
          <cell r="IH44">
            <v>0</v>
          </cell>
          <cell r="II44">
            <v>0</v>
          </cell>
          <cell r="IJ44">
            <v>0</v>
          </cell>
          <cell r="IK44">
            <v>0</v>
          </cell>
          <cell r="IL44">
            <v>0</v>
          </cell>
          <cell r="IM44">
            <v>0</v>
          </cell>
          <cell r="IN44">
            <v>0</v>
          </cell>
          <cell r="IO44">
            <v>0</v>
          </cell>
          <cell r="IP44">
            <v>0</v>
          </cell>
          <cell r="IQ44">
            <v>0</v>
          </cell>
          <cell r="IR44">
            <v>0</v>
          </cell>
          <cell r="IS44">
            <v>0</v>
          </cell>
          <cell r="IT44">
            <v>0</v>
          </cell>
          <cell r="IU44">
            <v>2</v>
          </cell>
          <cell r="IV44">
            <v>0.5</v>
          </cell>
          <cell r="IW44">
            <v>26.84</v>
          </cell>
          <cell r="IX44">
            <v>6.71</v>
          </cell>
          <cell r="IY44">
            <v>26.84</v>
          </cell>
          <cell r="IZ44">
            <v>26.84</v>
          </cell>
          <cell r="JA44">
            <v>0</v>
          </cell>
          <cell r="JB44">
            <v>63.95</v>
          </cell>
          <cell r="JC44">
            <v>63.95</v>
          </cell>
          <cell r="JD44">
            <v>63.95</v>
          </cell>
          <cell r="JE44">
            <v>0</v>
          </cell>
          <cell r="JF44">
            <v>50.46</v>
          </cell>
          <cell r="JG44">
            <v>50.46</v>
          </cell>
          <cell r="JH44">
            <v>50.46</v>
          </cell>
          <cell r="JI44">
            <v>0</v>
          </cell>
          <cell r="JJ44">
            <v>260.3263</v>
          </cell>
          <cell r="JK44">
            <v>260.3263</v>
          </cell>
          <cell r="JL44" t="str">
            <v>&lt;--ADMw_O--</v>
          </cell>
          <cell r="JM44">
            <v>0</v>
          </cell>
          <cell r="JN44">
            <v>0</v>
          </cell>
          <cell r="JO44">
            <v>1674.19</v>
          </cell>
          <cell r="JP44">
            <v>91</v>
          </cell>
          <cell r="JQ44">
            <v>0.9</v>
          </cell>
          <cell r="JR44">
            <v>43640.35126797454</v>
          </cell>
          <cell r="JS44">
            <v>1</v>
          </cell>
          <cell r="JT44">
            <v>2</v>
          </cell>
        </row>
        <row r="45">
          <cell r="A45">
            <v>1935</v>
          </cell>
          <cell r="B45">
            <v>1935</v>
          </cell>
          <cell r="C45" t="str">
            <v>04010</v>
          </cell>
          <cell r="D45" t="str">
            <v>Clatsop</v>
          </cell>
          <cell r="E45" t="str">
            <v>Seaside SD 10</v>
          </cell>
          <cell r="G45">
            <v>2230</v>
          </cell>
          <cell r="H45">
            <v>15719809</v>
          </cell>
          <cell r="I45">
            <v>0</v>
          </cell>
          <cell r="J45">
            <v>0</v>
          </cell>
          <cell r="K45">
            <v>2124441</v>
          </cell>
          <cell r="L45">
            <v>281644</v>
          </cell>
          <cell r="M45">
            <v>0</v>
          </cell>
          <cell r="N45">
            <v>0</v>
          </cell>
          <cell r="O45">
            <v>0</v>
          </cell>
          <cell r="P45">
            <v>16.3</v>
          </cell>
          <cell r="Q45">
            <v>1455368</v>
          </cell>
          <cell r="R45">
            <v>1659</v>
          </cell>
          <cell r="S45">
            <v>1659</v>
          </cell>
          <cell r="T45">
            <v>1659</v>
          </cell>
          <cell r="U45">
            <v>0</v>
          </cell>
          <cell r="V45" t="str">
            <v>--ADMw_F--&gt;</v>
          </cell>
          <cell r="W45">
            <v>1659</v>
          </cell>
          <cell r="X45">
            <v>1659</v>
          </cell>
          <cell r="Y45">
            <v>1659</v>
          </cell>
          <cell r="Z45">
            <v>0</v>
          </cell>
          <cell r="AA45">
            <v>249</v>
          </cell>
          <cell r="AB45">
            <v>182.49</v>
          </cell>
          <cell r="AC45">
            <v>33.1</v>
          </cell>
          <cell r="AD45">
            <v>159</v>
          </cell>
          <cell r="AE45">
            <v>79.5</v>
          </cell>
          <cell r="AF45">
            <v>159</v>
          </cell>
          <cell r="AG45">
            <v>159</v>
          </cell>
          <cell r="AH45">
            <v>0</v>
          </cell>
          <cell r="AI45">
            <v>0</v>
          </cell>
          <cell r="AJ45">
            <v>0</v>
          </cell>
          <cell r="AK45">
            <v>0</v>
          </cell>
          <cell r="AL45">
            <v>0</v>
          </cell>
          <cell r="AM45">
            <v>0</v>
          </cell>
          <cell r="AN45">
            <v>0</v>
          </cell>
          <cell r="AO45">
            <v>0</v>
          </cell>
          <cell r="AP45">
            <v>0</v>
          </cell>
          <cell r="AQ45">
            <v>0</v>
          </cell>
          <cell r="AR45">
            <v>0</v>
          </cell>
          <cell r="AS45">
            <v>11</v>
          </cell>
          <cell r="AT45">
            <v>2.75</v>
          </cell>
          <cell r="AU45">
            <v>268</v>
          </cell>
          <cell r="AV45">
            <v>67</v>
          </cell>
          <cell r="AW45">
            <v>268</v>
          </cell>
          <cell r="AX45">
            <v>268</v>
          </cell>
          <cell r="AY45">
            <v>0</v>
          </cell>
          <cell r="AZ45">
            <v>0</v>
          </cell>
          <cell r="BA45">
            <v>0</v>
          </cell>
          <cell r="BB45">
            <v>0</v>
          </cell>
          <cell r="BC45">
            <v>0</v>
          </cell>
          <cell r="BD45">
            <v>0</v>
          </cell>
          <cell r="BE45">
            <v>0</v>
          </cell>
          <cell r="BF45">
            <v>0</v>
          </cell>
          <cell r="BG45">
            <v>0</v>
          </cell>
          <cell r="BH45">
            <v>1965.5102999999999</v>
          </cell>
          <cell r="BI45">
            <v>2023.84</v>
          </cell>
          <cell r="BJ45">
            <v>2001.4203</v>
          </cell>
          <cell r="BK45">
            <v>2023.84</v>
          </cell>
          <cell r="BL45">
            <v>2023.84</v>
          </cell>
          <cell r="BM45">
            <v>2023.84</v>
          </cell>
          <cell r="BN45" t="str">
            <v>&lt;--ADMw_F--</v>
          </cell>
          <cell r="BO45">
            <v>0</v>
          </cell>
          <cell r="BP45">
            <v>0</v>
          </cell>
          <cell r="BQ45">
            <v>877.26</v>
          </cell>
          <cell r="BR45">
            <v>72</v>
          </cell>
          <cell r="BS45">
            <v>0.7</v>
          </cell>
          <cell r="BT45" t="str">
            <v>&lt;--Spacer--&gt;</v>
          </cell>
          <cell r="BU45" t="str">
            <v>&lt;--Spacer--&gt;</v>
          </cell>
          <cell r="BV45" t="str">
            <v>&lt;--Spacer--&gt;</v>
          </cell>
          <cell r="BW45" t="str">
            <v>&lt;--Spacer--&gt;</v>
          </cell>
          <cell r="BX45">
            <v>2230</v>
          </cell>
          <cell r="BY45">
            <v>15160696</v>
          </cell>
          <cell r="BZ45">
            <v>0</v>
          </cell>
          <cell r="CA45">
            <v>0</v>
          </cell>
          <cell r="CB45">
            <v>2043768</v>
          </cell>
          <cell r="CC45">
            <v>83406</v>
          </cell>
          <cell r="CD45">
            <v>0</v>
          </cell>
          <cell r="CE45">
            <v>0</v>
          </cell>
          <cell r="CF45">
            <v>0</v>
          </cell>
          <cell r="CG45">
            <v>14.09</v>
          </cell>
          <cell r="CH45">
            <v>1412979</v>
          </cell>
          <cell r="CI45">
            <v>1608.65</v>
          </cell>
          <cell r="CJ45">
            <v>1641.23</v>
          </cell>
          <cell r="CK45">
            <v>1608.65</v>
          </cell>
          <cell r="CL45">
            <v>32.58</v>
          </cell>
          <cell r="CM45">
            <v>0</v>
          </cell>
          <cell r="CN45" t="str">
            <v>--ADMw_C--&gt;</v>
          </cell>
          <cell r="CO45">
            <v>1608.65</v>
          </cell>
          <cell r="CP45">
            <v>1641.23</v>
          </cell>
          <cell r="CQ45">
            <v>1608.65</v>
          </cell>
          <cell r="CR45">
            <v>32.58</v>
          </cell>
          <cell r="CS45">
            <v>249</v>
          </cell>
          <cell r="CT45">
            <v>180.53530000000001</v>
          </cell>
          <cell r="CU45">
            <v>33.1</v>
          </cell>
          <cell r="CV45">
            <v>149.61000000000001</v>
          </cell>
          <cell r="CW45">
            <v>74.805000000000007</v>
          </cell>
          <cell r="CX45">
            <v>153.61000000000001</v>
          </cell>
          <cell r="CY45">
            <v>149.61000000000001</v>
          </cell>
          <cell r="CZ45">
            <v>4</v>
          </cell>
          <cell r="DA45">
            <v>0</v>
          </cell>
          <cell r="DB45">
            <v>0</v>
          </cell>
          <cell r="DC45">
            <v>0</v>
          </cell>
          <cell r="DD45">
            <v>0</v>
          </cell>
          <cell r="DE45">
            <v>0</v>
          </cell>
          <cell r="DF45">
            <v>0</v>
          </cell>
          <cell r="DG45">
            <v>0</v>
          </cell>
          <cell r="DH45">
            <v>0</v>
          </cell>
          <cell r="DI45">
            <v>0</v>
          </cell>
          <cell r="DJ45">
            <v>0</v>
          </cell>
          <cell r="DK45">
            <v>11</v>
          </cell>
          <cell r="DL45">
            <v>2.75</v>
          </cell>
          <cell r="DM45">
            <v>262.68</v>
          </cell>
          <cell r="DN45">
            <v>65.67</v>
          </cell>
          <cell r="DO45">
            <v>268</v>
          </cell>
          <cell r="DP45">
            <v>262.68</v>
          </cell>
          <cell r="DQ45">
            <v>5.32</v>
          </cell>
          <cell r="DR45">
            <v>0</v>
          </cell>
          <cell r="DS45">
            <v>0</v>
          </cell>
          <cell r="DT45">
            <v>0</v>
          </cell>
          <cell r="DU45">
            <v>0</v>
          </cell>
          <cell r="DV45">
            <v>0</v>
          </cell>
          <cell r="DW45">
            <v>0</v>
          </cell>
          <cell r="DX45">
            <v>0</v>
          </cell>
          <cell r="DY45">
            <v>0</v>
          </cell>
          <cell r="DZ45">
            <v>1918.0847000000001</v>
          </cell>
          <cell r="EA45">
            <v>1965.5102999999999</v>
          </cell>
          <cell r="EB45">
            <v>1945.5021999999999</v>
          </cell>
          <cell r="EC45">
            <v>2001.4203</v>
          </cell>
          <cell r="ED45">
            <v>1965.5102999999999</v>
          </cell>
          <cell r="EE45">
            <v>2001.4203</v>
          </cell>
          <cell r="EF45" t="str">
            <v>&lt;--ADMw_C--</v>
          </cell>
          <cell r="EG45">
            <v>-4.35E-4</v>
          </cell>
          <cell r="EH45">
            <v>0</v>
          </cell>
          <cell r="EI45">
            <v>860.55</v>
          </cell>
          <cell r="EJ45">
            <v>72</v>
          </cell>
          <cell r="EK45">
            <v>0.7</v>
          </cell>
          <cell r="EL45" t="str">
            <v>&lt;--Spacer--&gt;</v>
          </cell>
          <cell r="EM45" t="str">
            <v>&lt;--Spacer--&gt;</v>
          </cell>
          <cell r="EN45" t="str">
            <v>&lt;--Spacer--&gt;</v>
          </cell>
          <cell r="EO45" t="str">
            <v>&lt;--Spacer--&gt;</v>
          </cell>
          <cell r="EP45">
            <v>2230</v>
          </cell>
          <cell r="EQ45">
            <v>14682640</v>
          </cell>
          <cell r="ER45">
            <v>0</v>
          </cell>
          <cell r="ES45">
            <v>166235</v>
          </cell>
          <cell r="ET45">
            <v>2190744</v>
          </cell>
          <cell r="EU45">
            <v>68647</v>
          </cell>
          <cell r="EV45">
            <v>0</v>
          </cell>
          <cell r="EW45">
            <v>0</v>
          </cell>
          <cell r="EX45">
            <v>0</v>
          </cell>
          <cell r="EY45">
            <v>16.3</v>
          </cell>
          <cell r="EZ45">
            <v>883405</v>
          </cell>
          <cell r="FA45">
            <v>1557.18</v>
          </cell>
          <cell r="FB45">
            <v>1580.52</v>
          </cell>
          <cell r="FC45">
            <v>1557.18</v>
          </cell>
          <cell r="FD45">
            <v>23.34</v>
          </cell>
          <cell r="FE45">
            <v>0</v>
          </cell>
          <cell r="FF45" t="str">
            <v>--ADMw_P--&gt;</v>
          </cell>
          <cell r="FG45">
            <v>1557.18</v>
          </cell>
          <cell r="FH45">
            <v>1580.52</v>
          </cell>
          <cell r="FI45">
            <v>1557.18</v>
          </cell>
          <cell r="FJ45">
            <v>23.34</v>
          </cell>
          <cell r="FK45">
            <v>255</v>
          </cell>
          <cell r="FL45">
            <v>173.85720000000001</v>
          </cell>
          <cell r="FM45">
            <v>33.1</v>
          </cell>
          <cell r="FN45">
            <v>144.25</v>
          </cell>
          <cell r="FO45">
            <v>72.125</v>
          </cell>
          <cell r="FP45">
            <v>150.05000000000001</v>
          </cell>
          <cell r="FQ45">
            <v>144.25</v>
          </cell>
          <cell r="FR45">
            <v>5.8</v>
          </cell>
          <cell r="FS45">
            <v>0</v>
          </cell>
          <cell r="FT45">
            <v>0</v>
          </cell>
          <cell r="FU45">
            <v>0</v>
          </cell>
          <cell r="FV45">
            <v>0</v>
          </cell>
          <cell r="FW45">
            <v>0</v>
          </cell>
          <cell r="FX45">
            <v>0</v>
          </cell>
          <cell r="FY45">
            <v>0</v>
          </cell>
          <cell r="FZ45">
            <v>0</v>
          </cell>
          <cell r="GA45">
            <v>0</v>
          </cell>
          <cell r="GB45">
            <v>0</v>
          </cell>
          <cell r="GC45">
            <v>13</v>
          </cell>
          <cell r="GD45">
            <v>3.25</v>
          </cell>
          <cell r="GE45">
            <v>314.29000000000002</v>
          </cell>
          <cell r="GF45">
            <v>78.572500000000005</v>
          </cell>
          <cell r="GG45">
            <v>319</v>
          </cell>
          <cell r="GH45">
            <v>314.29000000000002</v>
          </cell>
          <cell r="GI45">
            <v>4.71</v>
          </cell>
          <cell r="GJ45">
            <v>0</v>
          </cell>
          <cell r="GK45">
            <v>0</v>
          </cell>
          <cell r="GL45">
            <v>0</v>
          </cell>
          <cell r="GM45">
            <v>0</v>
          </cell>
          <cell r="GN45">
            <v>0</v>
          </cell>
          <cell r="GO45">
            <v>0</v>
          </cell>
          <cell r="GP45">
            <v>0</v>
          </cell>
          <cell r="GQ45">
            <v>0</v>
          </cell>
          <cell r="GR45">
            <v>1927.9380000000001</v>
          </cell>
          <cell r="GS45">
            <v>1918.0847000000001</v>
          </cell>
          <cell r="GT45">
            <v>1927.9380000000001</v>
          </cell>
          <cell r="GU45">
            <v>1945.5021999999999</v>
          </cell>
          <cell r="GV45">
            <v>1927.9380000000001</v>
          </cell>
          <cell r="GW45">
            <v>1945.5021999999999</v>
          </cell>
          <cell r="GX45" t="str">
            <v>&lt;--ADMw_P--</v>
          </cell>
          <cell r="GY45">
            <v>-1.0501E-2</v>
          </cell>
          <cell r="GZ45">
            <v>0</v>
          </cell>
          <cell r="HA45">
            <v>558.92999999999995</v>
          </cell>
          <cell r="HB45">
            <v>42</v>
          </cell>
          <cell r="HC45">
            <v>0.7</v>
          </cell>
          <cell r="HD45" t="str">
            <v>&lt;--Spacer--&gt;</v>
          </cell>
          <cell r="HE45" t="str">
            <v>&lt;--Spacer--&gt;</v>
          </cell>
          <cell r="HF45" t="str">
            <v>&lt;--Spacer--&gt;</v>
          </cell>
          <cell r="HG45" t="str">
            <v>&lt;--Spacer--&gt;</v>
          </cell>
          <cell r="HH45">
            <v>2230</v>
          </cell>
          <cell r="HI45">
            <v>14112540</v>
          </cell>
          <cell r="HJ45">
            <v>0</v>
          </cell>
          <cell r="HK45">
            <v>194784</v>
          </cell>
          <cell r="HL45">
            <v>0</v>
          </cell>
          <cell r="HM45">
            <v>1671665</v>
          </cell>
          <cell r="HN45">
            <v>0</v>
          </cell>
          <cell r="HO45">
            <v>0</v>
          </cell>
          <cell r="HP45">
            <v>0</v>
          </cell>
          <cell r="HQ45">
            <v>17.440000000000001</v>
          </cell>
          <cell r="HR45">
            <v>899349</v>
          </cell>
          <cell r="HS45">
            <v>1549.8</v>
          </cell>
          <cell r="HT45">
            <v>1549.8</v>
          </cell>
          <cell r="HU45">
            <v>1549.8</v>
          </cell>
          <cell r="HV45">
            <v>0</v>
          </cell>
          <cell r="HW45">
            <v>0</v>
          </cell>
          <cell r="HX45" t="str">
            <v>--ADMw_O--&gt;</v>
          </cell>
          <cell r="HY45">
            <v>1549.8</v>
          </cell>
          <cell r="HZ45">
            <v>1549.8</v>
          </cell>
          <cell r="IA45">
            <v>1549.8</v>
          </cell>
          <cell r="IB45">
            <v>0</v>
          </cell>
          <cell r="IC45">
            <v>256</v>
          </cell>
          <cell r="ID45">
            <v>170.47800000000001</v>
          </cell>
          <cell r="IE45">
            <v>36.5</v>
          </cell>
          <cell r="IF45">
            <v>157.43</v>
          </cell>
          <cell r="IG45">
            <v>78.715000000000003</v>
          </cell>
          <cell r="IH45">
            <v>157.43</v>
          </cell>
          <cell r="II45">
            <v>157.43</v>
          </cell>
          <cell r="IJ45">
            <v>0</v>
          </cell>
          <cell r="IK45">
            <v>0</v>
          </cell>
          <cell r="IL45">
            <v>0</v>
          </cell>
          <cell r="IM45">
            <v>0</v>
          </cell>
          <cell r="IN45">
            <v>0</v>
          </cell>
          <cell r="IO45">
            <v>0</v>
          </cell>
          <cell r="IP45">
            <v>0</v>
          </cell>
          <cell r="IQ45">
            <v>0</v>
          </cell>
          <cell r="IR45">
            <v>0</v>
          </cell>
          <cell r="IS45">
            <v>0</v>
          </cell>
          <cell r="IT45">
            <v>0</v>
          </cell>
          <cell r="IU45">
            <v>11</v>
          </cell>
          <cell r="IV45">
            <v>2.75</v>
          </cell>
          <cell r="IW45">
            <v>358.78</v>
          </cell>
          <cell r="IX45">
            <v>89.694999999999993</v>
          </cell>
          <cell r="IY45">
            <v>358.78</v>
          </cell>
          <cell r="IZ45">
            <v>358.78</v>
          </cell>
          <cell r="JA45">
            <v>0</v>
          </cell>
          <cell r="JB45">
            <v>0</v>
          </cell>
          <cell r="JC45">
            <v>0</v>
          </cell>
          <cell r="JD45">
            <v>0</v>
          </cell>
          <cell r="JE45">
            <v>0</v>
          </cell>
          <cell r="JF45">
            <v>0</v>
          </cell>
          <cell r="JG45">
            <v>0</v>
          </cell>
          <cell r="JH45">
            <v>0</v>
          </cell>
          <cell r="JI45">
            <v>0</v>
          </cell>
          <cell r="JJ45">
            <v>1927.9380000000001</v>
          </cell>
          <cell r="JK45">
            <v>1927.9380000000001</v>
          </cell>
          <cell r="JL45" t="str">
            <v>&lt;--ADMw_O--</v>
          </cell>
          <cell r="JM45">
            <v>-1.2416999999999999E-2</v>
          </cell>
          <cell r="JN45">
            <v>0</v>
          </cell>
          <cell r="JO45">
            <v>580.29999999999995</v>
          </cell>
          <cell r="JP45">
            <v>45</v>
          </cell>
          <cell r="JQ45">
            <v>0.7</v>
          </cell>
          <cell r="JR45">
            <v>43640.35126797454</v>
          </cell>
          <cell r="JS45">
            <v>1</v>
          </cell>
          <cell r="JT45">
            <v>2</v>
          </cell>
        </row>
        <row r="46">
          <cell r="A46">
            <v>5385</v>
          </cell>
          <cell r="B46">
            <v>1935</v>
          </cell>
          <cell r="D46" t="str">
            <v>Clatsop</v>
          </cell>
          <cell r="E46" t="str">
            <v>Seaside SD 10</v>
          </cell>
          <cell r="F46" t="str">
            <v>The Cannon Beach Academy</v>
          </cell>
          <cell r="H46">
            <v>0</v>
          </cell>
          <cell r="I46">
            <v>0</v>
          </cell>
          <cell r="J46">
            <v>0</v>
          </cell>
          <cell r="K46">
            <v>0</v>
          </cell>
          <cell r="L46">
            <v>0</v>
          </cell>
          <cell r="M46">
            <v>0</v>
          </cell>
          <cell r="N46">
            <v>0</v>
          </cell>
          <cell r="O46">
            <v>0</v>
          </cell>
          <cell r="P46">
            <v>0</v>
          </cell>
          <cell r="Q46">
            <v>0</v>
          </cell>
          <cell r="R46">
            <v>0</v>
          </cell>
          <cell r="T46">
            <v>0</v>
          </cell>
          <cell r="U46">
            <v>0</v>
          </cell>
          <cell r="V46" t="str">
            <v>--ADMw_F--&gt;</v>
          </cell>
          <cell r="W46">
            <v>0</v>
          </cell>
          <cell r="Y46">
            <v>0</v>
          </cell>
          <cell r="Z46">
            <v>0</v>
          </cell>
          <cell r="AA46">
            <v>0</v>
          </cell>
          <cell r="AB46">
            <v>0</v>
          </cell>
          <cell r="AC46">
            <v>0</v>
          </cell>
          <cell r="AD46">
            <v>0</v>
          </cell>
          <cell r="AE46">
            <v>0</v>
          </cell>
          <cell r="AG46">
            <v>0</v>
          </cell>
          <cell r="AH46">
            <v>0</v>
          </cell>
          <cell r="AI46">
            <v>0</v>
          </cell>
          <cell r="AJ46">
            <v>0</v>
          </cell>
          <cell r="AL46">
            <v>0</v>
          </cell>
          <cell r="AM46">
            <v>0</v>
          </cell>
          <cell r="AN46">
            <v>0</v>
          </cell>
          <cell r="AO46">
            <v>0</v>
          </cell>
          <cell r="AQ46">
            <v>0</v>
          </cell>
          <cell r="AR46">
            <v>0</v>
          </cell>
          <cell r="AS46">
            <v>0</v>
          </cell>
          <cell r="AT46">
            <v>0</v>
          </cell>
          <cell r="AU46">
            <v>0</v>
          </cell>
          <cell r="AV46">
            <v>0</v>
          </cell>
          <cell r="AX46">
            <v>0</v>
          </cell>
          <cell r="AY46">
            <v>0</v>
          </cell>
          <cell r="AZ46">
            <v>0</v>
          </cell>
          <cell r="BB46">
            <v>0</v>
          </cell>
          <cell r="BC46">
            <v>0</v>
          </cell>
          <cell r="BD46">
            <v>0</v>
          </cell>
          <cell r="BF46">
            <v>0</v>
          </cell>
          <cell r="BG46">
            <v>0</v>
          </cell>
          <cell r="BH46">
            <v>35.909999999999997</v>
          </cell>
          <cell r="BI46">
            <v>0</v>
          </cell>
          <cell r="BL46">
            <v>35.909999999999997</v>
          </cell>
          <cell r="BN46" t="str">
            <v>&lt;--ADMw_F--</v>
          </cell>
          <cell r="BO46">
            <v>0</v>
          </cell>
          <cell r="BP46">
            <v>0</v>
          </cell>
          <cell r="BQ46">
            <v>0</v>
          </cell>
          <cell r="BR46">
            <v>0</v>
          </cell>
          <cell r="BS46">
            <v>0</v>
          </cell>
          <cell r="BT46" t="str">
            <v>&lt;--Spacer--&gt;</v>
          </cell>
          <cell r="BU46" t="str">
            <v>&lt;--Spacer--&gt;</v>
          </cell>
          <cell r="BV46" t="str">
            <v>&lt;--Spacer--&gt;</v>
          </cell>
          <cell r="BW46" t="str">
            <v>&lt;--Spacer--&gt;</v>
          </cell>
          <cell r="BY46">
            <v>0</v>
          </cell>
          <cell r="BZ46">
            <v>0</v>
          </cell>
          <cell r="CA46">
            <v>0</v>
          </cell>
          <cell r="CB46">
            <v>0</v>
          </cell>
          <cell r="CC46">
            <v>0</v>
          </cell>
          <cell r="CD46">
            <v>0</v>
          </cell>
          <cell r="CE46">
            <v>0</v>
          </cell>
          <cell r="CF46">
            <v>0</v>
          </cell>
          <cell r="CG46">
            <v>0</v>
          </cell>
          <cell r="CH46">
            <v>0</v>
          </cell>
          <cell r="CI46">
            <v>32.58</v>
          </cell>
          <cell r="CK46">
            <v>32.58</v>
          </cell>
          <cell r="CL46">
            <v>0</v>
          </cell>
          <cell r="CM46">
            <v>0</v>
          </cell>
          <cell r="CN46" t="str">
            <v>--ADMw_C--&gt;</v>
          </cell>
          <cell r="CO46">
            <v>32.58</v>
          </cell>
          <cell r="CQ46">
            <v>32.58</v>
          </cell>
          <cell r="CR46">
            <v>0</v>
          </cell>
          <cell r="CS46">
            <v>0</v>
          </cell>
          <cell r="CT46">
            <v>0</v>
          </cell>
          <cell r="CU46">
            <v>0</v>
          </cell>
          <cell r="CV46">
            <v>4</v>
          </cell>
          <cell r="CW46">
            <v>2</v>
          </cell>
          <cell r="CY46">
            <v>4</v>
          </cell>
          <cell r="CZ46">
            <v>0</v>
          </cell>
          <cell r="DA46">
            <v>0</v>
          </cell>
          <cell r="DB46">
            <v>0</v>
          </cell>
          <cell r="DD46">
            <v>0</v>
          </cell>
          <cell r="DE46">
            <v>0</v>
          </cell>
          <cell r="DF46">
            <v>0</v>
          </cell>
          <cell r="DG46">
            <v>0</v>
          </cell>
          <cell r="DI46">
            <v>0</v>
          </cell>
          <cell r="DJ46">
            <v>0</v>
          </cell>
          <cell r="DK46">
            <v>0</v>
          </cell>
          <cell r="DL46">
            <v>0</v>
          </cell>
          <cell r="DM46">
            <v>5.32</v>
          </cell>
          <cell r="DN46">
            <v>1.33</v>
          </cell>
          <cell r="DP46">
            <v>5.32</v>
          </cell>
          <cell r="DQ46">
            <v>0</v>
          </cell>
          <cell r="DR46">
            <v>0</v>
          </cell>
          <cell r="DT46">
            <v>0</v>
          </cell>
          <cell r="DU46">
            <v>0</v>
          </cell>
          <cell r="DV46">
            <v>0</v>
          </cell>
          <cell r="DX46">
            <v>0</v>
          </cell>
          <cell r="DY46">
            <v>0</v>
          </cell>
          <cell r="DZ46">
            <v>27.4175</v>
          </cell>
          <cell r="EA46">
            <v>35.909999999999997</v>
          </cell>
          <cell r="ED46">
            <v>35.909999999999997</v>
          </cell>
          <cell r="EF46" t="str">
            <v>&lt;--ADMw_C--</v>
          </cell>
          <cell r="EG46">
            <v>-4.35E-4</v>
          </cell>
          <cell r="EH46">
            <v>0</v>
          </cell>
          <cell r="EI46">
            <v>0</v>
          </cell>
          <cell r="EJ46">
            <v>0</v>
          </cell>
          <cell r="EK46">
            <v>0</v>
          </cell>
          <cell r="EL46" t="str">
            <v>&lt;--Spacer--&gt;</v>
          </cell>
          <cell r="EM46" t="str">
            <v>&lt;--Spacer--&gt;</v>
          </cell>
          <cell r="EN46" t="str">
            <v>&lt;--Spacer--&gt;</v>
          </cell>
          <cell r="EO46" t="str">
            <v>&lt;--Spacer--&gt;</v>
          </cell>
          <cell r="EQ46">
            <v>0</v>
          </cell>
          <cell r="ER46">
            <v>0</v>
          </cell>
          <cell r="ES46">
            <v>0</v>
          </cell>
          <cell r="ET46">
            <v>0</v>
          </cell>
          <cell r="EU46">
            <v>0</v>
          </cell>
          <cell r="EV46">
            <v>0</v>
          </cell>
          <cell r="EW46">
            <v>0</v>
          </cell>
          <cell r="EX46">
            <v>0</v>
          </cell>
          <cell r="EY46">
            <v>0</v>
          </cell>
          <cell r="EZ46">
            <v>0</v>
          </cell>
          <cell r="FA46">
            <v>23.34</v>
          </cell>
          <cell r="FC46">
            <v>23.34</v>
          </cell>
          <cell r="FD46">
            <v>0</v>
          </cell>
          <cell r="FE46">
            <v>0</v>
          </cell>
          <cell r="FF46" t="str">
            <v>--ADMw_P--&gt;</v>
          </cell>
          <cell r="FG46">
            <v>23.34</v>
          </cell>
          <cell r="FI46">
            <v>23.34</v>
          </cell>
          <cell r="FJ46">
            <v>0</v>
          </cell>
          <cell r="FK46">
            <v>0</v>
          </cell>
          <cell r="FL46">
            <v>0</v>
          </cell>
          <cell r="FM46">
            <v>0</v>
          </cell>
          <cell r="FN46">
            <v>5.8</v>
          </cell>
          <cell r="FO46">
            <v>2.9</v>
          </cell>
          <cell r="FQ46">
            <v>5.8</v>
          </cell>
          <cell r="FR46">
            <v>0</v>
          </cell>
          <cell r="FS46">
            <v>0</v>
          </cell>
          <cell r="FT46">
            <v>0</v>
          </cell>
          <cell r="FV46">
            <v>0</v>
          </cell>
          <cell r="FW46">
            <v>0</v>
          </cell>
          <cell r="FX46">
            <v>0</v>
          </cell>
          <cell r="FY46">
            <v>0</v>
          </cell>
          <cell r="GA46">
            <v>0</v>
          </cell>
          <cell r="GB46">
            <v>0</v>
          </cell>
          <cell r="GC46">
            <v>0</v>
          </cell>
          <cell r="GD46">
            <v>0</v>
          </cell>
          <cell r="GE46">
            <v>4.71</v>
          </cell>
          <cell r="GF46">
            <v>1.1775</v>
          </cell>
          <cell r="GH46">
            <v>4.71</v>
          </cell>
          <cell r="GI46">
            <v>0</v>
          </cell>
          <cell r="GJ46">
            <v>0</v>
          </cell>
          <cell r="GL46">
            <v>0</v>
          </cell>
          <cell r="GM46">
            <v>0</v>
          </cell>
          <cell r="GN46">
            <v>0</v>
          </cell>
          <cell r="GP46">
            <v>0</v>
          </cell>
          <cell r="GQ46">
            <v>0</v>
          </cell>
          <cell r="GR46">
            <v>0</v>
          </cell>
          <cell r="GS46">
            <v>27.4175</v>
          </cell>
          <cell r="GV46">
            <v>27.4175</v>
          </cell>
          <cell r="GX46" t="str">
            <v>&lt;--ADMw_P--</v>
          </cell>
          <cell r="GY46">
            <v>0</v>
          </cell>
          <cell r="GZ46">
            <v>0</v>
          </cell>
          <cell r="HA46">
            <v>0</v>
          </cell>
          <cell r="HB46">
            <v>0</v>
          </cell>
          <cell r="HC46">
            <v>0</v>
          </cell>
          <cell r="HD46" t="str">
            <v>&lt;--Spacer--&gt;</v>
          </cell>
          <cell r="HE46" t="str">
            <v>&lt;--Spacer--&gt;</v>
          </cell>
          <cell r="HF46" t="str">
            <v>&lt;--Spacer--&gt;</v>
          </cell>
          <cell r="HG46" t="str">
            <v>&lt;--Spacer--&gt;</v>
          </cell>
          <cell r="HX46" t="str">
            <v>--ADMw_O--&gt;</v>
          </cell>
          <cell r="JL46" t="str">
            <v>&lt;--ADMw_O--</v>
          </cell>
          <cell r="JR46">
            <v>43640.35126797454</v>
          </cell>
          <cell r="JS46">
            <v>1</v>
          </cell>
          <cell r="JT46">
            <v>3</v>
          </cell>
        </row>
        <row r="47">
          <cell r="A47">
            <v>1936</v>
          </cell>
          <cell r="B47">
            <v>1936</v>
          </cell>
          <cell r="C47" t="str">
            <v>04030</v>
          </cell>
          <cell r="D47" t="str">
            <v>Clatsop</v>
          </cell>
          <cell r="E47" t="str">
            <v>Warrenton-Hammond SD 30</v>
          </cell>
          <cell r="G47">
            <v>2230</v>
          </cell>
          <cell r="H47">
            <v>2858250</v>
          </cell>
          <cell r="I47">
            <v>0</v>
          </cell>
          <cell r="J47">
            <v>0</v>
          </cell>
          <cell r="K47">
            <v>950000</v>
          </cell>
          <cell r="L47">
            <v>500000</v>
          </cell>
          <cell r="M47">
            <v>0</v>
          </cell>
          <cell r="N47">
            <v>0</v>
          </cell>
          <cell r="O47">
            <v>0</v>
          </cell>
          <cell r="P47">
            <v>9.82</v>
          </cell>
          <cell r="Q47">
            <v>550000</v>
          </cell>
          <cell r="R47">
            <v>1014</v>
          </cell>
          <cell r="S47">
            <v>1014</v>
          </cell>
          <cell r="T47">
            <v>1014</v>
          </cell>
          <cell r="U47">
            <v>0</v>
          </cell>
          <cell r="V47" t="str">
            <v>--ADMw_F--&gt;</v>
          </cell>
          <cell r="W47">
            <v>1014</v>
          </cell>
          <cell r="X47">
            <v>1014</v>
          </cell>
          <cell r="Y47">
            <v>1014</v>
          </cell>
          <cell r="Z47">
            <v>0</v>
          </cell>
          <cell r="AA47">
            <v>190</v>
          </cell>
          <cell r="AB47">
            <v>111.54</v>
          </cell>
          <cell r="AC47">
            <v>19.3</v>
          </cell>
          <cell r="AD47">
            <v>25</v>
          </cell>
          <cell r="AE47">
            <v>12.5</v>
          </cell>
          <cell r="AF47">
            <v>25</v>
          </cell>
          <cell r="AG47">
            <v>25</v>
          </cell>
          <cell r="AH47">
            <v>0</v>
          </cell>
          <cell r="AI47">
            <v>1</v>
          </cell>
          <cell r="AJ47">
            <v>1</v>
          </cell>
          <cell r="AK47">
            <v>1</v>
          </cell>
          <cell r="AL47">
            <v>1</v>
          </cell>
          <cell r="AM47">
            <v>0</v>
          </cell>
          <cell r="AN47">
            <v>0</v>
          </cell>
          <cell r="AO47">
            <v>0</v>
          </cell>
          <cell r="AP47">
            <v>0</v>
          </cell>
          <cell r="AQ47">
            <v>0</v>
          </cell>
          <cell r="AR47">
            <v>0</v>
          </cell>
          <cell r="AS47">
            <v>7</v>
          </cell>
          <cell r="AT47">
            <v>1.75</v>
          </cell>
          <cell r="AU47">
            <v>152.09</v>
          </cell>
          <cell r="AV47">
            <v>38.022500000000001</v>
          </cell>
          <cell r="AW47">
            <v>152.09</v>
          </cell>
          <cell r="AX47">
            <v>152.09</v>
          </cell>
          <cell r="AY47">
            <v>0</v>
          </cell>
          <cell r="AZ47">
            <v>0</v>
          </cell>
          <cell r="BA47">
            <v>0</v>
          </cell>
          <cell r="BB47">
            <v>0</v>
          </cell>
          <cell r="BC47">
            <v>0</v>
          </cell>
          <cell r="BD47">
            <v>67.62</v>
          </cell>
          <cell r="BE47">
            <v>67.62</v>
          </cell>
          <cell r="BF47">
            <v>67.62</v>
          </cell>
          <cell r="BG47">
            <v>0</v>
          </cell>
          <cell r="BH47">
            <v>1264.9012</v>
          </cell>
          <cell r="BI47">
            <v>1265.7325000000001</v>
          </cell>
          <cell r="BJ47">
            <v>1264.9012</v>
          </cell>
          <cell r="BK47">
            <v>1265.7325000000001</v>
          </cell>
          <cell r="BL47">
            <v>1265.7325000000001</v>
          </cell>
          <cell r="BM47">
            <v>1265.7325000000001</v>
          </cell>
          <cell r="BN47" t="str">
            <v>&lt;--ADMw_F--</v>
          </cell>
          <cell r="BO47">
            <v>-1.555E-3</v>
          </cell>
          <cell r="BP47">
            <v>0</v>
          </cell>
          <cell r="BQ47">
            <v>542.41</v>
          </cell>
          <cell r="BR47">
            <v>33</v>
          </cell>
          <cell r="BS47">
            <v>0.7</v>
          </cell>
          <cell r="BT47" t="str">
            <v>&lt;--Spacer--&gt;</v>
          </cell>
          <cell r="BU47" t="str">
            <v>&lt;--Spacer--&gt;</v>
          </cell>
          <cell r="BV47" t="str">
            <v>&lt;--Spacer--&gt;</v>
          </cell>
          <cell r="BW47" t="str">
            <v>&lt;--Spacer--&gt;</v>
          </cell>
          <cell r="BX47">
            <v>2230</v>
          </cell>
          <cell r="BY47">
            <v>2775000</v>
          </cell>
          <cell r="BZ47">
            <v>0</v>
          </cell>
          <cell r="CA47">
            <v>0</v>
          </cell>
          <cell r="CB47">
            <v>925000</v>
          </cell>
          <cell r="CC47">
            <v>850000</v>
          </cell>
          <cell r="CD47">
            <v>0</v>
          </cell>
          <cell r="CE47">
            <v>0</v>
          </cell>
          <cell r="CF47">
            <v>0</v>
          </cell>
          <cell r="CG47">
            <v>11.14</v>
          </cell>
          <cell r="CH47">
            <v>480000</v>
          </cell>
          <cell r="CI47">
            <v>1014.42</v>
          </cell>
          <cell r="CJ47">
            <v>1014.42</v>
          </cell>
          <cell r="CK47">
            <v>1014.42</v>
          </cell>
          <cell r="CL47">
            <v>0</v>
          </cell>
          <cell r="CM47">
            <v>0</v>
          </cell>
          <cell r="CN47" t="str">
            <v>--ADMw_C--&gt;</v>
          </cell>
          <cell r="CO47">
            <v>1014.42</v>
          </cell>
          <cell r="CP47">
            <v>1014.42</v>
          </cell>
          <cell r="CQ47">
            <v>1014.42</v>
          </cell>
          <cell r="CR47">
            <v>0</v>
          </cell>
          <cell r="CS47">
            <v>136</v>
          </cell>
          <cell r="CT47">
            <v>111.58620000000001</v>
          </cell>
          <cell r="CU47">
            <v>19.3</v>
          </cell>
          <cell r="CV47">
            <v>21.45</v>
          </cell>
          <cell r="CW47">
            <v>10.725</v>
          </cell>
          <cell r="CX47">
            <v>21.45</v>
          </cell>
          <cell r="CY47">
            <v>21.45</v>
          </cell>
          <cell r="CZ47">
            <v>0</v>
          </cell>
          <cell r="DA47">
            <v>0</v>
          </cell>
          <cell r="DB47">
            <v>0</v>
          </cell>
          <cell r="DC47">
            <v>0</v>
          </cell>
          <cell r="DD47">
            <v>0</v>
          </cell>
          <cell r="DE47">
            <v>0</v>
          </cell>
          <cell r="DF47">
            <v>0</v>
          </cell>
          <cell r="DG47">
            <v>0</v>
          </cell>
          <cell r="DH47">
            <v>0</v>
          </cell>
          <cell r="DI47">
            <v>0</v>
          </cell>
          <cell r="DJ47">
            <v>0</v>
          </cell>
          <cell r="DK47">
            <v>7</v>
          </cell>
          <cell r="DL47">
            <v>1.75</v>
          </cell>
          <cell r="DM47">
            <v>158</v>
          </cell>
          <cell r="DN47">
            <v>39.5</v>
          </cell>
          <cell r="DO47">
            <v>158</v>
          </cell>
          <cell r="DP47">
            <v>158</v>
          </cell>
          <cell r="DQ47">
            <v>0</v>
          </cell>
          <cell r="DR47">
            <v>0</v>
          </cell>
          <cell r="DS47">
            <v>0</v>
          </cell>
          <cell r="DT47">
            <v>0</v>
          </cell>
          <cell r="DU47">
            <v>0</v>
          </cell>
          <cell r="DV47">
            <v>67.62</v>
          </cell>
          <cell r="DW47">
            <v>67.62</v>
          </cell>
          <cell r="DX47">
            <v>67.62</v>
          </cell>
          <cell r="DY47">
            <v>0</v>
          </cell>
          <cell r="DZ47">
            <v>1236.2207000000001</v>
          </cell>
          <cell r="EA47">
            <v>1264.9012</v>
          </cell>
          <cell r="EB47">
            <v>1236.2207000000001</v>
          </cell>
          <cell r="EC47">
            <v>1264.9012</v>
          </cell>
          <cell r="ED47">
            <v>1264.9012</v>
          </cell>
          <cell r="EE47">
            <v>1264.9012</v>
          </cell>
          <cell r="EF47" t="str">
            <v>&lt;--ADMw_C--</v>
          </cell>
          <cell r="EG47">
            <v>-9.4750000000000008E-3</v>
          </cell>
          <cell r="EH47">
            <v>0</v>
          </cell>
          <cell r="EI47">
            <v>468.7</v>
          </cell>
          <cell r="EJ47">
            <v>23</v>
          </cell>
          <cell r="EK47">
            <v>0.7</v>
          </cell>
          <cell r="EL47" t="str">
            <v>&lt;--Spacer--&gt;</v>
          </cell>
          <cell r="EM47" t="str">
            <v>&lt;--Spacer--&gt;</v>
          </cell>
          <cell r="EN47" t="str">
            <v>&lt;--Spacer--&gt;</v>
          </cell>
          <cell r="EO47" t="str">
            <v>&lt;--Spacer--&gt;</v>
          </cell>
          <cell r="EP47">
            <v>2230</v>
          </cell>
          <cell r="EQ47">
            <v>2720423</v>
          </cell>
          <cell r="ER47">
            <v>0</v>
          </cell>
          <cell r="ES47">
            <v>96607</v>
          </cell>
          <cell r="ET47">
            <v>1394728</v>
          </cell>
          <cell r="EU47">
            <v>1262225</v>
          </cell>
          <cell r="EV47">
            <v>0</v>
          </cell>
          <cell r="EW47">
            <v>0</v>
          </cell>
          <cell r="EX47">
            <v>0</v>
          </cell>
          <cell r="EY47">
            <v>9.82</v>
          </cell>
          <cell r="EZ47">
            <v>731825</v>
          </cell>
          <cell r="FA47">
            <v>987.12</v>
          </cell>
          <cell r="FB47">
            <v>987.12</v>
          </cell>
          <cell r="FC47">
            <v>987.12</v>
          </cell>
          <cell r="FD47">
            <v>0</v>
          </cell>
          <cell r="FE47">
            <v>0</v>
          </cell>
          <cell r="FF47" t="str">
            <v>--ADMw_P--&gt;</v>
          </cell>
          <cell r="FG47">
            <v>987.12</v>
          </cell>
          <cell r="FH47">
            <v>987.12</v>
          </cell>
          <cell r="FI47">
            <v>987.12</v>
          </cell>
          <cell r="FJ47">
            <v>0</v>
          </cell>
          <cell r="FK47">
            <v>152</v>
          </cell>
          <cell r="FL47">
            <v>108.58320000000001</v>
          </cell>
          <cell r="FM47">
            <v>19.3</v>
          </cell>
          <cell r="FN47">
            <v>31.97</v>
          </cell>
          <cell r="FO47">
            <v>15.984999999999999</v>
          </cell>
          <cell r="FP47">
            <v>31.97</v>
          </cell>
          <cell r="FQ47">
            <v>31.97</v>
          </cell>
          <cell r="FR47">
            <v>0</v>
          </cell>
          <cell r="FS47">
            <v>0</v>
          </cell>
          <cell r="FT47">
            <v>0</v>
          </cell>
          <cell r="FU47">
            <v>0</v>
          </cell>
          <cell r="FV47">
            <v>0</v>
          </cell>
          <cell r="FW47">
            <v>0</v>
          </cell>
          <cell r="FX47">
            <v>0</v>
          </cell>
          <cell r="FY47">
            <v>0</v>
          </cell>
          <cell r="FZ47">
            <v>0</v>
          </cell>
          <cell r="GA47">
            <v>0</v>
          </cell>
          <cell r="GB47">
            <v>0</v>
          </cell>
          <cell r="GC47">
            <v>11</v>
          </cell>
          <cell r="GD47">
            <v>2.75</v>
          </cell>
          <cell r="GE47">
            <v>139.44999999999999</v>
          </cell>
          <cell r="GF47">
            <v>34.862499999999997</v>
          </cell>
          <cell r="GG47">
            <v>139.44999999999999</v>
          </cell>
          <cell r="GH47">
            <v>139.44999999999999</v>
          </cell>
          <cell r="GI47">
            <v>0</v>
          </cell>
          <cell r="GJ47">
            <v>0</v>
          </cell>
          <cell r="GK47">
            <v>0</v>
          </cell>
          <cell r="GL47">
            <v>0</v>
          </cell>
          <cell r="GM47">
            <v>0</v>
          </cell>
          <cell r="GN47">
            <v>67.62</v>
          </cell>
          <cell r="GO47">
            <v>67.62</v>
          </cell>
          <cell r="GP47">
            <v>67.62</v>
          </cell>
          <cell r="GQ47">
            <v>0</v>
          </cell>
          <cell r="GR47">
            <v>1247.2779</v>
          </cell>
          <cell r="GS47">
            <v>1236.2207000000001</v>
          </cell>
          <cell r="GT47">
            <v>1247.2779</v>
          </cell>
          <cell r="GU47">
            <v>1236.2207000000001</v>
          </cell>
          <cell r="GV47">
            <v>1247.2779</v>
          </cell>
          <cell r="GW47">
            <v>1247.2779</v>
          </cell>
          <cell r="GX47" t="str">
            <v>&lt;--ADMw_P--</v>
          </cell>
          <cell r="GY47">
            <v>-1.9869999999999999E-2</v>
          </cell>
          <cell r="GZ47">
            <v>0</v>
          </cell>
          <cell r="HA47">
            <v>741.37</v>
          </cell>
          <cell r="HB47">
            <v>64</v>
          </cell>
          <cell r="HC47">
            <v>0.7</v>
          </cell>
          <cell r="HD47" t="str">
            <v>&lt;--Spacer--&gt;</v>
          </cell>
          <cell r="HE47" t="str">
            <v>&lt;--Spacer--&gt;</v>
          </cell>
          <cell r="HF47" t="str">
            <v>&lt;--Spacer--&gt;</v>
          </cell>
          <cell r="HG47" t="str">
            <v>&lt;--Spacer--&gt;</v>
          </cell>
          <cell r="HH47">
            <v>2230</v>
          </cell>
          <cell r="HI47">
            <v>2674022</v>
          </cell>
          <cell r="HJ47">
            <v>0</v>
          </cell>
          <cell r="HK47">
            <v>114625</v>
          </cell>
          <cell r="HL47">
            <v>977677</v>
          </cell>
          <cell r="HM47">
            <v>340140</v>
          </cell>
          <cell r="HN47">
            <v>0</v>
          </cell>
          <cell r="HO47">
            <v>0</v>
          </cell>
          <cell r="HP47">
            <v>0</v>
          </cell>
          <cell r="HQ47">
            <v>9.48</v>
          </cell>
          <cell r="HR47">
            <v>681187</v>
          </cell>
          <cell r="HS47">
            <v>977.89</v>
          </cell>
          <cell r="HT47">
            <v>977.89</v>
          </cell>
          <cell r="HU47">
            <v>977.89</v>
          </cell>
          <cell r="HV47">
            <v>0</v>
          </cell>
          <cell r="HW47">
            <v>0</v>
          </cell>
          <cell r="HX47" t="str">
            <v>--ADMw_O--&gt;</v>
          </cell>
          <cell r="HY47">
            <v>977.89</v>
          </cell>
          <cell r="HZ47">
            <v>977.89</v>
          </cell>
          <cell r="IA47">
            <v>977.89</v>
          </cell>
          <cell r="IB47">
            <v>0</v>
          </cell>
          <cell r="IC47">
            <v>161</v>
          </cell>
          <cell r="ID47">
            <v>107.56789999999999</v>
          </cell>
          <cell r="IE47">
            <v>24</v>
          </cell>
          <cell r="IF47">
            <v>33.409999999999997</v>
          </cell>
          <cell r="IG47">
            <v>16.704999999999998</v>
          </cell>
          <cell r="IH47">
            <v>33.409999999999997</v>
          </cell>
          <cell r="II47">
            <v>33.409999999999997</v>
          </cell>
          <cell r="IJ47">
            <v>0</v>
          </cell>
          <cell r="IK47">
            <v>0</v>
          </cell>
          <cell r="IL47">
            <v>0</v>
          </cell>
          <cell r="IM47">
            <v>0</v>
          </cell>
          <cell r="IN47">
            <v>0</v>
          </cell>
          <cell r="IO47">
            <v>0</v>
          </cell>
          <cell r="IP47">
            <v>0</v>
          </cell>
          <cell r="IQ47">
            <v>0</v>
          </cell>
          <cell r="IR47">
            <v>0</v>
          </cell>
          <cell r="IS47">
            <v>0</v>
          </cell>
          <cell r="IT47">
            <v>0</v>
          </cell>
          <cell r="IU47">
            <v>5</v>
          </cell>
          <cell r="IV47">
            <v>1.25</v>
          </cell>
          <cell r="IW47">
            <v>200.9</v>
          </cell>
          <cell r="IX47">
            <v>50.225000000000001</v>
          </cell>
          <cell r="IY47">
            <v>200.9</v>
          </cell>
          <cell r="IZ47">
            <v>200.9</v>
          </cell>
          <cell r="JA47">
            <v>0</v>
          </cell>
          <cell r="JB47">
            <v>0</v>
          </cell>
          <cell r="JC47">
            <v>0</v>
          </cell>
          <cell r="JD47">
            <v>0</v>
          </cell>
          <cell r="JE47">
            <v>0</v>
          </cell>
          <cell r="JF47">
            <v>69.64</v>
          </cell>
          <cell r="JG47">
            <v>69.64</v>
          </cell>
          <cell r="JH47">
            <v>69.64</v>
          </cell>
          <cell r="JI47">
            <v>0</v>
          </cell>
          <cell r="JJ47">
            <v>1247.2779</v>
          </cell>
          <cell r="JK47">
            <v>1247.2779</v>
          </cell>
          <cell r="JL47" t="str">
            <v>&lt;--ADMw_O--</v>
          </cell>
          <cell r="JM47">
            <v>-1.7016E-2</v>
          </cell>
          <cell r="JN47">
            <v>0</v>
          </cell>
          <cell r="JO47">
            <v>696.59</v>
          </cell>
          <cell r="JP47">
            <v>63</v>
          </cell>
          <cell r="JQ47">
            <v>0.7</v>
          </cell>
          <cell r="JR47">
            <v>43640.35126797454</v>
          </cell>
          <cell r="JS47">
            <v>1</v>
          </cell>
          <cell r="JT47">
            <v>2</v>
          </cell>
        </row>
        <row r="48">
          <cell r="A48">
            <v>2262</v>
          </cell>
          <cell r="B48">
            <v>2262</v>
          </cell>
          <cell r="C48" t="str">
            <v>04004</v>
          </cell>
          <cell r="D48" t="str">
            <v>Clatsop</v>
          </cell>
          <cell r="E48" t="str">
            <v>Knappa SD 4</v>
          </cell>
          <cell r="G48">
            <v>2230</v>
          </cell>
          <cell r="H48">
            <v>1155000</v>
          </cell>
          <cell r="I48">
            <v>0</v>
          </cell>
          <cell r="J48">
            <v>0</v>
          </cell>
          <cell r="K48">
            <v>250000</v>
          </cell>
          <cell r="L48">
            <v>50000</v>
          </cell>
          <cell r="M48">
            <v>0</v>
          </cell>
          <cell r="N48">
            <v>2000</v>
          </cell>
          <cell r="O48">
            <v>0</v>
          </cell>
          <cell r="P48">
            <v>9.66</v>
          </cell>
          <cell r="Q48">
            <v>324500</v>
          </cell>
          <cell r="R48">
            <v>511</v>
          </cell>
          <cell r="S48">
            <v>511</v>
          </cell>
          <cell r="T48">
            <v>511</v>
          </cell>
          <cell r="U48">
            <v>0</v>
          </cell>
          <cell r="V48" t="str">
            <v>--ADMw_F--&gt;</v>
          </cell>
          <cell r="W48">
            <v>511</v>
          </cell>
          <cell r="X48">
            <v>511</v>
          </cell>
          <cell r="Y48">
            <v>511</v>
          </cell>
          <cell r="Z48">
            <v>0</v>
          </cell>
          <cell r="AA48">
            <v>84</v>
          </cell>
          <cell r="AB48">
            <v>56.21</v>
          </cell>
          <cell r="AC48">
            <v>8.4</v>
          </cell>
          <cell r="AD48">
            <v>4</v>
          </cell>
          <cell r="AE48">
            <v>2</v>
          </cell>
          <cell r="AF48">
            <v>4</v>
          </cell>
          <cell r="AG48">
            <v>4</v>
          </cell>
          <cell r="AH48">
            <v>0</v>
          </cell>
          <cell r="AI48">
            <v>0</v>
          </cell>
          <cell r="AJ48">
            <v>0</v>
          </cell>
          <cell r="AK48">
            <v>0</v>
          </cell>
          <cell r="AL48">
            <v>0</v>
          </cell>
          <cell r="AM48">
            <v>0</v>
          </cell>
          <cell r="AN48">
            <v>0</v>
          </cell>
          <cell r="AO48">
            <v>0</v>
          </cell>
          <cell r="AP48">
            <v>0</v>
          </cell>
          <cell r="AQ48">
            <v>0</v>
          </cell>
          <cell r="AR48">
            <v>0</v>
          </cell>
          <cell r="AS48">
            <v>6</v>
          </cell>
          <cell r="AT48">
            <v>1.5</v>
          </cell>
          <cell r="AU48">
            <v>56.04</v>
          </cell>
          <cell r="AV48">
            <v>14.01</v>
          </cell>
          <cell r="AW48">
            <v>56.04</v>
          </cell>
          <cell r="AX48">
            <v>56.04</v>
          </cell>
          <cell r="AY48">
            <v>0</v>
          </cell>
          <cell r="AZ48">
            <v>0</v>
          </cell>
          <cell r="BA48">
            <v>0</v>
          </cell>
          <cell r="BB48">
            <v>0</v>
          </cell>
          <cell r="BC48">
            <v>0</v>
          </cell>
          <cell r="BD48">
            <v>83.6</v>
          </cell>
          <cell r="BE48">
            <v>83.6</v>
          </cell>
          <cell r="BF48">
            <v>83.6</v>
          </cell>
          <cell r="BG48">
            <v>0</v>
          </cell>
          <cell r="BH48">
            <v>655.34659999999997</v>
          </cell>
          <cell r="BI48">
            <v>676.72</v>
          </cell>
          <cell r="BJ48">
            <v>655.34659999999997</v>
          </cell>
          <cell r="BK48">
            <v>676.72</v>
          </cell>
          <cell r="BL48">
            <v>676.72</v>
          </cell>
          <cell r="BM48">
            <v>676.72</v>
          </cell>
          <cell r="BN48" t="str">
            <v>&lt;--ADMw_F--</v>
          </cell>
          <cell r="BO48">
            <v>-2.4450000000000001E-3</v>
          </cell>
          <cell r="BP48">
            <v>0</v>
          </cell>
          <cell r="BQ48">
            <v>635.03</v>
          </cell>
          <cell r="BR48">
            <v>45</v>
          </cell>
          <cell r="BS48">
            <v>0.7</v>
          </cell>
          <cell r="BT48" t="str">
            <v>&lt;--Spacer--&gt;</v>
          </cell>
          <cell r="BU48" t="str">
            <v>&lt;--Spacer--&gt;</v>
          </cell>
          <cell r="BV48" t="str">
            <v>&lt;--Spacer--&gt;</v>
          </cell>
          <cell r="BW48" t="str">
            <v>&lt;--Spacer--&gt;</v>
          </cell>
          <cell r="BX48">
            <v>2230</v>
          </cell>
          <cell r="BY48">
            <v>1120000</v>
          </cell>
          <cell r="BZ48">
            <v>0</v>
          </cell>
          <cell r="CA48">
            <v>0</v>
          </cell>
          <cell r="CB48">
            <v>350000</v>
          </cell>
          <cell r="CC48">
            <v>75000</v>
          </cell>
          <cell r="CD48">
            <v>0</v>
          </cell>
          <cell r="CE48">
            <v>2000</v>
          </cell>
          <cell r="CF48">
            <v>0</v>
          </cell>
          <cell r="CG48">
            <v>9.02</v>
          </cell>
          <cell r="CH48">
            <v>315000</v>
          </cell>
          <cell r="CI48">
            <v>490.06</v>
          </cell>
          <cell r="CJ48">
            <v>490.06</v>
          </cell>
          <cell r="CK48">
            <v>490.06</v>
          </cell>
          <cell r="CL48">
            <v>0</v>
          </cell>
          <cell r="CM48">
            <v>0</v>
          </cell>
          <cell r="CN48" t="str">
            <v>--ADMw_C--&gt;</v>
          </cell>
          <cell r="CO48">
            <v>490.06</v>
          </cell>
          <cell r="CP48">
            <v>490.06</v>
          </cell>
          <cell r="CQ48">
            <v>490.06</v>
          </cell>
          <cell r="CR48">
            <v>0</v>
          </cell>
          <cell r="CS48">
            <v>96</v>
          </cell>
          <cell r="CT48">
            <v>53.906599999999997</v>
          </cell>
          <cell r="CU48">
            <v>8.4</v>
          </cell>
          <cell r="CV48">
            <v>8.89</v>
          </cell>
          <cell r="CW48">
            <v>4.4450000000000003</v>
          </cell>
          <cell r="CX48">
            <v>8.89</v>
          </cell>
          <cell r="CY48">
            <v>8.89</v>
          </cell>
          <cell r="CZ48">
            <v>0</v>
          </cell>
          <cell r="DA48">
            <v>0</v>
          </cell>
          <cell r="DB48">
            <v>0</v>
          </cell>
          <cell r="DC48">
            <v>0</v>
          </cell>
          <cell r="DD48">
            <v>0</v>
          </cell>
          <cell r="DE48">
            <v>0</v>
          </cell>
          <cell r="DF48">
            <v>0</v>
          </cell>
          <cell r="DG48">
            <v>0</v>
          </cell>
          <cell r="DH48">
            <v>0</v>
          </cell>
          <cell r="DI48">
            <v>0</v>
          </cell>
          <cell r="DJ48">
            <v>0</v>
          </cell>
          <cell r="DK48">
            <v>6</v>
          </cell>
          <cell r="DL48">
            <v>1.5</v>
          </cell>
          <cell r="DM48">
            <v>53.74</v>
          </cell>
          <cell r="DN48">
            <v>13.435</v>
          </cell>
          <cell r="DO48">
            <v>53.74</v>
          </cell>
          <cell r="DP48">
            <v>53.74</v>
          </cell>
          <cell r="DQ48">
            <v>0</v>
          </cell>
          <cell r="DR48">
            <v>0</v>
          </cell>
          <cell r="DS48">
            <v>0</v>
          </cell>
          <cell r="DT48">
            <v>0</v>
          </cell>
          <cell r="DU48">
            <v>0</v>
          </cell>
          <cell r="DV48">
            <v>83.6</v>
          </cell>
          <cell r="DW48">
            <v>83.6</v>
          </cell>
          <cell r="DX48">
            <v>83.6</v>
          </cell>
          <cell r="DY48">
            <v>0</v>
          </cell>
          <cell r="DZ48">
            <v>659.83450000000005</v>
          </cell>
          <cell r="EA48">
            <v>655.34659999999997</v>
          </cell>
          <cell r="EB48">
            <v>659.83450000000005</v>
          </cell>
          <cell r="EC48">
            <v>655.34659999999997</v>
          </cell>
          <cell r="ED48">
            <v>659.83450000000005</v>
          </cell>
          <cell r="EE48">
            <v>659.83450000000005</v>
          </cell>
          <cell r="EF48" t="str">
            <v>&lt;--ADMw_C--</v>
          </cell>
          <cell r="EG48">
            <v>-2.1312999999999999E-2</v>
          </cell>
          <cell r="EH48">
            <v>0</v>
          </cell>
          <cell r="EI48">
            <v>629.08000000000004</v>
          </cell>
          <cell r="EJ48">
            <v>48</v>
          </cell>
          <cell r="EK48">
            <v>0.7</v>
          </cell>
          <cell r="EL48" t="str">
            <v>&lt;--Spacer--&gt;</v>
          </cell>
          <cell r="EM48" t="str">
            <v>&lt;--Spacer--&gt;</v>
          </cell>
          <cell r="EN48" t="str">
            <v>&lt;--Spacer--&gt;</v>
          </cell>
          <cell r="EO48" t="str">
            <v>&lt;--Spacer--&gt;</v>
          </cell>
          <cell r="EP48">
            <v>2230</v>
          </cell>
          <cell r="EQ48">
            <v>1195517</v>
          </cell>
          <cell r="ER48">
            <v>0</v>
          </cell>
          <cell r="ES48">
            <v>44831</v>
          </cell>
          <cell r="ET48">
            <v>668635</v>
          </cell>
          <cell r="EU48">
            <v>230569</v>
          </cell>
          <cell r="EV48">
            <v>0</v>
          </cell>
          <cell r="EW48">
            <v>0</v>
          </cell>
          <cell r="EX48">
            <v>0</v>
          </cell>
          <cell r="EY48">
            <v>9.66</v>
          </cell>
          <cell r="EZ48">
            <v>369237</v>
          </cell>
          <cell r="FA48">
            <v>492.45</v>
          </cell>
          <cell r="FB48">
            <v>492.45</v>
          </cell>
          <cell r="FC48">
            <v>492.45</v>
          </cell>
          <cell r="FD48">
            <v>0</v>
          </cell>
          <cell r="FE48">
            <v>0</v>
          </cell>
          <cell r="FF48" t="str">
            <v>--ADMw_P--&gt;</v>
          </cell>
          <cell r="FG48">
            <v>492.45</v>
          </cell>
          <cell r="FH48">
            <v>492.45</v>
          </cell>
          <cell r="FI48">
            <v>492.45</v>
          </cell>
          <cell r="FJ48">
            <v>0</v>
          </cell>
          <cell r="FK48">
            <v>84</v>
          </cell>
          <cell r="FL48">
            <v>54.169499999999999</v>
          </cell>
          <cell r="FM48">
            <v>8.4</v>
          </cell>
          <cell r="FN48">
            <v>4.58</v>
          </cell>
          <cell r="FO48">
            <v>2.29</v>
          </cell>
          <cell r="FP48">
            <v>4.58</v>
          </cell>
          <cell r="FQ48">
            <v>4.58</v>
          </cell>
          <cell r="FR48">
            <v>0</v>
          </cell>
          <cell r="FS48">
            <v>0</v>
          </cell>
          <cell r="FT48">
            <v>0</v>
          </cell>
          <cell r="FU48">
            <v>0</v>
          </cell>
          <cell r="FV48">
            <v>0</v>
          </cell>
          <cell r="FW48">
            <v>0</v>
          </cell>
          <cell r="FX48">
            <v>0</v>
          </cell>
          <cell r="FY48">
            <v>0</v>
          </cell>
          <cell r="FZ48">
            <v>0</v>
          </cell>
          <cell r="GA48">
            <v>0</v>
          </cell>
          <cell r="GB48">
            <v>0</v>
          </cell>
          <cell r="GC48">
            <v>9</v>
          </cell>
          <cell r="GD48">
            <v>2.25</v>
          </cell>
          <cell r="GE48">
            <v>66.7</v>
          </cell>
          <cell r="GF48">
            <v>16.675000000000001</v>
          </cell>
          <cell r="GG48">
            <v>66.7</v>
          </cell>
          <cell r="GH48">
            <v>66.7</v>
          </cell>
          <cell r="GI48">
            <v>0</v>
          </cell>
          <cell r="GJ48">
            <v>0</v>
          </cell>
          <cell r="GK48">
            <v>0</v>
          </cell>
          <cell r="GL48">
            <v>0</v>
          </cell>
          <cell r="GM48">
            <v>0</v>
          </cell>
          <cell r="GN48">
            <v>83.6</v>
          </cell>
          <cell r="GO48">
            <v>83.6</v>
          </cell>
          <cell r="GP48">
            <v>83.6</v>
          </cell>
          <cell r="GQ48">
            <v>0</v>
          </cell>
          <cell r="GR48">
            <v>620.71730000000002</v>
          </cell>
          <cell r="GS48">
            <v>659.83450000000005</v>
          </cell>
          <cell r="GT48">
            <v>620.71730000000002</v>
          </cell>
          <cell r="GU48">
            <v>659.83450000000005</v>
          </cell>
          <cell r="GV48">
            <v>659.83450000000005</v>
          </cell>
          <cell r="GW48">
            <v>659.83450000000005</v>
          </cell>
          <cell r="GX48" t="str">
            <v>&lt;--ADMw_P--</v>
          </cell>
          <cell r="GY48">
            <v>-1.6063999999999998E-2</v>
          </cell>
          <cell r="GZ48">
            <v>0</v>
          </cell>
          <cell r="HA48">
            <v>749.8</v>
          </cell>
          <cell r="HB48">
            <v>66</v>
          </cell>
          <cell r="HC48">
            <v>0.7</v>
          </cell>
          <cell r="HD48" t="str">
            <v>&lt;--Spacer--&gt;</v>
          </cell>
          <cell r="HE48" t="str">
            <v>&lt;--Spacer--&gt;</v>
          </cell>
          <cell r="HF48" t="str">
            <v>&lt;--Spacer--&gt;</v>
          </cell>
          <cell r="HG48" t="str">
            <v>&lt;--Spacer--&gt;</v>
          </cell>
          <cell r="HH48">
            <v>2230</v>
          </cell>
          <cell r="HI48">
            <v>1138534</v>
          </cell>
          <cell r="HJ48">
            <v>0</v>
          </cell>
          <cell r="HK48">
            <v>55921</v>
          </cell>
          <cell r="HL48">
            <v>484573</v>
          </cell>
          <cell r="HM48">
            <v>293397</v>
          </cell>
          <cell r="HN48">
            <v>0</v>
          </cell>
          <cell r="HO48">
            <v>0</v>
          </cell>
          <cell r="HP48">
            <v>0</v>
          </cell>
          <cell r="HQ48">
            <v>9.7200000000000006</v>
          </cell>
          <cell r="HR48">
            <v>302616</v>
          </cell>
          <cell r="HS48">
            <v>455.68</v>
          </cell>
          <cell r="HT48">
            <v>455.68</v>
          </cell>
          <cell r="HU48">
            <v>455.68</v>
          </cell>
          <cell r="HV48">
            <v>0</v>
          </cell>
          <cell r="HW48">
            <v>0</v>
          </cell>
          <cell r="HX48" t="str">
            <v>--ADMw_O--&gt;</v>
          </cell>
          <cell r="HY48">
            <v>455.68</v>
          </cell>
          <cell r="HZ48">
            <v>455.68</v>
          </cell>
          <cell r="IA48">
            <v>455.68</v>
          </cell>
          <cell r="IB48">
            <v>0</v>
          </cell>
          <cell r="IC48">
            <v>85</v>
          </cell>
          <cell r="ID48">
            <v>50.1248</v>
          </cell>
          <cell r="IE48">
            <v>14</v>
          </cell>
          <cell r="IF48">
            <v>0</v>
          </cell>
          <cell r="IG48">
            <v>0</v>
          </cell>
          <cell r="IH48">
            <v>0</v>
          </cell>
          <cell r="II48">
            <v>0</v>
          </cell>
          <cell r="IJ48">
            <v>0</v>
          </cell>
          <cell r="IK48">
            <v>0</v>
          </cell>
          <cell r="IL48">
            <v>0</v>
          </cell>
          <cell r="IM48">
            <v>0</v>
          </cell>
          <cell r="IN48">
            <v>0</v>
          </cell>
          <cell r="IO48">
            <v>0</v>
          </cell>
          <cell r="IP48">
            <v>0</v>
          </cell>
          <cell r="IQ48">
            <v>0</v>
          </cell>
          <cell r="IR48">
            <v>0</v>
          </cell>
          <cell r="IS48">
            <v>0</v>
          </cell>
          <cell r="IT48">
            <v>0</v>
          </cell>
          <cell r="IU48">
            <v>4</v>
          </cell>
          <cell r="IV48">
            <v>1</v>
          </cell>
          <cell r="IW48">
            <v>63.41</v>
          </cell>
          <cell r="IX48">
            <v>15.852499999999999</v>
          </cell>
          <cell r="IY48">
            <v>63.41</v>
          </cell>
          <cell r="IZ48">
            <v>63.41</v>
          </cell>
          <cell r="JA48">
            <v>0</v>
          </cell>
          <cell r="JB48">
            <v>0</v>
          </cell>
          <cell r="JC48">
            <v>0</v>
          </cell>
          <cell r="JD48">
            <v>0</v>
          </cell>
          <cell r="JE48">
            <v>0</v>
          </cell>
          <cell r="JF48">
            <v>84.06</v>
          </cell>
          <cell r="JG48">
            <v>84.06</v>
          </cell>
          <cell r="JH48">
            <v>84.06</v>
          </cell>
          <cell r="JI48">
            <v>0</v>
          </cell>
          <cell r="JJ48">
            <v>620.71730000000002</v>
          </cell>
          <cell r="JK48">
            <v>620.71730000000002</v>
          </cell>
          <cell r="JL48" t="str">
            <v>&lt;--ADMw_O--</v>
          </cell>
          <cell r="JM48">
            <v>0</v>
          </cell>
          <cell r="JN48">
            <v>0</v>
          </cell>
          <cell r="JO48">
            <v>664.1</v>
          </cell>
          <cell r="JP48">
            <v>58</v>
          </cell>
          <cell r="JQ48">
            <v>0.7</v>
          </cell>
          <cell r="JR48">
            <v>43640.35126797454</v>
          </cell>
          <cell r="JS48">
            <v>1</v>
          </cell>
          <cell r="JT48">
            <v>2</v>
          </cell>
        </row>
        <row r="49">
          <cell r="A49">
            <v>1944</v>
          </cell>
          <cell r="B49">
            <v>1944</v>
          </cell>
          <cell r="C49" t="str">
            <v>05001</v>
          </cell>
          <cell r="D49" t="str">
            <v>Columbia</v>
          </cell>
          <cell r="E49" t="str">
            <v>Scappoose SD 1J</v>
          </cell>
          <cell r="G49">
            <v>2230</v>
          </cell>
          <cell r="H49">
            <v>9300000</v>
          </cell>
          <cell r="I49">
            <v>0</v>
          </cell>
          <cell r="J49">
            <v>0</v>
          </cell>
          <cell r="K49">
            <v>80000</v>
          </cell>
          <cell r="L49">
            <v>140000</v>
          </cell>
          <cell r="M49">
            <v>0</v>
          </cell>
          <cell r="N49">
            <v>350000</v>
          </cell>
          <cell r="O49">
            <v>0</v>
          </cell>
          <cell r="P49">
            <v>9.27</v>
          </cell>
          <cell r="Q49">
            <v>1940000</v>
          </cell>
          <cell r="R49">
            <v>2409</v>
          </cell>
          <cell r="S49">
            <v>2409</v>
          </cell>
          <cell r="T49">
            <v>2409</v>
          </cell>
          <cell r="U49">
            <v>0</v>
          </cell>
          <cell r="V49" t="str">
            <v>--ADMw_F--&gt;</v>
          </cell>
          <cell r="W49">
            <v>2409</v>
          </cell>
          <cell r="X49">
            <v>2409</v>
          </cell>
          <cell r="Y49">
            <v>2409</v>
          </cell>
          <cell r="Z49">
            <v>0</v>
          </cell>
          <cell r="AA49">
            <v>306</v>
          </cell>
          <cell r="AB49">
            <v>264.99</v>
          </cell>
          <cell r="AC49">
            <v>0</v>
          </cell>
          <cell r="AD49">
            <v>40</v>
          </cell>
          <cell r="AE49">
            <v>20</v>
          </cell>
          <cell r="AF49">
            <v>40</v>
          </cell>
          <cell r="AG49">
            <v>40</v>
          </cell>
          <cell r="AH49">
            <v>0</v>
          </cell>
          <cell r="AI49">
            <v>0</v>
          </cell>
          <cell r="AJ49">
            <v>0</v>
          </cell>
          <cell r="AK49">
            <v>0</v>
          </cell>
          <cell r="AL49">
            <v>0</v>
          </cell>
          <cell r="AM49">
            <v>0</v>
          </cell>
          <cell r="AN49">
            <v>0</v>
          </cell>
          <cell r="AO49">
            <v>0</v>
          </cell>
          <cell r="AP49">
            <v>0</v>
          </cell>
          <cell r="AQ49">
            <v>0</v>
          </cell>
          <cell r="AR49">
            <v>0</v>
          </cell>
          <cell r="AS49">
            <v>13</v>
          </cell>
          <cell r="AT49">
            <v>3.25</v>
          </cell>
          <cell r="AU49">
            <v>217</v>
          </cell>
          <cell r="AV49">
            <v>54.25</v>
          </cell>
          <cell r="AW49">
            <v>217</v>
          </cell>
          <cell r="AX49">
            <v>217</v>
          </cell>
          <cell r="AY49">
            <v>0</v>
          </cell>
          <cell r="AZ49">
            <v>0</v>
          </cell>
          <cell r="BA49">
            <v>44.28</v>
          </cell>
          <cell r="BB49">
            <v>0</v>
          </cell>
          <cell r="BC49">
            <v>44.28</v>
          </cell>
          <cell r="BD49">
            <v>0</v>
          </cell>
          <cell r="BE49">
            <v>0</v>
          </cell>
          <cell r="BF49">
            <v>0</v>
          </cell>
          <cell r="BG49">
            <v>0</v>
          </cell>
          <cell r="BH49">
            <v>2456.1459</v>
          </cell>
          <cell r="BI49">
            <v>2751.49</v>
          </cell>
          <cell r="BJ49">
            <v>2795.3308999999999</v>
          </cell>
          <cell r="BK49">
            <v>2795.77</v>
          </cell>
          <cell r="BL49">
            <v>2751.49</v>
          </cell>
          <cell r="BM49">
            <v>2795.77</v>
          </cell>
          <cell r="BN49" t="str">
            <v>&lt;--ADMw_F--</v>
          </cell>
          <cell r="BO49">
            <v>-4.3300000000000001E-4</v>
          </cell>
          <cell r="BP49">
            <v>0</v>
          </cell>
          <cell r="BQ49">
            <v>805.31</v>
          </cell>
          <cell r="BR49">
            <v>67</v>
          </cell>
          <cell r="BS49">
            <v>0.7</v>
          </cell>
          <cell r="BT49" t="str">
            <v>&lt;--Spacer--&gt;</v>
          </cell>
          <cell r="BU49" t="str">
            <v>&lt;--Spacer--&gt;</v>
          </cell>
          <cell r="BV49" t="str">
            <v>&lt;--Spacer--&gt;</v>
          </cell>
          <cell r="BW49" t="str">
            <v>&lt;--Spacer--&gt;</v>
          </cell>
          <cell r="BX49">
            <v>2230</v>
          </cell>
          <cell r="BY49">
            <v>8850000</v>
          </cell>
          <cell r="BZ49">
            <v>0</v>
          </cell>
          <cell r="CA49">
            <v>0</v>
          </cell>
          <cell r="CB49">
            <v>80000</v>
          </cell>
          <cell r="CC49">
            <v>140000</v>
          </cell>
          <cell r="CD49">
            <v>0</v>
          </cell>
          <cell r="CE49">
            <v>350000</v>
          </cell>
          <cell r="CF49">
            <v>0</v>
          </cell>
          <cell r="CG49">
            <v>9.7100000000000009</v>
          </cell>
          <cell r="CH49">
            <v>1885000</v>
          </cell>
          <cell r="CI49">
            <v>2123.1999999999998</v>
          </cell>
          <cell r="CJ49">
            <v>2408.69</v>
          </cell>
          <cell r="CK49">
            <v>2123.1999999999998</v>
          </cell>
          <cell r="CL49">
            <v>285.49</v>
          </cell>
          <cell r="CM49">
            <v>0</v>
          </cell>
          <cell r="CN49" t="str">
            <v>--ADMw_C--&gt;</v>
          </cell>
          <cell r="CO49">
            <v>2123.1999999999998</v>
          </cell>
          <cell r="CP49">
            <v>2408.69</v>
          </cell>
          <cell r="CQ49">
            <v>2123.1999999999998</v>
          </cell>
          <cell r="CR49">
            <v>285.49</v>
          </cell>
          <cell r="CS49">
            <v>295</v>
          </cell>
          <cell r="CT49">
            <v>264.95589999999999</v>
          </cell>
          <cell r="CU49">
            <v>0</v>
          </cell>
          <cell r="CV49">
            <v>33.840000000000003</v>
          </cell>
          <cell r="CW49">
            <v>16.920000000000002</v>
          </cell>
          <cell r="CX49">
            <v>39.81</v>
          </cell>
          <cell r="CY49">
            <v>33.840000000000003</v>
          </cell>
          <cell r="CZ49">
            <v>5.97</v>
          </cell>
          <cell r="DA49">
            <v>0</v>
          </cell>
          <cell r="DB49">
            <v>0</v>
          </cell>
          <cell r="DC49">
            <v>0</v>
          </cell>
          <cell r="DD49">
            <v>0</v>
          </cell>
          <cell r="DE49">
            <v>0</v>
          </cell>
          <cell r="DF49">
            <v>0</v>
          </cell>
          <cell r="DG49">
            <v>0</v>
          </cell>
          <cell r="DH49">
            <v>0</v>
          </cell>
          <cell r="DI49">
            <v>0</v>
          </cell>
          <cell r="DJ49">
            <v>0</v>
          </cell>
          <cell r="DK49">
            <v>13</v>
          </cell>
          <cell r="DL49">
            <v>3.25</v>
          </cell>
          <cell r="DM49">
            <v>191.28</v>
          </cell>
          <cell r="DN49">
            <v>47.82</v>
          </cell>
          <cell r="DO49">
            <v>217</v>
          </cell>
          <cell r="DP49">
            <v>191.28</v>
          </cell>
          <cell r="DQ49">
            <v>25.72</v>
          </cell>
          <cell r="DR49">
            <v>0</v>
          </cell>
          <cell r="DS49">
            <v>44.28</v>
          </cell>
          <cell r="DT49">
            <v>0</v>
          </cell>
          <cell r="DU49">
            <v>44.28</v>
          </cell>
          <cell r="DV49">
            <v>0</v>
          </cell>
          <cell r="DW49">
            <v>0</v>
          </cell>
          <cell r="DX49">
            <v>0</v>
          </cell>
          <cell r="DY49">
            <v>0</v>
          </cell>
          <cell r="DZ49">
            <v>2436.7474999999999</v>
          </cell>
          <cell r="EA49">
            <v>2456.1459</v>
          </cell>
          <cell r="EB49">
            <v>2757.895</v>
          </cell>
          <cell r="EC49">
            <v>2795.3308999999999</v>
          </cell>
          <cell r="ED49">
            <v>2456.1459</v>
          </cell>
          <cell r="EE49">
            <v>2795.3308999999999</v>
          </cell>
          <cell r="EF49" t="str">
            <v>&lt;--ADMw_C--</v>
          </cell>
          <cell r="EG49">
            <v>-3.7499999999999999E-3</v>
          </cell>
          <cell r="EH49">
            <v>0</v>
          </cell>
          <cell r="EI49">
            <v>779.65</v>
          </cell>
          <cell r="EJ49">
            <v>66</v>
          </cell>
          <cell r="EK49">
            <v>0.7</v>
          </cell>
          <cell r="EL49" t="str">
            <v>&lt;--Spacer--&gt;</v>
          </cell>
          <cell r="EM49" t="str">
            <v>&lt;--Spacer--&gt;</v>
          </cell>
          <cell r="EN49" t="str">
            <v>&lt;--Spacer--&gt;</v>
          </cell>
          <cell r="EO49" t="str">
            <v>&lt;--Spacer--&gt;</v>
          </cell>
          <cell r="EP49">
            <v>2230</v>
          </cell>
          <cell r="EQ49">
            <v>8164062</v>
          </cell>
          <cell r="ER49">
            <v>0</v>
          </cell>
          <cell r="ES49">
            <v>230132</v>
          </cell>
          <cell r="ET49">
            <v>82139</v>
          </cell>
          <cell r="EU49">
            <v>118543</v>
          </cell>
          <cell r="EV49">
            <v>0</v>
          </cell>
          <cell r="EW49">
            <v>359650</v>
          </cell>
          <cell r="EX49">
            <v>0</v>
          </cell>
          <cell r="EY49">
            <v>9.27</v>
          </cell>
          <cell r="EZ49">
            <v>1640686</v>
          </cell>
          <cell r="FA49">
            <v>2117.75</v>
          </cell>
          <cell r="FB49">
            <v>2386.4699999999998</v>
          </cell>
          <cell r="FC49">
            <v>2117.75</v>
          </cell>
          <cell r="FD49">
            <v>268.72000000000003</v>
          </cell>
          <cell r="FE49">
            <v>0</v>
          </cell>
          <cell r="FF49" t="str">
            <v>--ADMw_P--&gt;</v>
          </cell>
          <cell r="FG49">
            <v>2117.75</v>
          </cell>
          <cell r="FH49">
            <v>2386.4699999999998</v>
          </cell>
          <cell r="FI49">
            <v>2117.75</v>
          </cell>
          <cell r="FJ49">
            <v>268.72000000000003</v>
          </cell>
          <cell r="FK49">
            <v>254</v>
          </cell>
          <cell r="FL49">
            <v>254</v>
          </cell>
          <cell r="FM49">
            <v>0</v>
          </cell>
          <cell r="FN49">
            <v>33.96</v>
          </cell>
          <cell r="FO49">
            <v>16.98</v>
          </cell>
          <cell r="FP49">
            <v>39.33</v>
          </cell>
          <cell r="FQ49">
            <v>33.96</v>
          </cell>
          <cell r="FR49">
            <v>5.37</v>
          </cell>
          <cell r="FS49">
            <v>0.98</v>
          </cell>
          <cell r="FT49">
            <v>0.98</v>
          </cell>
          <cell r="FU49">
            <v>0.98</v>
          </cell>
          <cell r="FV49">
            <v>0.98</v>
          </cell>
          <cell r="FW49">
            <v>0</v>
          </cell>
          <cell r="FX49">
            <v>0</v>
          </cell>
          <cell r="FY49">
            <v>0</v>
          </cell>
          <cell r="FZ49">
            <v>0</v>
          </cell>
          <cell r="GA49">
            <v>0</v>
          </cell>
          <cell r="GB49">
            <v>0</v>
          </cell>
          <cell r="GC49">
            <v>16</v>
          </cell>
          <cell r="GD49">
            <v>4</v>
          </cell>
          <cell r="GE49">
            <v>172.15</v>
          </cell>
          <cell r="GF49">
            <v>43.037500000000001</v>
          </cell>
          <cell r="GG49">
            <v>194</v>
          </cell>
          <cell r="GH49">
            <v>172.15</v>
          </cell>
          <cell r="GI49">
            <v>21.85</v>
          </cell>
          <cell r="GJ49">
            <v>0</v>
          </cell>
          <cell r="GK49">
            <v>44.28</v>
          </cell>
          <cell r="GL49">
            <v>0</v>
          </cell>
          <cell r="GM49">
            <v>44.28</v>
          </cell>
          <cell r="GN49">
            <v>0</v>
          </cell>
          <cell r="GO49">
            <v>0</v>
          </cell>
          <cell r="GP49">
            <v>0</v>
          </cell>
          <cell r="GQ49">
            <v>0</v>
          </cell>
          <cell r="GR49">
            <v>2463.2352000000001</v>
          </cell>
          <cell r="GS49">
            <v>2436.7474999999999</v>
          </cell>
          <cell r="GT49">
            <v>2800.9027000000001</v>
          </cell>
          <cell r="GU49">
            <v>2757.895</v>
          </cell>
          <cell r="GV49">
            <v>2463.2352000000001</v>
          </cell>
          <cell r="GW49">
            <v>2800.9027000000001</v>
          </cell>
          <cell r="GX49" t="str">
            <v>&lt;--ADMw_P--</v>
          </cell>
          <cell r="GY49">
            <v>-4.1770000000000002E-3</v>
          </cell>
          <cell r="GZ49">
            <v>0</v>
          </cell>
          <cell r="HA49">
            <v>687.49</v>
          </cell>
          <cell r="HB49">
            <v>56</v>
          </cell>
          <cell r="HC49">
            <v>0.7</v>
          </cell>
          <cell r="HD49" t="str">
            <v>&lt;--Spacer--&gt;</v>
          </cell>
          <cell r="HE49" t="str">
            <v>&lt;--Spacer--&gt;</v>
          </cell>
          <cell r="HF49" t="str">
            <v>&lt;--Spacer--&gt;</v>
          </cell>
          <cell r="HG49" t="str">
            <v>&lt;--Spacer--&gt;</v>
          </cell>
          <cell r="HH49">
            <v>2230</v>
          </cell>
          <cell r="HI49">
            <v>7835130</v>
          </cell>
          <cell r="HJ49">
            <v>0</v>
          </cell>
          <cell r="HK49">
            <v>276833</v>
          </cell>
          <cell r="HL49">
            <v>108046</v>
          </cell>
          <cell r="HM49">
            <v>171811</v>
          </cell>
          <cell r="HN49">
            <v>0</v>
          </cell>
          <cell r="HO49">
            <v>290668</v>
          </cell>
          <cell r="HP49">
            <v>0</v>
          </cell>
          <cell r="HQ49">
            <v>10.33</v>
          </cell>
          <cell r="HR49">
            <v>1512670</v>
          </cell>
          <cell r="HS49">
            <v>2121.11</v>
          </cell>
          <cell r="HT49">
            <v>2412.0700000000002</v>
          </cell>
          <cell r="HU49">
            <v>2121.11</v>
          </cell>
          <cell r="HV49">
            <v>290.95999999999998</v>
          </cell>
          <cell r="HW49">
            <v>0</v>
          </cell>
          <cell r="HX49" t="str">
            <v>--ADMw_O--&gt;</v>
          </cell>
          <cell r="HY49">
            <v>2121.11</v>
          </cell>
          <cell r="HZ49">
            <v>2412.0700000000002</v>
          </cell>
          <cell r="IA49">
            <v>2121.11</v>
          </cell>
          <cell r="IB49">
            <v>290.95999999999998</v>
          </cell>
          <cell r="IC49">
            <v>270</v>
          </cell>
          <cell r="ID49">
            <v>265.32769999999999</v>
          </cell>
          <cell r="IE49">
            <v>0.7</v>
          </cell>
          <cell r="IF49">
            <v>33.47</v>
          </cell>
          <cell r="IG49">
            <v>16.734999999999999</v>
          </cell>
          <cell r="IH49">
            <v>38.99</v>
          </cell>
          <cell r="II49">
            <v>33.47</v>
          </cell>
          <cell r="IJ49">
            <v>5.52</v>
          </cell>
          <cell r="IK49">
            <v>2.04</v>
          </cell>
          <cell r="IL49">
            <v>2.04</v>
          </cell>
          <cell r="IM49">
            <v>2.04</v>
          </cell>
          <cell r="IN49">
            <v>2.04</v>
          </cell>
          <cell r="IO49">
            <v>0</v>
          </cell>
          <cell r="IP49">
            <v>0</v>
          </cell>
          <cell r="IQ49">
            <v>0</v>
          </cell>
          <cell r="IR49">
            <v>0</v>
          </cell>
          <cell r="IS49">
            <v>0</v>
          </cell>
          <cell r="IT49">
            <v>0</v>
          </cell>
          <cell r="IU49">
            <v>20</v>
          </cell>
          <cell r="IV49">
            <v>5</v>
          </cell>
          <cell r="IW49">
            <v>209.29</v>
          </cell>
          <cell r="IX49">
            <v>52.322499999999998</v>
          </cell>
          <cell r="IY49">
            <v>238</v>
          </cell>
          <cell r="IZ49">
            <v>209.29</v>
          </cell>
          <cell r="JA49">
            <v>28.71</v>
          </cell>
          <cell r="JB49">
            <v>0</v>
          </cell>
          <cell r="JC49">
            <v>36.770000000000003</v>
          </cell>
          <cell r="JD49">
            <v>0</v>
          </cell>
          <cell r="JE49">
            <v>36.770000000000003</v>
          </cell>
          <cell r="JF49">
            <v>0</v>
          </cell>
          <cell r="JG49">
            <v>0</v>
          </cell>
          <cell r="JH49">
            <v>0</v>
          </cell>
          <cell r="JI49">
            <v>0</v>
          </cell>
          <cell r="JJ49">
            <v>2463.2352000000001</v>
          </cell>
          <cell r="JK49">
            <v>2800.9027000000001</v>
          </cell>
          <cell r="JL49" t="str">
            <v>&lt;--ADMw_O--</v>
          </cell>
          <cell r="JM49">
            <v>0</v>
          </cell>
          <cell r="JN49">
            <v>0</v>
          </cell>
          <cell r="JO49">
            <v>627.13</v>
          </cell>
          <cell r="JP49">
            <v>54</v>
          </cell>
          <cell r="JQ49">
            <v>0.7</v>
          </cell>
          <cell r="JR49">
            <v>43640.35126797454</v>
          </cell>
          <cell r="JS49">
            <v>1</v>
          </cell>
          <cell r="JT49">
            <v>2</v>
          </cell>
        </row>
        <row r="50">
          <cell r="A50">
            <v>4221</v>
          </cell>
          <cell r="B50">
            <v>1944</v>
          </cell>
          <cell r="D50" t="str">
            <v>Columbia</v>
          </cell>
          <cell r="E50" t="str">
            <v>Scappoose SD 1J</v>
          </cell>
          <cell r="F50" t="str">
            <v>South Columbia Family School</v>
          </cell>
          <cell r="H50">
            <v>0</v>
          </cell>
          <cell r="I50">
            <v>0</v>
          </cell>
          <cell r="J50">
            <v>0</v>
          </cell>
          <cell r="K50">
            <v>0</v>
          </cell>
          <cell r="L50">
            <v>0</v>
          </cell>
          <cell r="M50">
            <v>0</v>
          </cell>
          <cell r="N50">
            <v>0</v>
          </cell>
          <cell r="O50">
            <v>0</v>
          </cell>
          <cell r="P50">
            <v>0</v>
          </cell>
          <cell r="Q50">
            <v>0</v>
          </cell>
          <cell r="R50">
            <v>0</v>
          </cell>
          <cell r="T50">
            <v>0</v>
          </cell>
          <cell r="U50">
            <v>0</v>
          </cell>
          <cell r="V50" t="str">
            <v>--ADMw_F--&gt;</v>
          </cell>
          <cell r="W50">
            <v>0</v>
          </cell>
          <cell r="Y50">
            <v>0</v>
          </cell>
          <cell r="Z50">
            <v>0</v>
          </cell>
          <cell r="AA50">
            <v>0</v>
          </cell>
          <cell r="AB50">
            <v>0</v>
          </cell>
          <cell r="AC50">
            <v>0</v>
          </cell>
          <cell r="AD50">
            <v>0</v>
          </cell>
          <cell r="AE50">
            <v>0</v>
          </cell>
          <cell r="AG50">
            <v>0</v>
          </cell>
          <cell r="AH50">
            <v>0</v>
          </cell>
          <cell r="AI50">
            <v>0</v>
          </cell>
          <cell r="AJ50">
            <v>0</v>
          </cell>
          <cell r="AL50">
            <v>0</v>
          </cell>
          <cell r="AM50">
            <v>0</v>
          </cell>
          <cell r="AN50">
            <v>0</v>
          </cell>
          <cell r="AO50">
            <v>0</v>
          </cell>
          <cell r="AQ50">
            <v>0</v>
          </cell>
          <cell r="AR50">
            <v>0</v>
          </cell>
          <cell r="AS50">
            <v>0</v>
          </cell>
          <cell r="AT50">
            <v>0</v>
          </cell>
          <cell r="AU50">
            <v>0</v>
          </cell>
          <cell r="AV50">
            <v>0</v>
          </cell>
          <cell r="AX50">
            <v>0</v>
          </cell>
          <cell r="AY50">
            <v>0</v>
          </cell>
          <cell r="AZ50">
            <v>0</v>
          </cell>
          <cell r="BB50">
            <v>0</v>
          </cell>
          <cell r="BC50">
            <v>0</v>
          </cell>
          <cell r="BD50">
            <v>0</v>
          </cell>
          <cell r="BF50">
            <v>0</v>
          </cell>
          <cell r="BG50">
            <v>0</v>
          </cell>
          <cell r="BH50">
            <v>74.92</v>
          </cell>
          <cell r="BI50">
            <v>0</v>
          </cell>
          <cell r="BL50">
            <v>74.92</v>
          </cell>
          <cell r="BN50" t="str">
            <v>&lt;--ADMw_F--</v>
          </cell>
          <cell r="BO50">
            <v>0</v>
          </cell>
          <cell r="BP50">
            <v>0</v>
          </cell>
          <cell r="BQ50">
            <v>0</v>
          </cell>
          <cell r="BR50">
            <v>0</v>
          </cell>
          <cell r="BS50">
            <v>0</v>
          </cell>
          <cell r="BT50" t="str">
            <v>&lt;--Spacer--&gt;</v>
          </cell>
          <cell r="BU50" t="str">
            <v>&lt;--Spacer--&gt;</v>
          </cell>
          <cell r="BV50" t="str">
            <v>&lt;--Spacer--&gt;</v>
          </cell>
          <cell r="BW50" t="str">
            <v>&lt;--Spacer--&gt;</v>
          </cell>
          <cell r="BY50">
            <v>0</v>
          </cell>
          <cell r="BZ50">
            <v>0</v>
          </cell>
          <cell r="CA50">
            <v>0</v>
          </cell>
          <cell r="CB50">
            <v>0</v>
          </cell>
          <cell r="CC50">
            <v>0</v>
          </cell>
          <cell r="CD50">
            <v>0</v>
          </cell>
          <cell r="CE50">
            <v>0</v>
          </cell>
          <cell r="CF50">
            <v>0</v>
          </cell>
          <cell r="CG50">
            <v>0</v>
          </cell>
          <cell r="CH50">
            <v>0</v>
          </cell>
          <cell r="CI50">
            <v>73.27</v>
          </cell>
          <cell r="CK50">
            <v>73.27</v>
          </cell>
          <cell r="CL50">
            <v>0</v>
          </cell>
          <cell r="CM50">
            <v>0</v>
          </cell>
          <cell r="CN50" t="str">
            <v>--ADMw_C--&gt;</v>
          </cell>
          <cell r="CO50">
            <v>73.27</v>
          </cell>
          <cell r="CQ50">
            <v>73.27</v>
          </cell>
          <cell r="CR50">
            <v>0</v>
          </cell>
          <cell r="CS50">
            <v>0</v>
          </cell>
          <cell r="CT50">
            <v>0</v>
          </cell>
          <cell r="CU50">
            <v>0</v>
          </cell>
          <cell r="CV50">
            <v>0</v>
          </cell>
          <cell r="CW50">
            <v>0</v>
          </cell>
          <cell r="CY50">
            <v>0</v>
          </cell>
          <cell r="CZ50">
            <v>0</v>
          </cell>
          <cell r="DA50">
            <v>0</v>
          </cell>
          <cell r="DB50">
            <v>0</v>
          </cell>
          <cell r="DD50">
            <v>0</v>
          </cell>
          <cell r="DE50">
            <v>0</v>
          </cell>
          <cell r="DF50">
            <v>0</v>
          </cell>
          <cell r="DG50">
            <v>0</v>
          </cell>
          <cell r="DI50">
            <v>0</v>
          </cell>
          <cell r="DJ50">
            <v>0</v>
          </cell>
          <cell r="DK50">
            <v>0</v>
          </cell>
          <cell r="DL50">
            <v>0</v>
          </cell>
          <cell r="DM50">
            <v>6.6</v>
          </cell>
          <cell r="DN50">
            <v>1.65</v>
          </cell>
          <cell r="DP50">
            <v>6.6</v>
          </cell>
          <cell r="DQ50">
            <v>0</v>
          </cell>
          <cell r="DR50">
            <v>0</v>
          </cell>
          <cell r="DT50">
            <v>0</v>
          </cell>
          <cell r="DU50">
            <v>0</v>
          </cell>
          <cell r="DV50">
            <v>0</v>
          </cell>
          <cell r="DX50">
            <v>0</v>
          </cell>
          <cell r="DY50">
            <v>0</v>
          </cell>
          <cell r="DZ50">
            <v>66.352500000000006</v>
          </cell>
          <cell r="EA50">
            <v>74.92</v>
          </cell>
          <cell r="ED50">
            <v>74.92</v>
          </cell>
          <cell r="EF50" t="str">
            <v>&lt;--ADMw_C--</v>
          </cell>
          <cell r="EG50">
            <v>-3.7499999999999999E-3</v>
          </cell>
          <cell r="EH50">
            <v>0</v>
          </cell>
          <cell r="EI50">
            <v>0</v>
          </cell>
          <cell r="EJ50">
            <v>0</v>
          </cell>
          <cell r="EK50">
            <v>0</v>
          </cell>
          <cell r="EL50" t="str">
            <v>&lt;--Spacer--&gt;</v>
          </cell>
          <cell r="EM50" t="str">
            <v>&lt;--Spacer--&gt;</v>
          </cell>
          <cell r="EN50" t="str">
            <v>&lt;--Spacer--&gt;</v>
          </cell>
          <cell r="EO50" t="str">
            <v>&lt;--Spacer--&gt;</v>
          </cell>
          <cell r="EQ50">
            <v>0</v>
          </cell>
          <cell r="ER50">
            <v>0</v>
          </cell>
          <cell r="ES50">
            <v>0</v>
          </cell>
          <cell r="ET50">
            <v>0</v>
          </cell>
          <cell r="EU50">
            <v>0</v>
          </cell>
          <cell r="EV50">
            <v>0</v>
          </cell>
          <cell r="EW50">
            <v>0</v>
          </cell>
          <cell r="EX50">
            <v>0</v>
          </cell>
          <cell r="EY50">
            <v>0</v>
          </cell>
          <cell r="EZ50">
            <v>0</v>
          </cell>
          <cell r="FA50">
            <v>65.03</v>
          </cell>
          <cell r="FC50">
            <v>65.03</v>
          </cell>
          <cell r="FD50">
            <v>0</v>
          </cell>
          <cell r="FE50">
            <v>0</v>
          </cell>
          <cell r="FF50" t="str">
            <v>--ADMw_P--&gt;</v>
          </cell>
          <cell r="FG50">
            <v>65.03</v>
          </cell>
          <cell r="FI50">
            <v>65.03</v>
          </cell>
          <cell r="FJ50">
            <v>0</v>
          </cell>
          <cell r="FK50">
            <v>0</v>
          </cell>
          <cell r="FL50">
            <v>0</v>
          </cell>
          <cell r="FM50">
            <v>0</v>
          </cell>
          <cell r="FN50">
            <v>0</v>
          </cell>
          <cell r="FO50">
            <v>0</v>
          </cell>
          <cell r="FQ50">
            <v>0</v>
          </cell>
          <cell r="FR50">
            <v>0</v>
          </cell>
          <cell r="FS50">
            <v>0</v>
          </cell>
          <cell r="FT50">
            <v>0</v>
          </cell>
          <cell r="FV50">
            <v>0</v>
          </cell>
          <cell r="FW50">
            <v>0</v>
          </cell>
          <cell r="FX50">
            <v>0</v>
          </cell>
          <cell r="FY50">
            <v>0</v>
          </cell>
          <cell r="GA50">
            <v>0</v>
          </cell>
          <cell r="GB50">
            <v>0</v>
          </cell>
          <cell r="GC50">
            <v>0</v>
          </cell>
          <cell r="GD50">
            <v>0</v>
          </cell>
          <cell r="GE50">
            <v>5.29</v>
          </cell>
          <cell r="GF50">
            <v>1.3225</v>
          </cell>
          <cell r="GH50">
            <v>5.29</v>
          </cell>
          <cell r="GI50">
            <v>0</v>
          </cell>
          <cell r="GJ50">
            <v>0</v>
          </cell>
          <cell r="GL50">
            <v>0</v>
          </cell>
          <cell r="GM50">
            <v>0</v>
          </cell>
          <cell r="GN50">
            <v>0</v>
          </cell>
          <cell r="GP50">
            <v>0</v>
          </cell>
          <cell r="GQ50">
            <v>0</v>
          </cell>
          <cell r="GR50">
            <v>79.084999999999994</v>
          </cell>
          <cell r="GS50">
            <v>66.352500000000006</v>
          </cell>
          <cell r="GV50">
            <v>79.084999999999994</v>
          </cell>
          <cell r="GX50" t="str">
            <v>&lt;--ADMw_P--</v>
          </cell>
          <cell r="GY50">
            <v>0</v>
          </cell>
          <cell r="GZ50">
            <v>0</v>
          </cell>
          <cell r="HA50">
            <v>0</v>
          </cell>
          <cell r="HB50">
            <v>0</v>
          </cell>
          <cell r="HC50">
            <v>0</v>
          </cell>
          <cell r="HD50" t="str">
            <v>&lt;--Spacer--&gt;</v>
          </cell>
          <cell r="HE50" t="str">
            <v>&lt;--Spacer--&gt;</v>
          </cell>
          <cell r="HF50" t="str">
            <v>&lt;--Spacer--&gt;</v>
          </cell>
          <cell r="HG50" t="str">
            <v>&lt;--Spacer--&gt;</v>
          </cell>
          <cell r="HI50">
            <v>0</v>
          </cell>
          <cell r="HJ50">
            <v>0</v>
          </cell>
          <cell r="HK50">
            <v>0</v>
          </cell>
          <cell r="HL50">
            <v>0</v>
          </cell>
          <cell r="HM50">
            <v>0</v>
          </cell>
          <cell r="HN50">
            <v>0</v>
          </cell>
          <cell r="HO50">
            <v>0</v>
          </cell>
          <cell r="HP50">
            <v>0</v>
          </cell>
          <cell r="HQ50">
            <v>0</v>
          </cell>
          <cell r="HR50">
            <v>0</v>
          </cell>
          <cell r="HS50">
            <v>77.180000000000007</v>
          </cell>
          <cell r="HU50">
            <v>77.180000000000007</v>
          </cell>
          <cell r="HV50">
            <v>0</v>
          </cell>
          <cell r="HW50">
            <v>0</v>
          </cell>
          <cell r="HX50" t="str">
            <v>--ADMw_O--&gt;</v>
          </cell>
          <cell r="HY50">
            <v>77.180000000000007</v>
          </cell>
          <cell r="IA50">
            <v>77.180000000000007</v>
          </cell>
          <cell r="IB50">
            <v>0</v>
          </cell>
          <cell r="IC50">
            <v>0</v>
          </cell>
          <cell r="ID50">
            <v>0</v>
          </cell>
          <cell r="IE50">
            <v>0</v>
          </cell>
          <cell r="IF50">
            <v>0</v>
          </cell>
          <cell r="IG50">
            <v>0</v>
          </cell>
          <cell r="II50">
            <v>0</v>
          </cell>
          <cell r="IJ50">
            <v>0</v>
          </cell>
          <cell r="IK50">
            <v>0</v>
          </cell>
          <cell r="IL50">
            <v>0</v>
          </cell>
          <cell r="IN50">
            <v>0</v>
          </cell>
          <cell r="IO50">
            <v>0</v>
          </cell>
          <cell r="IP50">
            <v>0</v>
          </cell>
          <cell r="IQ50">
            <v>0</v>
          </cell>
          <cell r="IS50">
            <v>0</v>
          </cell>
          <cell r="IT50">
            <v>0</v>
          </cell>
          <cell r="IU50">
            <v>0</v>
          </cell>
          <cell r="IV50">
            <v>0</v>
          </cell>
          <cell r="IW50">
            <v>7.62</v>
          </cell>
          <cell r="IX50">
            <v>1.905</v>
          </cell>
          <cell r="IZ50">
            <v>7.62</v>
          </cell>
          <cell r="JA50">
            <v>0</v>
          </cell>
          <cell r="JB50">
            <v>0</v>
          </cell>
          <cell r="JD50">
            <v>0</v>
          </cell>
          <cell r="JE50">
            <v>0</v>
          </cell>
          <cell r="JF50">
            <v>0</v>
          </cell>
          <cell r="JH50">
            <v>0</v>
          </cell>
          <cell r="JI50">
            <v>0</v>
          </cell>
          <cell r="JJ50">
            <v>79.084999999999994</v>
          </cell>
          <cell r="JL50" t="str">
            <v>&lt;--ADMw_O--</v>
          </cell>
          <cell r="JM50">
            <v>0</v>
          </cell>
          <cell r="JN50">
            <v>0</v>
          </cell>
          <cell r="JO50">
            <v>0</v>
          </cell>
          <cell r="JP50">
            <v>0</v>
          </cell>
          <cell r="JQ50">
            <v>0</v>
          </cell>
          <cell r="JR50">
            <v>43640.35126797454</v>
          </cell>
          <cell r="JS50">
            <v>1</v>
          </cell>
          <cell r="JT50">
            <v>3</v>
          </cell>
        </row>
        <row r="51">
          <cell r="A51">
            <v>1945</v>
          </cell>
          <cell r="B51">
            <v>1945</v>
          </cell>
          <cell r="C51" t="str">
            <v>05006</v>
          </cell>
          <cell r="D51" t="str">
            <v>Columbia</v>
          </cell>
          <cell r="E51" t="str">
            <v>Clatskanie SD 6J</v>
          </cell>
          <cell r="G51">
            <v>2230</v>
          </cell>
          <cell r="H51">
            <v>3728500</v>
          </cell>
          <cell r="I51">
            <v>0</v>
          </cell>
          <cell r="J51">
            <v>0</v>
          </cell>
          <cell r="K51">
            <v>20000</v>
          </cell>
          <cell r="L51">
            <v>65000</v>
          </cell>
          <cell r="M51">
            <v>0</v>
          </cell>
          <cell r="N51">
            <v>0</v>
          </cell>
          <cell r="O51">
            <v>0</v>
          </cell>
          <cell r="P51">
            <v>10.06</v>
          </cell>
          <cell r="Q51">
            <v>957575</v>
          </cell>
          <cell r="R51">
            <v>725</v>
          </cell>
          <cell r="S51">
            <v>725</v>
          </cell>
          <cell r="T51">
            <v>725</v>
          </cell>
          <cell r="U51">
            <v>0</v>
          </cell>
          <cell r="V51" t="str">
            <v>--ADMw_F--&gt;</v>
          </cell>
          <cell r="W51">
            <v>725</v>
          </cell>
          <cell r="X51">
            <v>725</v>
          </cell>
          <cell r="Y51">
            <v>725</v>
          </cell>
          <cell r="Z51">
            <v>0</v>
          </cell>
          <cell r="AA51">
            <v>136</v>
          </cell>
          <cell r="AB51">
            <v>79.75</v>
          </cell>
          <cell r="AC51">
            <v>25.7</v>
          </cell>
          <cell r="AD51">
            <v>4</v>
          </cell>
          <cell r="AE51">
            <v>2</v>
          </cell>
          <cell r="AF51">
            <v>4</v>
          </cell>
          <cell r="AG51">
            <v>4</v>
          </cell>
          <cell r="AH51">
            <v>0</v>
          </cell>
          <cell r="AI51">
            <v>0</v>
          </cell>
          <cell r="AJ51">
            <v>0</v>
          </cell>
          <cell r="AK51">
            <v>0</v>
          </cell>
          <cell r="AL51">
            <v>0</v>
          </cell>
          <cell r="AM51">
            <v>0</v>
          </cell>
          <cell r="AN51">
            <v>0</v>
          </cell>
          <cell r="AO51">
            <v>0</v>
          </cell>
          <cell r="AP51">
            <v>0</v>
          </cell>
          <cell r="AQ51">
            <v>0</v>
          </cell>
          <cell r="AR51">
            <v>0</v>
          </cell>
          <cell r="AS51">
            <v>6</v>
          </cell>
          <cell r="AT51">
            <v>1.5</v>
          </cell>
          <cell r="AU51">
            <v>119.68</v>
          </cell>
          <cell r="AV51">
            <v>29.92</v>
          </cell>
          <cell r="AW51">
            <v>119.68</v>
          </cell>
          <cell r="AX51">
            <v>119.68</v>
          </cell>
          <cell r="AY51">
            <v>0</v>
          </cell>
          <cell r="AZ51">
            <v>0</v>
          </cell>
          <cell r="BA51">
            <v>0</v>
          </cell>
          <cell r="BB51">
            <v>0</v>
          </cell>
          <cell r="BC51">
            <v>0</v>
          </cell>
          <cell r="BD51">
            <v>78</v>
          </cell>
          <cell r="BE51">
            <v>78</v>
          </cell>
          <cell r="BF51">
            <v>78</v>
          </cell>
          <cell r="BG51">
            <v>0</v>
          </cell>
          <cell r="BH51">
            <v>932.31619999999998</v>
          </cell>
          <cell r="BI51">
            <v>941.87</v>
          </cell>
          <cell r="BJ51">
            <v>932.31619999999998</v>
          </cell>
          <cell r="BK51">
            <v>941.87</v>
          </cell>
          <cell r="BL51">
            <v>941.87</v>
          </cell>
          <cell r="BM51">
            <v>941.87</v>
          </cell>
          <cell r="BN51" t="str">
            <v>&lt;--ADMw_F--</v>
          </cell>
          <cell r="BO51">
            <v>-2.4450000000000001E-3</v>
          </cell>
          <cell r="BP51">
            <v>0</v>
          </cell>
          <cell r="BQ51">
            <v>1320.79</v>
          </cell>
          <cell r="BR51">
            <v>82</v>
          </cell>
          <cell r="BS51">
            <v>0.8</v>
          </cell>
          <cell r="BT51" t="str">
            <v>&lt;--Spacer--&gt;</v>
          </cell>
          <cell r="BU51" t="str">
            <v>&lt;--Spacer--&gt;</v>
          </cell>
          <cell r="BV51" t="str">
            <v>&lt;--Spacer--&gt;</v>
          </cell>
          <cell r="BW51" t="str">
            <v>&lt;--Spacer--&gt;</v>
          </cell>
          <cell r="BX51">
            <v>2230</v>
          </cell>
          <cell r="BY51">
            <v>3640000</v>
          </cell>
          <cell r="BZ51">
            <v>0</v>
          </cell>
          <cell r="CA51">
            <v>0</v>
          </cell>
          <cell r="CB51">
            <v>13000</v>
          </cell>
          <cell r="CC51">
            <v>65000</v>
          </cell>
          <cell r="CD51">
            <v>0</v>
          </cell>
          <cell r="CE51">
            <v>0</v>
          </cell>
          <cell r="CF51">
            <v>0</v>
          </cell>
          <cell r="CG51">
            <v>8.6199999999999992</v>
          </cell>
          <cell r="CH51">
            <v>940900</v>
          </cell>
          <cell r="CI51">
            <v>717.17</v>
          </cell>
          <cell r="CJ51">
            <v>717.17</v>
          </cell>
          <cell r="CK51">
            <v>717.17</v>
          </cell>
          <cell r="CL51">
            <v>0</v>
          </cell>
          <cell r="CM51">
            <v>0</v>
          </cell>
          <cell r="CN51" t="str">
            <v>--ADMw_C--&gt;</v>
          </cell>
          <cell r="CO51">
            <v>717.17</v>
          </cell>
          <cell r="CP51">
            <v>717.17</v>
          </cell>
          <cell r="CQ51">
            <v>717.17</v>
          </cell>
          <cell r="CR51">
            <v>0</v>
          </cell>
          <cell r="CS51">
            <v>138</v>
          </cell>
          <cell r="CT51">
            <v>78.8887</v>
          </cell>
          <cell r="CU51">
            <v>25.7</v>
          </cell>
          <cell r="CV51">
            <v>4</v>
          </cell>
          <cell r="CW51">
            <v>2</v>
          </cell>
          <cell r="CX51">
            <v>4</v>
          </cell>
          <cell r="CY51">
            <v>4</v>
          </cell>
          <cell r="CZ51">
            <v>0</v>
          </cell>
          <cell r="DA51">
            <v>0</v>
          </cell>
          <cell r="DB51">
            <v>0</v>
          </cell>
          <cell r="DC51">
            <v>0</v>
          </cell>
          <cell r="DD51">
            <v>0</v>
          </cell>
          <cell r="DE51">
            <v>0</v>
          </cell>
          <cell r="DF51">
            <v>0</v>
          </cell>
          <cell r="DG51">
            <v>0</v>
          </cell>
          <cell r="DH51">
            <v>0</v>
          </cell>
          <cell r="DI51">
            <v>0</v>
          </cell>
          <cell r="DJ51">
            <v>0</v>
          </cell>
          <cell r="DK51">
            <v>6</v>
          </cell>
          <cell r="DL51">
            <v>1.5</v>
          </cell>
          <cell r="DM51">
            <v>116.23</v>
          </cell>
          <cell r="DN51">
            <v>29.057500000000001</v>
          </cell>
          <cell r="DO51">
            <v>116.23</v>
          </cell>
          <cell r="DP51">
            <v>116.23</v>
          </cell>
          <cell r="DQ51">
            <v>0</v>
          </cell>
          <cell r="DR51">
            <v>0</v>
          </cell>
          <cell r="DS51">
            <v>0</v>
          </cell>
          <cell r="DT51">
            <v>0</v>
          </cell>
          <cell r="DU51">
            <v>0</v>
          </cell>
          <cell r="DV51">
            <v>78</v>
          </cell>
          <cell r="DW51">
            <v>78</v>
          </cell>
          <cell r="DX51">
            <v>78</v>
          </cell>
          <cell r="DY51">
            <v>0</v>
          </cell>
          <cell r="DZ51">
            <v>919.99800000000005</v>
          </cell>
          <cell r="EA51">
            <v>932.31619999999998</v>
          </cell>
          <cell r="EB51">
            <v>919.99800000000005</v>
          </cell>
          <cell r="EC51">
            <v>932.31619999999998</v>
          </cell>
          <cell r="ED51">
            <v>932.31619999999998</v>
          </cell>
          <cell r="EE51">
            <v>932.31619999999998</v>
          </cell>
          <cell r="EF51" t="str">
            <v>&lt;--ADMw_C--</v>
          </cell>
          <cell r="EG51">
            <v>-6.136E-3</v>
          </cell>
          <cell r="EH51">
            <v>0</v>
          </cell>
          <cell r="EI51">
            <v>1303.9100000000001</v>
          </cell>
          <cell r="EJ51">
            <v>82</v>
          </cell>
          <cell r="EK51">
            <v>0.8</v>
          </cell>
          <cell r="EL51" t="str">
            <v>&lt;--Spacer--&gt;</v>
          </cell>
          <cell r="EM51" t="str">
            <v>&lt;--Spacer--&gt;</v>
          </cell>
          <cell r="EN51" t="str">
            <v>&lt;--Spacer--&gt;</v>
          </cell>
          <cell r="EO51" t="str">
            <v>&lt;--Spacer--&gt;</v>
          </cell>
          <cell r="EP51">
            <v>2230</v>
          </cell>
          <cell r="EQ51">
            <v>3471571</v>
          </cell>
          <cell r="ER51">
            <v>0</v>
          </cell>
          <cell r="ES51">
            <v>68845</v>
          </cell>
          <cell r="ET51">
            <v>24581</v>
          </cell>
          <cell r="EU51">
            <v>107758</v>
          </cell>
          <cell r="EV51">
            <v>0</v>
          </cell>
          <cell r="EW51">
            <v>0</v>
          </cell>
          <cell r="EX51">
            <v>0</v>
          </cell>
          <cell r="EY51">
            <v>10.06</v>
          </cell>
          <cell r="EZ51">
            <v>913358</v>
          </cell>
          <cell r="FA51">
            <v>710.05</v>
          </cell>
          <cell r="FB51">
            <v>710.05</v>
          </cell>
          <cell r="FC51">
            <v>710.05</v>
          </cell>
          <cell r="FD51">
            <v>0</v>
          </cell>
          <cell r="FE51">
            <v>0</v>
          </cell>
          <cell r="FF51" t="str">
            <v>--ADMw_P--&gt;</v>
          </cell>
          <cell r="FG51">
            <v>710.05</v>
          </cell>
          <cell r="FH51">
            <v>710.05</v>
          </cell>
          <cell r="FI51">
            <v>710.05</v>
          </cell>
          <cell r="FJ51">
            <v>0</v>
          </cell>
          <cell r="FK51">
            <v>121</v>
          </cell>
          <cell r="FL51">
            <v>78.105500000000006</v>
          </cell>
          <cell r="FM51">
            <v>25.7</v>
          </cell>
          <cell r="FN51">
            <v>3.79</v>
          </cell>
          <cell r="FO51">
            <v>1.895</v>
          </cell>
          <cell r="FP51">
            <v>3.79</v>
          </cell>
          <cell r="FQ51">
            <v>3.79</v>
          </cell>
          <cell r="FR51">
            <v>0</v>
          </cell>
          <cell r="FS51">
            <v>0</v>
          </cell>
          <cell r="FT51">
            <v>0</v>
          </cell>
          <cell r="FU51">
            <v>0</v>
          </cell>
          <cell r="FV51">
            <v>0</v>
          </cell>
          <cell r="FW51">
            <v>0</v>
          </cell>
          <cell r="FX51">
            <v>0</v>
          </cell>
          <cell r="FY51">
            <v>0</v>
          </cell>
          <cell r="FZ51">
            <v>0</v>
          </cell>
          <cell r="GA51">
            <v>0</v>
          </cell>
          <cell r="GB51">
            <v>0</v>
          </cell>
          <cell r="GC51">
            <v>11</v>
          </cell>
          <cell r="GD51">
            <v>2.75</v>
          </cell>
          <cell r="GE51">
            <v>93.99</v>
          </cell>
          <cell r="GF51">
            <v>23.497499999999999</v>
          </cell>
          <cell r="GG51">
            <v>93.99</v>
          </cell>
          <cell r="GH51">
            <v>93.99</v>
          </cell>
          <cell r="GI51">
            <v>0</v>
          </cell>
          <cell r="GJ51">
            <v>0</v>
          </cell>
          <cell r="GK51">
            <v>0</v>
          </cell>
          <cell r="GL51">
            <v>0</v>
          </cell>
          <cell r="GM51">
            <v>0</v>
          </cell>
          <cell r="GN51">
            <v>78</v>
          </cell>
          <cell r="GO51">
            <v>78</v>
          </cell>
          <cell r="GP51">
            <v>78</v>
          </cell>
          <cell r="GQ51">
            <v>0</v>
          </cell>
          <cell r="GR51">
            <v>942.87289999999996</v>
          </cell>
          <cell r="GS51">
            <v>919.99800000000005</v>
          </cell>
          <cell r="GT51">
            <v>942.87289999999996</v>
          </cell>
          <cell r="GU51">
            <v>919.99800000000005</v>
          </cell>
          <cell r="GV51">
            <v>942.87289999999996</v>
          </cell>
          <cell r="GW51">
            <v>942.87289999999996</v>
          </cell>
          <cell r="GX51" t="str">
            <v>&lt;--ADMw_P--</v>
          </cell>
          <cell r="GY51">
            <v>0</v>
          </cell>
          <cell r="GZ51">
            <v>0</v>
          </cell>
          <cell r="HA51">
            <v>1286.33</v>
          </cell>
          <cell r="HB51">
            <v>82</v>
          </cell>
          <cell r="HC51">
            <v>0.8</v>
          </cell>
          <cell r="HD51" t="str">
            <v>&lt;--Spacer--&gt;</v>
          </cell>
          <cell r="HE51" t="str">
            <v>&lt;--Spacer--&gt;</v>
          </cell>
          <cell r="HF51" t="str">
            <v>&lt;--Spacer--&gt;</v>
          </cell>
          <cell r="HG51" t="str">
            <v>&lt;--Spacer--&gt;</v>
          </cell>
          <cell r="HH51">
            <v>2230</v>
          </cell>
          <cell r="HI51">
            <v>3495794</v>
          </cell>
          <cell r="HJ51">
            <v>0</v>
          </cell>
          <cell r="HK51">
            <v>80588</v>
          </cell>
          <cell r="HL51">
            <v>61040</v>
          </cell>
          <cell r="HM51">
            <v>131505</v>
          </cell>
          <cell r="HN51">
            <v>0</v>
          </cell>
          <cell r="HO51">
            <v>0</v>
          </cell>
          <cell r="HP51">
            <v>0</v>
          </cell>
          <cell r="HQ51">
            <v>9.83</v>
          </cell>
          <cell r="HR51">
            <v>831953</v>
          </cell>
          <cell r="HS51">
            <v>723.39</v>
          </cell>
          <cell r="HT51">
            <v>723.39</v>
          </cell>
          <cell r="HU51">
            <v>723.39</v>
          </cell>
          <cell r="HV51">
            <v>0</v>
          </cell>
          <cell r="HW51">
            <v>0</v>
          </cell>
          <cell r="HX51" t="str">
            <v>--ADMw_O--&gt;</v>
          </cell>
          <cell r="HY51">
            <v>723.39</v>
          </cell>
          <cell r="HZ51">
            <v>723.39</v>
          </cell>
          <cell r="IA51">
            <v>723.39</v>
          </cell>
          <cell r="IB51">
            <v>0</v>
          </cell>
          <cell r="IC51">
            <v>128</v>
          </cell>
          <cell r="ID51">
            <v>79.572900000000004</v>
          </cell>
          <cell r="IE51">
            <v>25.4</v>
          </cell>
          <cell r="IF51">
            <v>4.1399999999999997</v>
          </cell>
          <cell r="IG51">
            <v>2.0699999999999998</v>
          </cell>
          <cell r="IH51">
            <v>4.1399999999999997</v>
          </cell>
          <cell r="II51">
            <v>4.1399999999999997</v>
          </cell>
          <cell r="IJ51">
            <v>0</v>
          </cell>
          <cell r="IK51">
            <v>0</v>
          </cell>
          <cell r="IL51">
            <v>0</v>
          </cell>
          <cell r="IM51">
            <v>0</v>
          </cell>
          <cell r="IN51">
            <v>0</v>
          </cell>
          <cell r="IO51">
            <v>0</v>
          </cell>
          <cell r="IP51">
            <v>0</v>
          </cell>
          <cell r="IQ51">
            <v>0</v>
          </cell>
          <cell r="IR51">
            <v>0</v>
          </cell>
          <cell r="IS51">
            <v>0</v>
          </cell>
          <cell r="IT51">
            <v>0</v>
          </cell>
          <cell r="IU51">
            <v>12</v>
          </cell>
          <cell r="IV51">
            <v>3</v>
          </cell>
          <cell r="IW51">
            <v>124.16</v>
          </cell>
          <cell r="IX51">
            <v>31.04</v>
          </cell>
          <cell r="IY51">
            <v>124.16</v>
          </cell>
          <cell r="IZ51">
            <v>124.16</v>
          </cell>
          <cell r="JA51">
            <v>0</v>
          </cell>
          <cell r="JB51">
            <v>0</v>
          </cell>
          <cell r="JC51">
            <v>0</v>
          </cell>
          <cell r="JD51">
            <v>0</v>
          </cell>
          <cell r="JE51">
            <v>0</v>
          </cell>
          <cell r="JF51">
            <v>78.400000000000006</v>
          </cell>
          <cell r="JG51">
            <v>78.400000000000006</v>
          </cell>
          <cell r="JH51">
            <v>78.400000000000006</v>
          </cell>
          <cell r="JI51">
            <v>0</v>
          </cell>
          <cell r="JJ51">
            <v>942.87289999999996</v>
          </cell>
          <cell r="JK51">
            <v>942.87289999999996</v>
          </cell>
          <cell r="JL51" t="str">
            <v>&lt;--ADMw_O--</v>
          </cell>
          <cell r="JM51">
            <v>0</v>
          </cell>
          <cell r="JN51">
            <v>0</v>
          </cell>
          <cell r="JO51">
            <v>1150.08</v>
          </cell>
          <cell r="JP51">
            <v>80</v>
          </cell>
          <cell r="JQ51">
            <v>0.8</v>
          </cell>
          <cell r="JR51">
            <v>43640.35126797454</v>
          </cell>
          <cell r="JS51">
            <v>1</v>
          </cell>
          <cell r="JT51">
            <v>2</v>
          </cell>
        </row>
        <row r="52">
          <cell r="A52">
            <v>1946</v>
          </cell>
          <cell r="B52">
            <v>1946</v>
          </cell>
          <cell r="C52" t="str">
            <v>05013</v>
          </cell>
          <cell r="D52" t="str">
            <v>Columbia</v>
          </cell>
          <cell r="E52" t="str">
            <v>Rainier SD 13</v>
          </cell>
          <cell r="G52">
            <v>2230</v>
          </cell>
          <cell r="H52">
            <v>3600000</v>
          </cell>
          <cell r="I52">
            <v>0</v>
          </cell>
          <cell r="J52">
            <v>0</v>
          </cell>
          <cell r="K52">
            <v>30000</v>
          </cell>
          <cell r="L52">
            <v>40000</v>
          </cell>
          <cell r="M52">
            <v>0</v>
          </cell>
          <cell r="N52">
            <v>0</v>
          </cell>
          <cell r="O52">
            <v>0</v>
          </cell>
          <cell r="P52">
            <v>9.73</v>
          </cell>
          <cell r="Q52">
            <v>1035250</v>
          </cell>
          <cell r="R52">
            <v>890</v>
          </cell>
          <cell r="S52">
            <v>890</v>
          </cell>
          <cell r="T52">
            <v>890</v>
          </cell>
          <cell r="U52">
            <v>0</v>
          </cell>
          <cell r="V52" t="str">
            <v>--ADMw_F--&gt;</v>
          </cell>
          <cell r="W52">
            <v>890</v>
          </cell>
          <cell r="X52">
            <v>890</v>
          </cell>
          <cell r="Y52">
            <v>890</v>
          </cell>
          <cell r="Z52">
            <v>0</v>
          </cell>
          <cell r="AA52">
            <v>114</v>
          </cell>
          <cell r="AB52">
            <v>97.9</v>
          </cell>
          <cell r="AC52">
            <v>3.9</v>
          </cell>
          <cell r="AD52">
            <v>3</v>
          </cell>
          <cell r="AE52">
            <v>1.5</v>
          </cell>
          <cell r="AF52">
            <v>3</v>
          </cell>
          <cell r="AG52">
            <v>3</v>
          </cell>
          <cell r="AH52">
            <v>0</v>
          </cell>
          <cell r="AI52">
            <v>0</v>
          </cell>
          <cell r="AJ52">
            <v>0</v>
          </cell>
          <cell r="AK52">
            <v>0</v>
          </cell>
          <cell r="AL52">
            <v>0</v>
          </cell>
          <cell r="AM52">
            <v>0</v>
          </cell>
          <cell r="AN52">
            <v>0</v>
          </cell>
          <cell r="AO52">
            <v>0</v>
          </cell>
          <cell r="AP52">
            <v>0</v>
          </cell>
          <cell r="AQ52">
            <v>0</v>
          </cell>
          <cell r="AR52">
            <v>0</v>
          </cell>
          <cell r="AS52">
            <v>8</v>
          </cell>
          <cell r="AT52">
            <v>2</v>
          </cell>
          <cell r="AU52">
            <v>159.19999999999999</v>
          </cell>
          <cell r="AV52">
            <v>39.799999999999997</v>
          </cell>
          <cell r="AW52">
            <v>159.19999999999999</v>
          </cell>
          <cell r="AX52">
            <v>159.19999999999999</v>
          </cell>
          <cell r="AY52">
            <v>0</v>
          </cell>
          <cell r="AZ52">
            <v>0</v>
          </cell>
          <cell r="BA52">
            <v>0</v>
          </cell>
          <cell r="BB52">
            <v>0</v>
          </cell>
          <cell r="BC52">
            <v>0</v>
          </cell>
          <cell r="BD52">
            <v>0</v>
          </cell>
          <cell r="BE52">
            <v>0</v>
          </cell>
          <cell r="BF52">
            <v>0</v>
          </cell>
          <cell r="BG52">
            <v>0</v>
          </cell>
          <cell r="BH52">
            <v>1002.1555</v>
          </cell>
          <cell r="BI52">
            <v>1035.0999999999999</v>
          </cell>
          <cell r="BJ52">
            <v>1043.9829999999999</v>
          </cell>
          <cell r="BK52">
            <v>1035.0999999999999</v>
          </cell>
          <cell r="BL52">
            <v>1035.0999999999999</v>
          </cell>
          <cell r="BM52">
            <v>1043.9829999999999</v>
          </cell>
          <cell r="BN52" t="str">
            <v>&lt;--ADMw_F--</v>
          </cell>
          <cell r="BO52">
            <v>-4.2319999999999997E-3</v>
          </cell>
          <cell r="BP52">
            <v>0</v>
          </cell>
          <cell r="BQ52">
            <v>1163.2</v>
          </cell>
          <cell r="BR52">
            <v>77</v>
          </cell>
          <cell r="BS52">
            <v>0.7</v>
          </cell>
          <cell r="BT52" t="str">
            <v>&lt;--Spacer--&gt;</v>
          </cell>
          <cell r="BU52" t="str">
            <v>&lt;--Spacer--&gt;</v>
          </cell>
          <cell r="BV52" t="str">
            <v>&lt;--Spacer--&gt;</v>
          </cell>
          <cell r="BW52" t="str">
            <v>&lt;--Spacer--&gt;</v>
          </cell>
          <cell r="BX52">
            <v>2230</v>
          </cell>
          <cell r="BY52">
            <v>3570000</v>
          </cell>
          <cell r="BZ52">
            <v>0</v>
          </cell>
          <cell r="CA52">
            <v>0</v>
          </cell>
          <cell r="CB52">
            <v>20000</v>
          </cell>
          <cell r="CC52">
            <v>30000</v>
          </cell>
          <cell r="CD52">
            <v>0</v>
          </cell>
          <cell r="CE52">
            <v>0</v>
          </cell>
          <cell r="CF52">
            <v>0</v>
          </cell>
          <cell r="CG52">
            <v>8.64</v>
          </cell>
          <cell r="CH52">
            <v>1010000</v>
          </cell>
          <cell r="CI52">
            <v>853.96</v>
          </cell>
          <cell r="CJ52">
            <v>893.8</v>
          </cell>
          <cell r="CK52">
            <v>853.96</v>
          </cell>
          <cell r="CL52">
            <v>39.840000000000003</v>
          </cell>
          <cell r="CM52">
            <v>0</v>
          </cell>
          <cell r="CN52" t="str">
            <v>--ADMw_C--&gt;</v>
          </cell>
          <cell r="CO52">
            <v>853.96</v>
          </cell>
          <cell r="CP52">
            <v>893.8</v>
          </cell>
          <cell r="CQ52">
            <v>853.96</v>
          </cell>
          <cell r="CR52">
            <v>39.840000000000003</v>
          </cell>
          <cell r="CS52">
            <v>123</v>
          </cell>
          <cell r="CT52">
            <v>98.317999999999998</v>
          </cell>
          <cell r="CU52">
            <v>3.9</v>
          </cell>
          <cell r="CV52">
            <v>11.58</v>
          </cell>
          <cell r="CW52">
            <v>5.79</v>
          </cell>
          <cell r="CX52">
            <v>11.99</v>
          </cell>
          <cell r="CY52">
            <v>11.58</v>
          </cell>
          <cell r="CZ52">
            <v>0.41</v>
          </cell>
          <cell r="DA52">
            <v>0</v>
          </cell>
          <cell r="DB52">
            <v>0</v>
          </cell>
          <cell r="DC52">
            <v>0</v>
          </cell>
          <cell r="DD52">
            <v>0</v>
          </cell>
          <cell r="DE52">
            <v>0</v>
          </cell>
          <cell r="DF52">
            <v>0</v>
          </cell>
          <cell r="DG52">
            <v>0</v>
          </cell>
          <cell r="DH52">
            <v>0</v>
          </cell>
          <cell r="DI52">
            <v>0</v>
          </cell>
          <cell r="DJ52">
            <v>0</v>
          </cell>
          <cell r="DK52">
            <v>8</v>
          </cell>
          <cell r="DL52">
            <v>2</v>
          </cell>
          <cell r="DM52">
            <v>152.75</v>
          </cell>
          <cell r="DN52">
            <v>38.1875</v>
          </cell>
          <cell r="DO52">
            <v>159.88</v>
          </cell>
          <cell r="DP52">
            <v>152.75</v>
          </cell>
          <cell r="DQ52">
            <v>7.13</v>
          </cell>
          <cell r="DR52">
            <v>0</v>
          </cell>
          <cell r="DS52">
            <v>0</v>
          </cell>
          <cell r="DT52">
            <v>0</v>
          </cell>
          <cell r="DU52">
            <v>0</v>
          </cell>
          <cell r="DV52">
            <v>0</v>
          </cell>
          <cell r="DW52">
            <v>0</v>
          </cell>
          <cell r="DX52">
            <v>0</v>
          </cell>
          <cell r="DY52">
            <v>0</v>
          </cell>
          <cell r="DZ52">
            <v>1018.4363</v>
          </cell>
          <cell r="EA52">
            <v>1002.1555</v>
          </cell>
          <cell r="EB52">
            <v>1061.1013</v>
          </cell>
          <cell r="EC52">
            <v>1043.9829999999999</v>
          </cell>
          <cell r="ED52">
            <v>1018.4363</v>
          </cell>
          <cell r="EE52">
            <v>1061.1013</v>
          </cell>
          <cell r="EF52" t="str">
            <v>&lt;--ADMw_C--</v>
          </cell>
          <cell r="EG52">
            <v>0</v>
          </cell>
          <cell r="EH52">
            <v>0</v>
          </cell>
          <cell r="EI52">
            <v>1130.01</v>
          </cell>
          <cell r="EJ52">
            <v>78</v>
          </cell>
          <cell r="EK52">
            <v>0.7</v>
          </cell>
          <cell r="EL52" t="str">
            <v>&lt;--Spacer--&gt;</v>
          </cell>
          <cell r="EM52" t="str">
            <v>&lt;--Spacer--&gt;</v>
          </cell>
          <cell r="EN52" t="str">
            <v>&lt;--Spacer--&gt;</v>
          </cell>
          <cell r="EO52" t="str">
            <v>&lt;--Spacer--&gt;</v>
          </cell>
          <cell r="EP52">
            <v>2230</v>
          </cell>
          <cell r="EQ52">
            <v>3562403</v>
          </cell>
          <cell r="ER52">
            <v>0</v>
          </cell>
          <cell r="ES52">
            <v>89979</v>
          </cell>
          <cell r="ET52">
            <v>32147</v>
          </cell>
          <cell r="EU52">
            <v>49539</v>
          </cell>
          <cell r="EV52">
            <v>0</v>
          </cell>
          <cell r="EW52">
            <v>0</v>
          </cell>
          <cell r="EX52">
            <v>0</v>
          </cell>
          <cell r="EY52">
            <v>9.73</v>
          </cell>
          <cell r="EZ52">
            <v>1067536</v>
          </cell>
          <cell r="FA52">
            <v>879.18</v>
          </cell>
          <cell r="FB52">
            <v>920.58</v>
          </cell>
          <cell r="FC52">
            <v>879.18</v>
          </cell>
          <cell r="FD52">
            <v>41.4</v>
          </cell>
          <cell r="FE52">
            <v>0</v>
          </cell>
          <cell r="FF52" t="str">
            <v>--ADMw_P--&gt;</v>
          </cell>
          <cell r="FG52">
            <v>879.18</v>
          </cell>
          <cell r="FH52">
            <v>920.58</v>
          </cell>
          <cell r="FI52">
            <v>879.18</v>
          </cell>
          <cell r="FJ52">
            <v>41.4</v>
          </cell>
          <cell r="FK52">
            <v>114</v>
          </cell>
          <cell r="FL52">
            <v>101.2638</v>
          </cell>
          <cell r="FM52">
            <v>3.9</v>
          </cell>
          <cell r="FN52">
            <v>8.91</v>
          </cell>
          <cell r="FO52">
            <v>4.4550000000000001</v>
          </cell>
          <cell r="FP52">
            <v>8.91</v>
          </cell>
          <cell r="FQ52">
            <v>8.91</v>
          </cell>
          <cell r="FR52">
            <v>0</v>
          </cell>
          <cell r="FS52">
            <v>0</v>
          </cell>
          <cell r="FT52">
            <v>0</v>
          </cell>
          <cell r="FU52">
            <v>0</v>
          </cell>
          <cell r="FV52">
            <v>0</v>
          </cell>
          <cell r="FW52">
            <v>0</v>
          </cell>
          <cell r="FX52">
            <v>0</v>
          </cell>
          <cell r="FY52">
            <v>0</v>
          </cell>
          <cell r="FZ52">
            <v>0</v>
          </cell>
          <cell r="GA52">
            <v>0</v>
          </cell>
          <cell r="GB52">
            <v>0</v>
          </cell>
          <cell r="GC52">
            <v>11</v>
          </cell>
          <cell r="GD52">
            <v>2.75</v>
          </cell>
          <cell r="GE52">
            <v>107.55</v>
          </cell>
          <cell r="GF52">
            <v>26.887499999999999</v>
          </cell>
          <cell r="GG52">
            <v>112.61</v>
          </cell>
          <cell r="GH52">
            <v>107.55</v>
          </cell>
          <cell r="GI52">
            <v>5.0599999999999996</v>
          </cell>
          <cell r="GJ52">
            <v>0</v>
          </cell>
          <cell r="GK52">
            <v>0</v>
          </cell>
          <cell r="GL52">
            <v>0</v>
          </cell>
          <cell r="GM52">
            <v>0</v>
          </cell>
          <cell r="GN52">
            <v>0</v>
          </cell>
          <cell r="GO52">
            <v>0</v>
          </cell>
          <cell r="GP52">
            <v>0</v>
          </cell>
          <cell r="GQ52">
            <v>0</v>
          </cell>
          <cell r="GR52">
            <v>1057.4137000000001</v>
          </cell>
          <cell r="GS52">
            <v>1018.4363</v>
          </cell>
          <cell r="GT52">
            <v>1103.6661999999999</v>
          </cell>
          <cell r="GU52">
            <v>1061.1013</v>
          </cell>
          <cell r="GV52">
            <v>1057.4137000000001</v>
          </cell>
          <cell r="GW52">
            <v>1103.6661999999999</v>
          </cell>
          <cell r="GX52" t="str">
            <v>&lt;--ADMw_P--</v>
          </cell>
          <cell r="GY52">
            <v>0</v>
          </cell>
          <cell r="GZ52">
            <v>0</v>
          </cell>
          <cell r="HA52">
            <v>1159.6300000000001</v>
          </cell>
          <cell r="HB52">
            <v>78</v>
          </cell>
          <cell r="HC52">
            <v>0.7</v>
          </cell>
          <cell r="HD52" t="str">
            <v>&lt;--Spacer--&gt;</v>
          </cell>
          <cell r="HE52" t="str">
            <v>&lt;--Spacer--&gt;</v>
          </cell>
          <cell r="HF52" t="str">
            <v>&lt;--Spacer--&gt;</v>
          </cell>
          <cell r="HG52" t="str">
            <v>&lt;--Spacer--&gt;</v>
          </cell>
          <cell r="HH52">
            <v>2230</v>
          </cell>
          <cell r="HI52">
            <v>3304865</v>
          </cell>
          <cell r="HJ52">
            <v>0</v>
          </cell>
          <cell r="HK52">
            <v>108641</v>
          </cell>
          <cell r="HL52">
            <v>41965</v>
          </cell>
          <cell r="HM52">
            <v>65612</v>
          </cell>
          <cell r="HN52">
            <v>0</v>
          </cell>
          <cell r="HO52">
            <v>0</v>
          </cell>
          <cell r="HP52">
            <v>0</v>
          </cell>
          <cell r="HQ52">
            <v>10.58</v>
          </cell>
          <cell r="HR52">
            <v>970087</v>
          </cell>
          <cell r="HS52">
            <v>905.8</v>
          </cell>
          <cell r="HT52">
            <v>950.42</v>
          </cell>
          <cell r="HU52">
            <v>905.8</v>
          </cell>
          <cell r="HV52">
            <v>44.62</v>
          </cell>
          <cell r="HW52">
            <v>0</v>
          </cell>
          <cell r="HX52" t="str">
            <v>--ADMw_O--&gt;</v>
          </cell>
          <cell r="HY52">
            <v>905.8</v>
          </cell>
          <cell r="HZ52">
            <v>950.42</v>
          </cell>
          <cell r="IA52">
            <v>905.8</v>
          </cell>
          <cell r="IB52">
            <v>44.62</v>
          </cell>
          <cell r="IC52">
            <v>125</v>
          </cell>
          <cell r="ID52">
            <v>104.5462</v>
          </cell>
          <cell r="IE52">
            <v>7.8</v>
          </cell>
          <cell r="IF52">
            <v>7</v>
          </cell>
          <cell r="IG52">
            <v>3.5</v>
          </cell>
          <cell r="IH52">
            <v>7</v>
          </cell>
          <cell r="II52">
            <v>7</v>
          </cell>
          <cell r="IJ52">
            <v>0</v>
          </cell>
          <cell r="IK52">
            <v>0</v>
          </cell>
          <cell r="IL52">
            <v>0</v>
          </cell>
          <cell r="IM52">
            <v>0</v>
          </cell>
          <cell r="IN52">
            <v>0</v>
          </cell>
          <cell r="IO52">
            <v>0</v>
          </cell>
          <cell r="IP52">
            <v>0</v>
          </cell>
          <cell r="IQ52">
            <v>0</v>
          </cell>
          <cell r="IR52">
            <v>0</v>
          </cell>
          <cell r="IS52">
            <v>0</v>
          </cell>
          <cell r="IT52">
            <v>0</v>
          </cell>
          <cell r="IU52">
            <v>11</v>
          </cell>
          <cell r="IV52">
            <v>2.75</v>
          </cell>
          <cell r="IW52">
            <v>132.07</v>
          </cell>
          <cell r="IX52">
            <v>33.017499999999998</v>
          </cell>
          <cell r="IY52">
            <v>138.6</v>
          </cell>
          <cell r="IZ52">
            <v>132.07</v>
          </cell>
          <cell r="JA52">
            <v>6.53</v>
          </cell>
          <cell r="JB52">
            <v>0</v>
          </cell>
          <cell r="JC52">
            <v>0</v>
          </cell>
          <cell r="JD52">
            <v>0</v>
          </cell>
          <cell r="JE52">
            <v>0</v>
          </cell>
          <cell r="JF52">
            <v>0</v>
          </cell>
          <cell r="JG52">
            <v>0</v>
          </cell>
          <cell r="JH52">
            <v>0</v>
          </cell>
          <cell r="JI52">
            <v>0</v>
          </cell>
          <cell r="JJ52">
            <v>1057.4137000000001</v>
          </cell>
          <cell r="JK52">
            <v>1103.6661999999999</v>
          </cell>
          <cell r="JL52" t="str">
            <v>&lt;--ADMw_O--</v>
          </cell>
          <cell r="JM52">
            <v>-9.1789999999999997E-3</v>
          </cell>
          <cell r="JN52">
            <v>0</v>
          </cell>
          <cell r="JO52">
            <v>1020.69</v>
          </cell>
          <cell r="JP52">
            <v>77</v>
          </cell>
          <cell r="JQ52">
            <v>0.7</v>
          </cell>
          <cell r="JR52">
            <v>43640.35126797454</v>
          </cell>
          <cell r="JS52">
            <v>1</v>
          </cell>
          <cell r="JT52">
            <v>2</v>
          </cell>
        </row>
        <row r="53">
          <cell r="A53">
            <v>4234</v>
          </cell>
          <cell r="B53">
            <v>1946</v>
          </cell>
          <cell r="D53" t="str">
            <v>Columbia</v>
          </cell>
          <cell r="E53" t="str">
            <v>Rainier SD 13</v>
          </cell>
          <cell r="F53" t="str">
            <v>North Columbia Academy</v>
          </cell>
          <cell r="H53">
            <v>0</v>
          </cell>
          <cell r="I53">
            <v>0</v>
          </cell>
          <cell r="J53">
            <v>0</v>
          </cell>
          <cell r="K53">
            <v>0</v>
          </cell>
          <cell r="L53">
            <v>0</v>
          </cell>
          <cell r="M53">
            <v>0</v>
          </cell>
          <cell r="N53">
            <v>0</v>
          </cell>
          <cell r="O53">
            <v>0</v>
          </cell>
          <cell r="P53">
            <v>0</v>
          </cell>
          <cell r="Q53">
            <v>0</v>
          </cell>
          <cell r="R53">
            <v>0</v>
          </cell>
          <cell r="T53">
            <v>0</v>
          </cell>
          <cell r="U53">
            <v>0</v>
          </cell>
          <cell r="V53" t="str">
            <v>--ADMw_F--&gt;</v>
          </cell>
          <cell r="W53">
            <v>0</v>
          </cell>
          <cell r="Y53">
            <v>0</v>
          </cell>
          <cell r="Z53">
            <v>0</v>
          </cell>
          <cell r="AA53">
            <v>0</v>
          </cell>
          <cell r="AB53">
            <v>0</v>
          </cell>
          <cell r="AC53">
            <v>0</v>
          </cell>
          <cell r="AD53">
            <v>0</v>
          </cell>
          <cell r="AE53">
            <v>0</v>
          </cell>
          <cell r="AG53">
            <v>0</v>
          </cell>
          <cell r="AH53">
            <v>0</v>
          </cell>
          <cell r="AI53">
            <v>0</v>
          </cell>
          <cell r="AJ53">
            <v>0</v>
          </cell>
          <cell r="AL53">
            <v>0</v>
          </cell>
          <cell r="AM53">
            <v>0</v>
          </cell>
          <cell r="AN53">
            <v>0</v>
          </cell>
          <cell r="AO53">
            <v>0</v>
          </cell>
          <cell r="AQ53">
            <v>0</v>
          </cell>
          <cell r="AR53">
            <v>0</v>
          </cell>
          <cell r="AS53">
            <v>0</v>
          </cell>
          <cell r="AT53">
            <v>0</v>
          </cell>
          <cell r="AU53">
            <v>0</v>
          </cell>
          <cell r="AV53">
            <v>0</v>
          </cell>
          <cell r="AX53">
            <v>0</v>
          </cell>
          <cell r="AY53">
            <v>0</v>
          </cell>
          <cell r="AZ53">
            <v>0</v>
          </cell>
          <cell r="BB53">
            <v>0</v>
          </cell>
          <cell r="BC53">
            <v>0</v>
          </cell>
          <cell r="BD53">
            <v>0</v>
          </cell>
          <cell r="BF53">
            <v>0</v>
          </cell>
          <cell r="BG53">
            <v>0</v>
          </cell>
          <cell r="BH53">
            <v>41.827500000000001</v>
          </cell>
          <cell r="BI53">
            <v>0</v>
          </cell>
          <cell r="BL53">
            <v>41.827500000000001</v>
          </cell>
          <cell r="BN53" t="str">
            <v>&lt;--ADMw_F--</v>
          </cell>
          <cell r="BO53">
            <v>0</v>
          </cell>
          <cell r="BP53">
            <v>0</v>
          </cell>
          <cell r="BQ53">
            <v>0</v>
          </cell>
          <cell r="BR53">
            <v>0</v>
          </cell>
          <cell r="BS53">
            <v>0</v>
          </cell>
          <cell r="BT53" t="str">
            <v>&lt;--Spacer--&gt;</v>
          </cell>
          <cell r="BU53" t="str">
            <v>&lt;--Spacer--&gt;</v>
          </cell>
          <cell r="BV53" t="str">
            <v>&lt;--Spacer--&gt;</v>
          </cell>
          <cell r="BW53" t="str">
            <v>&lt;--Spacer--&gt;</v>
          </cell>
          <cell r="BY53">
            <v>0</v>
          </cell>
          <cell r="BZ53">
            <v>0</v>
          </cell>
          <cell r="CA53">
            <v>0</v>
          </cell>
          <cell r="CB53">
            <v>0</v>
          </cell>
          <cell r="CC53">
            <v>0</v>
          </cell>
          <cell r="CD53">
            <v>0</v>
          </cell>
          <cell r="CE53">
            <v>0</v>
          </cell>
          <cell r="CF53">
            <v>0</v>
          </cell>
          <cell r="CG53">
            <v>0</v>
          </cell>
          <cell r="CH53">
            <v>0</v>
          </cell>
          <cell r="CI53">
            <v>39.840000000000003</v>
          </cell>
          <cell r="CK53">
            <v>39.840000000000003</v>
          </cell>
          <cell r="CL53">
            <v>0</v>
          </cell>
          <cell r="CM53">
            <v>0</v>
          </cell>
          <cell r="CN53" t="str">
            <v>--ADMw_C--&gt;</v>
          </cell>
          <cell r="CO53">
            <v>39.840000000000003</v>
          </cell>
          <cell r="CQ53">
            <v>39.840000000000003</v>
          </cell>
          <cell r="CR53">
            <v>0</v>
          </cell>
          <cell r="CS53">
            <v>0</v>
          </cell>
          <cell r="CT53">
            <v>0</v>
          </cell>
          <cell r="CU53">
            <v>0</v>
          </cell>
          <cell r="CV53">
            <v>0.41</v>
          </cell>
          <cell r="CW53">
            <v>0.20499999999999999</v>
          </cell>
          <cell r="CY53">
            <v>0.41</v>
          </cell>
          <cell r="CZ53">
            <v>0</v>
          </cell>
          <cell r="DA53">
            <v>0</v>
          </cell>
          <cell r="DB53">
            <v>0</v>
          </cell>
          <cell r="DD53">
            <v>0</v>
          </cell>
          <cell r="DE53">
            <v>0</v>
          </cell>
          <cell r="DF53">
            <v>0</v>
          </cell>
          <cell r="DG53">
            <v>0</v>
          </cell>
          <cell r="DI53">
            <v>0</v>
          </cell>
          <cell r="DJ53">
            <v>0</v>
          </cell>
          <cell r="DK53">
            <v>0</v>
          </cell>
          <cell r="DL53">
            <v>0</v>
          </cell>
          <cell r="DM53">
            <v>7.13</v>
          </cell>
          <cell r="DN53">
            <v>1.7825</v>
          </cell>
          <cell r="DP53">
            <v>7.13</v>
          </cell>
          <cell r="DQ53">
            <v>0</v>
          </cell>
          <cell r="DR53">
            <v>0</v>
          </cell>
          <cell r="DT53">
            <v>0</v>
          </cell>
          <cell r="DU53">
            <v>0</v>
          </cell>
          <cell r="DV53">
            <v>0</v>
          </cell>
          <cell r="DX53">
            <v>0</v>
          </cell>
          <cell r="DY53">
            <v>0</v>
          </cell>
          <cell r="DZ53">
            <v>42.664999999999999</v>
          </cell>
          <cell r="EA53">
            <v>41.827500000000001</v>
          </cell>
          <cell r="ED53">
            <v>42.664999999999999</v>
          </cell>
          <cell r="EF53" t="str">
            <v>&lt;--ADMw_C--</v>
          </cell>
          <cell r="EG53">
            <v>0</v>
          </cell>
          <cell r="EH53">
            <v>0</v>
          </cell>
          <cell r="EI53">
            <v>0</v>
          </cell>
          <cell r="EJ53">
            <v>0</v>
          </cell>
          <cell r="EK53">
            <v>0</v>
          </cell>
          <cell r="EL53" t="str">
            <v>&lt;--Spacer--&gt;</v>
          </cell>
          <cell r="EM53" t="str">
            <v>&lt;--Spacer--&gt;</v>
          </cell>
          <cell r="EN53" t="str">
            <v>&lt;--Spacer--&gt;</v>
          </cell>
          <cell r="EO53" t="str">
            <v>&lt;--Spacer--&gt;</v>
          </cell>
          <cell r="EQ53">
            <v>0</v>
          </cell>
          <cell r="ER53">
            <v>0</v>
          </cell>
          <cell r="ES53">
            <v>0</v>
          </cell>
          <cell r="ET53">
            <v>0</v>
          </cell>
          <cell r="EU53">
            <v>0</v>
          </cell>
          <cell r="EV53">
            <v>0</v>
          </cell>
          <cell r="EW53">
            <v>0</v>
          </cell>
          <cell r="EX53">
            <v>0</v>
          </cell>
          <cell r="EY53">
            <v>0</v>
          </cell>
          <cell r="EZ53">
            <v>0</v>
          </cell>
          <cell r="FA53">
            <v>41.4</v>
          </cell>
          <cell r="FC53">
            <v>41.4</v>
          </cell>
          <cell r="FD53">
            <v>0</v>
          </cell>
          <cell r="FE53">
            <v>0</v>
          </cell>
          <cell r="FF53" t="str">
            <v>--ADMw_P--&gt;</v>
          </cell>
          <cell r="FG53">
            <v>41.4</v>
          </cell>
          <cell r="FI53">
            <v>41.4</v>
          </cell>
          <cell r="FJ53">
            <v>0</v>
          </cell>
          <cell r="FK53">
            <v>0</v>
          </cell>
          <cell r="FL53">
            <v>0</v>
          </cell>
          <cell r="FM53">
            <v>0</v>
          </cell>
          <cell r="FN53">
            <v>0</v>
          </cell>
          <cell r="FO53">
            <v>0</v>
          </cell>
          <cell r="FQ53">
            <v>0</v>
          </cell>
          <cell r="FR53">
            <v>0</v>
          </cell>
          <cell r="FS53">
            <v>0</v>
          </cell>
          <cell r="FT53">
            <v>0</v>
          </cell>
          <cell r="FV53">
            <v>0</v>
          </cell>
          <cell r="FW53">
            <v>0</v>
          </cell>
          <cell r="FX53">
            <v>0</v>
          </cell>
          <cell r="FY53">
            <v>0</v>
          </cell>
          <cell r="GA53">
            <v>0</v>
          </cell>
          <cell r="GB53">
            <v>0</v>
          </cell>
          <cell r="GC53">
            <v>0</v>
          </cell>
          <cell r="GD53">
            <v>0</v>
          </cell>
          <cell r="GE53">
            <v>5.0599999999999996</v>
          </cell>
          <cell r="GF53">
            <v>1.2649999999999999</v>
          </cell>
          <cell r="GH53">
            <v>5.0599999999999996</v>
          </cell>
          <cell r="GI53">
            <v>0</v>
          </cell>
          <cell r="GJ53">
            <v>0</v>
          </cell>
          <cell r="GL53">
            <v>0</v>
          </cell>
          <cell r="GM53">
            <v>0</v>
          </cell>
          <cell r="GN53">
            <v>0</v>
          </cell>
          <cell r="GP53">
            <v>0</v>
          </cell>
          <cell r="GQ53">
            <v>0</v>
          </cell>
          <cell r="GR53">
            <v>46.252499999999998</v>
          </cell>
          <cell r="GS53">
            <v>42.664999999999999</v>
          </cell>
          <cell r="GV53">
            <v>46.252499999999998</v>
          </cell>
          <cell r="GX53" t="str">
            <v>&lt;--ADMw_P--</v>
          </cell>
          <cell r="GY53">
            <v>0</v>
          </cell>
          <cell r="GZ53">
            <v>0</v>
          </cell>
          <cell r="HA53">
            <v>0</v>
          </cell>
          <cell r="HB53">
            <v>0</v>
          </cell>
          <cell r="HC53">
            <v>0</v>
          </cell>
          <cell r="HD53" t="str">
            <v>&lt;--Spacer--&gt;</v>
          </cell>
          <cell r="HE53" t="str">
            <v>&lt;--Spacer--&gt;</v>
          </cell>
          <cell r="HF53" t="str">
            <v>&lt;--Spacer--&gt;</v>
          </cell>
          <cell r="HG53" t="str">
            <v>&lt;--Spacer--&gt;</v>
          </cell>
          <cell r="HI53">
            <v>0</v>
          </cell>
          <cell r="HJ53">
            <v>0</v>
          </cell>
          <cell r="HK53">
            <v>0</v>
          </cell>
          <cell r="HL53">
            <v>0</v>
          </cell>
          <cell r="HM53">
            <v>0</v>
          </cell>
          <cell r="HN53">
            <v>0</v>
          </cell>
          <cell r="HO53">
            <v>0</v>
          </cell>
          <cell r="HP53">
            <v>0</v>
          </cell>
          <cell r="HQ53">
            <v>0</v>
          </cell>
          <cell r="HR53">
            <v>0</v>
          </cell>
          <cell r="HS53">
            <v>44.62</v>
          </cell>
          <cell r="HU53">
            <v>44.62</v>
          </cell>
          <cell r="HV53">
            <v>0</v>
          </cell>
          <cell r="HW53">
            <v>0</v>
          </cell>
          <cell r="HX53" t="str">
            <v>--ADMw_O--&gt;</v>
          </cell>
          <cell r="HY53">
            <v>44.62</v>
          </cell>
          <cell r="IA53">
            <v>44.62</v>
          </cell>
          <cell r="IB53">
            <v>0</v>
          </cell>
          <cell r="IC53">
            <v>0</v>
          </cell>
          <cell r="ID53">
            <v>0</v>
          </cell>
          <cell r="IE53">
            <v>0</v>
          </cell>
          <cell r="IF53">
            <v>0</v>
          </cell>
          <cell r="IG53">
            <v>0</v>
          </cell>
          <cell r="II53">
            <v>0</v>
          </cell>
          <cell r="IJ53">
            <v>0</v>
          </cell>
          <cell r="IK53">
            <v>0</v>
          </cell>
          <cell r="IL53">
            <v>0</v>
          </cell>
          <cell r="IN53">
            <v>0</v>
          </cell>
          <cell r="IO53">
            <v>0</v>
          </cell>
          <cell r="IP53">
            <v>0</v>
          </cell>
          <cell r="IQ53">
            <v>0</v>
          </cell>
          <cell r="IS53">
            <v>0</v>
          </cell>
          <cell r="IT53">
            <v>0</v>
          </cell>
          <cell r="IU53">
            <v>0</v>
          </cell>
          <cell r="IV53">
            <v>0</v>
          </cell>
          <cell r="IW53">
            <v>6.53</v>
          </cell>
          <cell r="IX53">
            <v>1.6325000000000001</v>
          </cell>
          <cell r="IZ53">
            <v>6.53</v>
          </cell>
          <cell r="JA53">
            <v>0</v>
          </cell>
          <cell r="JB53">
            <v>0</v>
          </cell>
          <cell r="JD53">
            <v>0</v>
          </cell>
          <cell r="JE53">
            <v>0</v>
          </cell>
          <cell r="JF53">
            <v>0</v>
          </cell>
          <cell r="JH53">
            <v>0</v>
          </cell>
          <cell r="JI53">
            <v>0</v>
          </cell>
          <cell r="JJ53">
            <v>46.252499999999998</v>
          </cell>
          <cell r="JL53" t="str">
            <v>&lt;--ADMw_O--</v>
          </cell>
          <cell r="JM53">
            <v>0</v>
          </cell>
          <cell r="JN53">
            <v>0</v>
          </cell>
          <cell r="JO53">
            <v>0</v>
          </cell>
          <cell r="JP53">
            <v>0</v>
          </cell>
          <cell r="JQ53">
            <v>0</v>
          </cell>
          <cell r="JR53">
            <v>43640.35126797454</v>
          </cell>
          <cell r="JS53">
            <v>1</v>
          </cell>
          <cell r="JT53">
            <v>3</v>
          </cell>
        </row>
        <row r="54">
          <cell r="A54">
            <v>1947</v>
          </cell>
          <cell r="B54">
            <v>1947</v>
          </cell>
          <cell r="C54" t="str">
            <v>05047</v>
          </cell>
          <cell r="D54" t="str">
            <v>Columbia</v>
          </cell>
          <cell r="E54" t="str">
            <v>Vernonia SD 47J</v>
          </cell>
          <cell r="G54">
            <v>2230</v>
          </cell>
          <cell r="H54">
            <v>2500000</v>
          </cell>
          <cell r="I54">
            <v>0</v>
          </cell>
          <cell r="J54">
            <v>0</v>
          </cell>
          <cell r="K54">
            <v>20000</v>
          </cell>
          <cell r="L54">
            <v>650000</v>
          </cell>
          <cell r="M54">
            <v>0</v>
          </cell>
          <cell r="N54">
            <v>0</v>
          </cell>
          <cell r="O54">
            <v>0</v>
          </cell>
          <cell r="P54">
            <v>13.73</v>
          </cell>
          <cell r="Q54">
            <v>735000</v>
          </cell>
          <cell r="R54">
            <v>566</v>
          </cell>
          <cell r="S54">
            <v>566</v>
          </cell>
          <cell r="T54">
            <v>566</v>
          </cell>
          <cell r="U54">
            <v>0</v>
          </cell>
          <cell r="V54" t="str">
            <v>--ADMw_F--&gt;</v>
          </cell>
          <cell r="W54">
            <v>566</v>
          </cell>
          <cell r="X54">
            <v>566</v>
          </cell>
          <cell r="Y54">
            <v>566</v>
          </cell>
          <cell r="Z54">
            <v>0</v>
          </cell>
          <cell r="AA54">
            <v>101</v>
          </cell>
          <cell r="AB54">
            <v>62.26</v>
          </cell>
          <cell r="AC54">
            <v>16.899999999999999</v>
          </cell>
          <cell r="AD54">
            <v>2.1</v>
          </cell>
          <cell r="AE54">
            <v>1.05</v>
          </cell>
          <cell r="AF54">
            <v>2.1</v>
          </cell>
          <cell r="AG54">
            <v>2.1</v>
          </cell>
          <cell r="AH54">
            <v>0</v>
          </cell>
          <cell r="AI54">
            <v>1</v>
          </cell>
          <cell r="AJ54">
            <v>1</v>
          </cell>
          <cell r="AK54">
            <v>1</v>
          </cell>
          <cell r="AL54">
            <v>1</v>
          </cell>
          <cell r="AM54">
            <v>0</v>
          </cell>
          <cell r="AN54">
            <v>0</v>
          </cell>
          <cell r="AO54">
            <v>0</v>
          </cell>
          <cell r="AP54">
            <v>0</v>
          </cell>
          <cell r="AQ54">
            <v>0</v>
          </cell>
          <cell r="AR54">
            <v>0</v>
          </cell>
          <cell r="AS54">
            <v>3</v>
          </cell>
          <cell r="AT54">
            <v>0.75</v>
          </cell>
          <cell r="AU54">
            <v>98.74</v>
          </cell>
          <cell r="AV54">
            <v>24.684999999999999</v>
          </cell>
          <cell r="AW54">
            <v>98.74</v>
          </cell>
          <cell r="AX54">
            <v>98.74</v>
          </cell>
          <cell r="AY54">
            <v>0</v>
          </cell>
          <cell r="AZ54">
            <v>24.13</v>
          </cell>
          <cell r="BA54">
            <v>24.13</v>
          </cell>
          <cell r="BB54">
            <v>24.13</v>
          </cell>
          <cell r="BC54">
            <v>0</v>
          </cell>
          <cell r="BD54">
            <v>88.74</v>
          </cell>
          <cell r="BE54">
            <v>88.74</v>
          </cell>
          <cell r="BF54">
            <v>88.74</v>
          </cell>
          <cell r="BG54">
            <v>0</v>
          </cell>
          <cell r="BH54">
            <v>746.47149999999999</v>
          </cell>
          <cell r="BI54">
            <v>785.51499999999999</v>
          </cell>
          <cell r="BJ54">
            <v>746.47149999999999</v>
          </cell>
          <cell r="BK54">
            <v>785.51499999999999</v>
          </cell>
          <cell r="BL54">
            <v>785.51499999999999</v>
          </cell>
          <cell r="BM54">
            <v>785.51499999999999</v>
          </cell>
          <cell r="BN54" t="str">
            <v>&lt;--ADMw_F--</v>
          </cell>
          <cell r="BO54">
            <v>-4.4580000000000002E-3</v>
          </cell>
          <cell r="BP54">
            <v>0</v>
          </cell>
          <cell r="BQ54">
            <v>1298.5899999999999</v>
          </cell>
          <cell r="BR54">
            <v>81</v>
          </cell>
          <cell r="BS54">
            <v>0.8</v>
          </cell>
          <cell r="BT54" t="str">
            <v>&lt;--Spacer--&gt;</v>
          </cell>
          <cell r="BU54" t="str">
            <v>&lt;--Spacer--&gt;</v>
          </cell>
          <cell r="BV54" t="str">
            <v>&lt;--Spacer--&gt;</v>
          </cell>
          <cell r="BW54" t="str">
            <v>&lt;--Spacer--&gt;</v>
          </cell>
          <cell r="BX54">
            <v>2230</v>
          </cell>
          <cell r="BY54">
            <v>2475000</v>
          </cell>
          <cell r="BZ54">
            <v>0</v>
          </cell>
          <cell r="CA54">
            <v>0</v>
          </cell>
          <cell r="CB54">
            <v>20000</v>
          </cell>
          <cell r="CC54">
            <v>650000</v>
          </cell>
          <cell r="CD54">
            <v>0</v>
          </cell>
          <cell r="CE54">
            <v>0</v>
          </cell>
          <cell r="CF54">
            <v>0</v>
          </cell>
          <cell r="CG54">
            <v>13.45</v>
          </cell>
          <cell r="CH54">
            <v>725000</v>
          </cell>
          <cell r="CI54">
            <v>531.9</v>
          </cell>
          <cell r="CJ54">
            <v>531.9</v>
          </cell>
          <cell r="CK54">
            <v>531.9</v>
          </cell>
          <cell r="CL54">
            <v>0</v>
          </cell>
          <cell r="CM54">
            <v>0</v>
          </cell>
          <cell r="CN54" t="str">
            <v>--ADMw_C--&gt;</v>
          </cell>
          <cell r="CO54">
            <v>531.9</v>
          </cell>
          <cell r="CP54">
            <v>531.9</v>
          </cell>
          <cell r="CQ54">
            <v>531.9</v>
          </cell>
          <cell r="CR54">
            <v>0</v>
          </cell>
          <cell r="CS54">
            <v>101</v>
          </cell>
          <cell r="CT54">
            <v>58.509</v>
          </cell>
          <cell r="CU54">
            <v>16.899999999999999</v>
          </cell>
          <cell r="CV54">
            <v>2</v>
          </cell>
          <cell r="CW54">
            <v>1</v>
          </cell>
          <cell r="CX54">
            <v>2</v>
          </cell>
          <cell r="CY54">
            <v>2</v>
          </cell>
          <cell r="CZ54">
            <v>0</v>
          </cell>
          <cell r="DA54">
            <v>0</v>
          </cell>
          <cell r="DB54">
            <v>0</v>
          </cell>
          <cell r="DC54">
            <v>0</v>
          </cell>
          <cell r="DD54">
            <v>0</v>
          </cell>
          <cell r="DE54">
            <v>0</v>
          </cell>
          <cell r="DF54">
            <v>0</v>
          </cell>
          <cell r="DG54">
            <v>0</v>
          </cell>
          <cell r="DH54">
            <v>0</v>
          </cell>
          <cell r="DI54">
            <v>0</v>
          </cell>
          <cell r="DJ54">
            <v>0</v>
          </cell>
          <cell r="DK54">
            <v>3</v>
          </cell>
          <cell r="DL54">
            <v>0.75</v>
          </cell>
          <cell r="DM54">
            <v>98.17</v>
          </cell>
          <cell r="DN54">
            <v>24.5425</v>
          </cell>
          <cell r="DO54">
            <v>98.17</v>
          </cell>
          <cell r="DP54">
            <v>98.17</v>
          </cell>
          <cell r="DQ54">
            <v>0</v>
          </cell>
          <cell r="DR54">
            <v>24.13</v>
          </cell>
          <cell r="DS54">
            <v>24.13</v>
          </cell>
          <cell r="DT54">
            <v>24.13</v>
          </cell>
          <cell r="DU54">
            <v>0</v>
          </cell>
          <cell r="DV54">
            <v>88.74</v>
          </cell>
          <cell r="DW54">
            <v>88.74</v>
          </cell>
          <cell r="DX54">
            <v>88.74</v>
          </cell>
          <cell r="DY54">
            <v>0</v>
          </cell>
          <cell r="DZ54">
            <v>751.2962</v>
          </cell>
          <cell r="EA54">
            <v>746.47149999999999</v>
          </cell>
          <cell r="EB54">
            <v>751.2962</v>
          </cell>
          <cell r="EC54">
            <v>746.47149999999999</v>
          </cell>
          <cell r="ED54">
            <v>751.2962</v>
          </cell>
          <cell r="EE54">
            <v>751.2962</v>
          </cell>
          <cell r="EF54" t="str">
            <v>&lt;--ADMw_C--</v>
          </cell>
          <cell r="EG54">
            <v>-1.6718E-2</v>
          </cell>
          <cell r="EH54">
            <v>0</v>
          </cell>
          <cell r="EI54">
            <v>1340.26</v>
          </cell>
          <cell r="EJ54">
            <v>82</v>
          </cell>
          <cell r="EK54">
            <v>0.8</v>
          </cell>
          <cell r="EL54" t="str">
            <v>&lt;--Spacer--&gt;</v>
          </cell>
          <cell r="EM54" t="str">
            <v>&lt;--Spacer--&gt;</v>
          </cell>
          <cell r="EN54" t="str">
            <v>&lt;--Spacer--&gt;</v>
          </cell>
          <cell r="EO54" t="str">
            <v>&lt;--Spacer--&gt;</v>
          </cell>
          <cell r="EP54">
            <v>2230</v>
          </cell>
          <cell r="EQ54">
            <v>2391614</v>
          </cell>
          <cell r="ER54">
            <v>0</v>
          </cell>
          <cell r="ES54">
            <v>50688</v>
          </cell>
          <cell r="ET54">
            <v>18300</v>
          </cell>
          <cell r="EU54">
            <v>1203006</v>
          </cell>
          <cell r="EV54">
            <v>0</v>
          </cell>
          <cell r="EW54">
            <v>0</v>
          </cell>
          <cell r="EX54">
            <v>0</v>
          </cell>
          <cell r="EY54">
            <v>13.73</v>
          </cell>
          <cell r="EZ54">
            <v>737395</v>
          </cell>
          <cell r="FA54">
            <v>540.16999999999996</v>
          </cell>
          <cell r="FB54">
            <v>540.16999999999996</v>
          </cell>
          <cell r="FC54">
            <v>540.16999999999996</v>
          </cell>
          <cell r="FD54">
            <v>0</v>
          </cell>
          <cell r="FE54">
            <v>0</v>
          </cell>
          <cell r="FF54" t="str">
            <v>--ADMw_P--&gt;</v>
          </cell>
          <cell r="FG54">
            <v>540.16999999999996</v>
          </cell>
          <cell r="FH54">
            <v>540.16999999999996</v>
          </cell>
          <cell r="FI54">
            <v>540.16999999999996</v>
          </cell>
          <cell r="FJ54">
            <v>0</v>
          </cell>
          <cell r="FK54">
            <v>93</v>
          </cell>
          <cell r="FL54">
            <v>59.418700000000001</v>
          </cell>
          <cell r="FM54">
            <v>16.899999999999999</v>
          </cell>
          <cell r="FN54">
            <v>2</v>
          </cell>
          <cell r="FO54">
            <v>1</v>
          </cell>
          <cell r="FP54">
            <v>2</v>
          </cell>
          <cell r="FQ54">
            <v>2</v>
          </cell>
          <cell r="FR54">
            <v>0</v>
          </cell>
          <cell r="FS54">
            <v>0</v>
          </cell>
          <cell r="FT54">
            <v>0</v>
          </cell>
          <cell r="FU54">
            <v>0</v>
          </cell>
          <cell r="FV54">
            <v>0</v>
          </cell>
          <cell r="FW54">
            <v>0</v>
          </cell>
          <cell r="FX54">
            <v>0</v>
          </cell>
          <cell r="FY54">
            <v>0</v>
          </cell>
          <cell r="FZ54">
            <v>0</v>
          </cell>
          <cell r="GA54">
            <v>0</v>
          </cell>
          <cell r="GB54">
            <v>0</v>
          </cell>
          <cell r="GC54">
            <v>4</v>
          </cell>
          <cell r="GD54">
            <v>1</v>
          </cell>
          <cell r="GE54">
            <v>79.75</v>
          </cell>
          <cell r="GF54">
            <v>19.9375</v>
          </cell>
          <cell r="GG54">
            <v>79.75</v>
          </cell>
          <cell r="GH54">
            <v>79.75</v>
          </cell>
          <cell r="GI54">
            <v>0</v>
          </cell>
          <cell r="GJ54">
            <v>24.13</v>
          </cell>
          <cell r="GK54">
            <v>24.13</v>
          </cell>
          <cell r="GL54">
            <v>24.13</v>
          </cell>
          <cell r="GM54">
            <v>0</v>
          </cell>
          <cell r="GN54">
            <v>88.74</v>
          </cell>
          <cell r="GO54">
            <v>88.74</v>
          </cell>
          <cell r="GP54">
            <v>88.74</v>
          </cell>
          <cell r="GQ54">
            <v>0</v>
          </cell>
          <cell r="GR54">
            <v>742.85469999999998</v>
          </cell>
          <cell r="GS54">
            <v>751.2962</v>
          </cell>
          <cell r="GT54">
            <v>742.85469999999998</v>
          </cell>
          <cell r="GU54">
            <v>751.2962</v>
          </cell>
          <cell r="GV54">
            <v>751.2962</v>
          </cell>
          <cell r="GW54">
            <v>751.2962</v>
          </cell>
          <cell r="GX54" t="str">
            <v>&lt;--ADMw_P--</v>
          </cell>
          <cell r="GY54">
            <v>-1.0038999999999999E-2</v>
          </cell>
          <cell r="GZ54">
            <v>0</v>
          </cell>
          <cell r="HA54">
            <v>1365.12</v>
          </cell>
          <cell r="HB54">
            <v>83</v>
          </cell>
          <cell r="HC54">
            <v>0.8</v>
          </cell>
          <cell r="HD54" t="str">
            <v>&lt;--Spacer--&gt;</v>
          </cell>
          <cell r="HE54" t="str">
            <v>&lt;--Spacer--&gt;</v>
          </cell>
          <cell r="HF54" t="str">
            <v>&lt;--Spacer--&gt;</v>
          </cell>
          <cell r="HG54" t="str">
            <v>&lt;--Spacer--&gt;</v>
          </cell>
          <cell r="HH54">
            <v>2230</v>
          </cell>
          <cell r="HI54">
            <v>2300333</v>
          </cell>
          <cell r="HJ54">
            <v>0</v>
          </cell>
          <cell r="HK54">
            <v>62725</v>
          </cell>
          <cell r="HL54">
            <v>23802</v>
          </cell>
          <cell r="HM54">
            <v>612839</v>
          </cell>
          <cell r="HN54">
            <v>0</v>
          </cell>
          <cell r="HO54">
            <v>0</v>
          </cell>
          <cell r="HP54">
            <v>0</v>
          </cell>
          <cell r="HQ54">
            <v>14.94</v>
          </cell>
          <cell r="HR54">
            <v>711165</v>
          </cell>
          <cell r="HS54">
            <v>534.27</v>
          </cell>
          <cell r="HT54">
            <v>534.27</v>
          </cell>
          <cell r="HU54">
            <v>534.27</v>
          </cell>
          <cell r="HV54">
            <v>0</v>
          </cell>
          <cell r="HW54">
            <v>0</v>
          </cell>
          <cell r="HX54" t="str">
            <v>--ADMw_O--&gt;</v>
          </cell>
          <cell r="HY54">
            <v>534.27</v>
          </cell>
          <cell r="HZ54">
            <v>534.27</v>
          </cell>
          <cell r="IA54">
            <v>534.27</v>
          </cell>
          <cell r="IB54">
            <v>0</v>
          </cell>
          <cell r="IC54">
            <v>86</v>
          </cell>
          <cell r="ID54">
            <v>58.7697</v>
          </cell>
          <cell r="IE54">
            <v>11.6</v>
          </cell>
          <cell r="IF54">
            <v>2.98</v>
          </cell>
          <cell r="IG54">
            <v>1.49</v>
          </cell>
          <cell r="IH54">
            <v>2.98</v>
          </cell>
          <cell r="II54">
            <v>2.98</v>
          </cell>
          <cell r="IJ54">
            <v>0</v>
          </cell>
          <cell r="IK54">
            <v>0</v>
          </cell>
          <cell r="IL54">
            <v>0</v>
          </cell>
          <cell r="IM54">
            <v>0</v>
          </cell>
          <cell r="IN54">
            <v>0</v>
          </cell>
          <cell r="IO54">
            <v>0</v>
          </cell>
          <cell r="IP54">
            <v>0</v>
          </cell>
          <cell r="IQ54">
            <v>0</v>
          </cell>
          <cell r="IR54">
            <v>0</v>
          </cell>
          <cell r="IS54">
            <v>0</v>
          </cell>
          <cell r="IT54">
            <v>0</v>
          </cell>
          <cell r="IU54">
            <v>6</v>
          </cell>
          <cell r="IV54">
            <v>1.5</v>
          </cell>
          <cell r="IW54">
            <v>89.18</v>
          </cell>
          <cell r="IX54">
            <v>22.295000000000002</v>
          </cell>
          <cell r="IY54">
            <v>89.18</v>
          </cell>
          <cell r="IZ54">
            <v>89.18</v>
          </cell>
          <cell r="JA54">
            <v>0</v>
          </cell>
          <cell r="JB54">
            <v>24.13</v>
          </cell>
          <cell r="JC54">
            <v>24.13</v>
          </cell>
          <cell r="JD54">
            <v>24.13</v>
          </cell>
          <cell r="JE54">
            <v>0</v>
          </cell>
          <cell r="JF54">
            <v>88.8</v>
          </cell>
          <cell r="JG54">
            <v>88.8</v>
          </cell>
          <cell r="JH54">
            <v>88.8</v>
          </cell>
          <cell r="JI54">
            <v>0</v>
          </cell>
          <cell r="JJ54">
            <v>742.85469999999998</v>
          </cell>
          <cell r="JK54">
            <v>742.85469999999998</v>
          </cell>
          <cell r="JL54" t="str">
            <v>&lt;--ADMw_O--</v>
          </cell>
          <cell r="JM54">
            <v>-7.0530000000000002E-3</v>
          </cell>
          <cell r="JN54">
            <v>0</v>
          </cell>
          <cell r="JO54">
            <v>1331.1</v>
          </cell>
          <cell r="JP54">
            <v>85</v>
          </cell>
          <cell r="JQ54">
            <v>0.8</v>
          </cell>
          <cell r="JR54">
            <v>43640.35126797454</v>
          </cell>
          <cell r="JS54">
            <v>1</v>
          </cell>
          <cell r="JT54">
            <v>2</v>
          </cell>
        </row>
        <row r="55">
          <cell r="A55">
            <v>1948</v>
          </cell>
          <cell r="B55">
            <v>1948</v>
          </cell>
          <cell r="C55" t="str">
            <v>05502</v>
          </cell>
          <cell r="D55" t="str">
            <v>Columbia</v>
          </cell>
          <cell r="E55" t="str">
            <v>St Helens SD 502</v>
          </cell>
          <cell r="G55">
            <v>2230</v>
          </cell>
          <cell r="H55">
            <v>9424500</v>
          </cell>
          <cell r="I55">
            <v>0</v>
          </cell>
          <cell r="J55">
            <v>0</v>
          </cell>
          <cell r="K55">
            <v>105000</v>
          </cell>
          <cell r="L55">
            <v>105000</v>
          </cell>
          <cell r="M55">
            <v>0</v>
          </cell>
          <cell r="N55">
            <v>0</v>
          </cell>
          <cell r="O55">
            <v>0</v>
          </cell>
          <cell r="P55">
            <v>13.43</v>
          </cell>
          <cell r="Q55">
            <v>1576725</v>
          </cell>
          <cell r="R55">
            <v>2798.9</v>
          </cell>
          <cell r="S55">
            <v>2798.9</v>
          </cell>
          <cell r="T55">
            <v>2798.9</v>
          </cell>
          <cell r="U55">
            <v>0</v>
          </cell>
          <cell r="V55" t="str">
            <v>--ADMw_F--&gt;</v>
          </cell>
          <cell r="W55">
            <v>2798.9</v>
          </cell>
          <cell r="X55">
            <v>2798.9</v>
          </cell>
          <cell r="Y55">
            <v>2798.9</v>
          </cell>
          <cell r="Z55">
            <v>0</v>
          </cell>
          <cell r="AA55">
            <v>455</v>
          </cell>
          <cell r="AB55">
            <v>307.87900000000002</v>
          </cell>
          <cell r="AC55">
            <v>44.4</v>
          </cell>
          <cell r="AD55">
            <v>38</v>
          </cell>
          <cell r="AE55">
            <v>19</v>
          </cell>
          <cell r="AF55">
            <v>38</v>
          </cell>
          <cell r="AG55">
            <v>38</v>
          </cell>
          <cell r="AH55">
            <v>0</v>
          </cell>
          <cell r="AI55">
            <v>2</v>
          </cell>
          <cell r="AJ55">
            <v>2</v>
          </cell>
          <cell r="AK55">
            <v>2</v>
          </cell>
          <cell r="AL55">
            <v>2</v>
          </cell>
          <cell r="AM55">
            <v>0</v>
          </cell>
          <cell r="AN55">
            <v>0</v>
          </cell>
          <cell r="AO55">
            <v>0</v>
          </cell>
          <cell r="AP55">
            <v>0</v>
          </cell>
          <cell r="AQ55">
            <v>0</v>
          </cell>
          <cell r="AR55">
            <v>0</v>
          </cell>
          <cell r="AS55">
            <v>35</v>
          </cell>
          <cell r="AT55">
            <v>8.75</v>
          </cell>
          <cell r="AU55">
            <v>406.44</v>
          </cell>
          <cell r="AV55">
            <v>101.61</v>
          </cell>
          <cell r="AW55">
            <v>406.44</v>
          </cell>
          <cell r="AX55">
            <v>406.44</v>
          </cell>
          <cell r="AY55">
            <v>0</v>
          </cell>
          <cell r="AZ55">
            <v>0</v>
          </cell>
          <cell r="BA55">
            <v>0</v>
          </cell>
          <cell r="BB55">
            <v>0</v>
          </cell>
          <cell r="BC55">
            <v>0</v>
          </cell>
          <cell r="BD55">
            <v>0</v>
          </cell>
          <cell r="BE55">
            <v>0</v>
          </cell>
          <cell r="BF55">
            <v>0</v>
          </cell>
          <cell r="BG55">
            <v>0</v>
          </cell>
          <cell r="BH55">
            <v>3131.6531</v>
          </cell>
          <cell r="BI55">
            <v>3282.5390000000002</v>
          </cell>
          <cell r="BJ55">
            <v>3325.9856</v>
          </cell>
          <cell r="BK55">
            <v>3282.5390000000002</v>
          </cell>
          <cell r="BL55">
            <v>3282.5390000000002</v>
          </cell>
          <cell r="BM55">
            <v>3325.9856</v>
          </cell>
          <cell r="BN55" t="str">
            <v>&lt;--ADMw_F--</v>
          </cell>
          <cell r="BO55">
            <v>-6.4130000000000003E-3</v>
          </cell>
          <cell r="BP55">
            <v>0</v>
          </cell>
          <cell r="BQ55">
            <v>563.34</v>
          </cell>
          <cell r="BR55">
            <v>36</v>
          </cell>
          <cell r="BS55">
            <v>0.7</v>
          </cell>
          <cell r="BT55" t="str">
            <v>&lt;--Spacer--&gt;</v>
          </cell>
          <cell r="BU55" t="str">
            <v>&lt;--Spacer--&gt;</v>
          </cell>
          <cell r="BV55" t="str">
            <v>&lt;--Spacer--&gt;</v>
          </cell>
          <cell r="BW55" t="str">
            <v>&lt;--Spacer--&gt;</v>
          </cell>
          <cell r="BX55">
            <v>2230</v>
          </cell>
          <cell r="BY55">
            <v>9150000</v>
          </cell>
          <cell r="BZ55">
            <v>0</v>
          </cell>
          <cell r="CA55">
            <v>0</v>
          </cell>
          <cell r="CB55">
            <v>105000</v>
          </cell>
          <cell r="CC55">
            <v>105000</v>
          </cell>
          <cell r="CD55">
            <v>0</v>
          </cell>
          <cell r="CE55">
            <v>0</v>
          </cell>
          <cell r="CF55">
            <v>0</v>
          </cell>
          <cell r="CG55">
            <v>12.71</v>
          </cell>
          <cell r="CH55">
            <v>1516082</v>
          </cell>
          <cell r="CI55">
            <v>2649.47</v>
          </cell>
          <cell r="CJ55">
            <v>2835.96</v>
          </cell>
          <cell r="CK55">
            <v>2649.47</v>
          </cell>
          <cell r="CL55">
            <v>186.49</v>
          </cell>
          <cell r="CM55">
            <v>0</v>
          </cell>
          <cell r="CN55" t="str">
            <v>--ADMw_C--&gt;</v>
          </cell>
          <cell r="CO55">
            <v>2649.47</v>
          </cell>
          <cell r="CP55">
            <v>2835.96</v>
          </cell>
          <cell r="CQ55">
            <v>2649.47</v>
          </cell>
          <cell r="CR55">
            <v>186.49</v>
          </cell>
          <cell r="CS55">
            <v>451</v>
          </cell>
          <cell r="CT55">
            <v>311.9556</v>
          </cell>
          <cell r="CU55">
            <v>44.4</v>
          </cell>
          <cell r="CV55">
            <v>41.05</v>
          </cell>
          <cell r="CW55">
            <v>20.524999999999999</v>
          </cell>
          <cell r="CX55">
            <v>43.05</v>
          </cell>
          <cell r="CY55">
            <v>41.05</v>
          </cell>
          <cell r="CZ55">
            <v>2</v>
          </cell>
          <cell r="DA55">
            <v>0.44</v>
          </cell>
          <cell r="DB55">
            <v>0.44</v>
          </cell>
          <cell r="DC55">
            <v>0.44</v>
          </cell>
          <cell r="DD55">
            <v>0.44</v>
          </cell>
          <cell r="DE55">
            <v>0</v>
          </cell>
          <cell r="DF55">
            <v>0</v>
          </cell>
          <cell r="DG55">
            <v>0</v>
          </cell>
          <cell r="DH55">
            <v>0</v>
          </cell>
          <cell r="DI55">
            <v>0</v>
          </cell>
          <cell r="DJ55">
            <v>0</v>
          </cell>
          <cell r="DK55">
            <v>35</v>
          </cell>
          <cell r="DL55">
            <v>8.75</v>
          </cell>
          <cell r="DM55">
            <v>384.45</v>
          </cell>
          <cell r="DN55">
            <v>96.112499999999997</v>
          </cell>
          <cell r="DO55">
            <v>411.82</v>
          </cell>
          <cell r="DP55">
            <v>384.45</v>
          </cell>
          <cell r="DQ55">
            <v>27.37</v>
          </cell>
          <cell r="DR55">
            <v>0</v>
          </cell>
          <cell r="DS55">
            <v>0</v>
          </cell>
          <cell r="DT55">
            <v>0</v>
          </cell>
          <cell r="DU55">
            <v>0</v>
          </cell>
          <cell r="DV55">
            <v>0</v>
          </cell>
          <cell r="DW55">
            <v>0</v>
          </cell>
          <cell r="DX55">
            <v>0</v>
          </cell>
          <cell r="DY55">
            <v>0</v>
          </cell>
          <cell r="DZ55">
            <v>3215.3341</v>
          </cell>
          <cell r="EA55">
            <v>3131.6531</v>
          </cell>
          <cell r="EB55">
            <v>3441.0241000000001</v>
          </cell>
          <cell r="EC55">
            <v>3325.9856</v>
          </cell>
          <cell r="ED55">
            <v>3215.3341</v>
          </cell>
          <cell r="EE55">
            <v>3441.0241000000001</v>
          </cell>
          <cell r="EF55" t="str">
            <v>&lt;--ADMw_C--</v>
          </cell>
          <cell r="EG55">
            <v>-1.0737999999999999E-2</v>
          </cell>
          <cell r="EH55">
            <v>0</v>
          </cell>
          <cell r="EI55">
            <v>528.85</v>
          </cell>
          <cell r="EJ55">
            <v>34</v>
          </cell>
          <cell r="EK55">
            <v>0.7</v>
          </cell>
          <cell r="EL55" t="str">
            <v>&lt;--Spacer--&gt;</v>
          </cell>
          <cell r="EM55" t="str">
            <v>&lt;--Spacer--&gt;</v>
          </cell>
          <cell r="EN55" t="str">
            <v>&lt;--Spacer--&gt;</v>
          </cell>
          <cell r="EO55" t="str">
            <v>&lt;--Spacer--&gt;</v>
          </cell>
          <cell r="EP55">
            <v>2230</v>
          </cell>
          <cell r="EQ55">
            <v>8625173</v>
          </cell>
          <cell r="ER55">
            <v>0</v>
          </cell>
          <cell r="ES55">
            <v>284809</v>
          </cell>
          <cell r="ET55">
            <v>103082</v>
          </cell>
          <cell r="EU55">
            <v>148644</v>
          </cell>
          <cell r="EV55">
            <v>0</v>
          </cell>
          <cell r="EW55">
            <v>0</v>
          </cell>
          <cell r="EX55">
            <v>0</v>
          </cell>
          <cell r="EY55">
            <v>13.43</v>
          </cell>
          <cell r="EZ55">
            <v>1627885</v>
          </cell>
          <cell r="FA55">
            <v>2723.88</v>
          </cell>
          <cell r="FB55">
            <v>2941.56</v>
          </cell>
          <cell r="FC55">
            <v>2723.88</v>
          </cell>
          <cell r="FD55">
            <v>217.68</v>
          </cell>
          <cell r="FE55">
            <v>0</v>
          </cell>
          <cell r="FF55" t="str">
            <v>--ADMw_P--&gt;</v>
          </cell>
          <cell r="FG55">
            <v>2723.88</v>
          </cell>
          <cell r="FH55">
            <v>2941.56</v>
          </cell>
          <cell r="FI55">
            <v>2723.88</v>
          </cell>
          <cell r="FJ55">
            <v>217.68</v>
          </cell>
          <cell r="FK55">
            <v>461</v>
          </cell>
          <cell r="FL55">
            <v>323.57159999999999</v>
          </cell>
          <cell r="FM55">
            <v>44.4</v>
          </cell>
          <cell r="FN55">
            <v>39.35</v>
          </cell>
          <cell r="FO55">
            <v>19.675000000000001</v>
          </cell>
          <cell r="FP55">
            <v>41.35</v>
          </cell>
          <cell r="FQ55">
            <v>39.35</v>
          </cell>
          <cell r="FR55">
            <v>2</v>
          </cell>
          <cell r="FS55">
            <v>2.85</v>
          </cell>
          <cell r="FT55">
            <v>2.85</v>
          </cell>
          <cell r="FU55">
            <v>2.85</v>
          </cell>
          <cell r="FV55">
            <v>2.85</v>
          </cell>
          <cell r="FW55">
            <v>0</v>
          </cell>
          <cell r="FX55">
            <v>0</v>
          </cell>
          <cell r="FY55">
            <v>0</v>
          </cell>
          <cell r="FZ55">
            <v>0</v>
          </cell>
          <cell r="GA55">
            <v>0</v>
          </cell>
          <cell r="GB55">
            <v>0</v>
          </cell>
          <cell r="GC55">
            <v>53</v>
          </cell>
          <cell r="GD55">
            <v>13.25</v>
          </cell>
          <cell r="GE55">
            <v>350.83</v>
          </cell>
          <cell r="GF55">
            <v>87.707499999999996</v>
          </cell>
          <cell r="GG55">
            <v>378.87</v>
          </cell>
          <cell r="GH55">
            <v>350.83</v>
          </cell>
          <cell r="GI55">
            <v>28.04</v>
          </cell>
          <cell r="GJ55">
            <v>0</v>
          </cell>
          <cell r="GK55">
            <v>0</v>
          </cell>
          <cell r="GL55">
            <v>0</v>
          </cell>
          <cell r="GM55">
            <v>0</v>
          </cell>
          <cell r="GN55">
            <v>0</v>
          </cell>
          <cell r="GO55">
            <v>0</v>
          </cell>
          <cell r="GP55">
            <v>0</v>
          </cell>
          <cell r="GQ55">
            <v>0</v>
          </cell>
          <cell r="GR55">
            <v>3278.7401</v>
          </cell>
          <cell r="GS55">
            <v>3215.3341</v>
          </cell>
          <cell r="GT55">
            <v>3528.2175999999999</v>
          </cell>
          <cell r="GU55">
            <v>3441.0241000000001</v>
          </cell>
          <cell r="GV55">
            <v>3278.7401</v>
          </cell>
          <cell r="GW55">
            <v>3528.2175999999999</v>
          </cell>
          <cell r="GX55" t="str">
            <v>&lt;--ADMw_P--</v>
          </cell>
          <cell r="GY55">
            <v>-9.3050000000000008E-3</v>
          </cell>
          <cell r="GZ55">
            <v>0</v>
          </cell>
          <cell r="HA55">
            <v>553.41</v>
          </cell>
          <cell r="HB55">
            <v>41</v>
          </cell>
          <cell r="HC55">
            <v>0.7</v>
          </cell>
          <cell r="HD55" t="str">
            <v>&lt;--Spacer--&gt;</v>
          </cell>
          <cell r="HE55" t="str">
            <v>&lt;--Spacer--&gt;</v>
          </cell>
          <cell r="HF55" t="str">
            <v>&lt;--Spacer--&gt;</v>
          </cell>
          <cell r="HG55" t="str">
            <v>&lt;--Spacer--&gt;</v>
          </cell>
          <cell r="HH55">
            <v>2230</v>
          </cell>
          <cell r="HI55">
            <v>8186893</v>
          </cell>
          <cell r="HJ55">
            <v>0</v>
          </cell>
          <cell r="HK55">
            <v>343899</v>
          </cell>
          <cell r="HL55">
            <v>134473</v>
          </cell>
          <cell r="HM55">
            <v>207704</v>
          </cell>
          <cell r="HN55">
            <v>0</v>
          </cell>
          <cell r="HO55">
            <v>0</v>
          </cell>
          <cell r="HP55">
            <v>0</v>
          </cell>
          <cell r="HQ55">
            <v>14.25</v>
          </cell>
          <cell r="HR55">
            <v>1456712</v>
          </cell>
          <cell r="HS55">
            <v>2764.69</v>
          </cell>
          <cell r="HT55">
            <v>3004.41</v>
          </cell>
          <cell r="HU55">
            <v>2764.69</v>
          </cell>
          <cell r="HV55">
            <v>239.72</v>
          </cell>
          <cell r="HW55">
            <v>0</v>
          </cell>
          <cell r="HX55" t="str">
            <v>--ADMw_O--&gt;</v>
          </cell>
          <cell r="HY55">
            <v>2764.69</v>
          </cell>
          <cell r="HZ55">
            <v>3004.41</v>
          </cell>
          <cell r="IA55">
            <v>2764.69</v>
          </cell>
          <cell r="IB55">
            <v>239.72</v>
          </cell>
          <cell r="IC55">
            <v>478</v>
          </cell>
          <cell r="ID55">
            <v>330.48509999999999</v>
          </cell>
          <cell r="IE55">
            <v>44.7</v>
          </cell>
          <cell r="IF55">
            <v>35.74</v>
          </cell>
          <cell r="IG55">
            <v>17.87</v>
          </cell>
          <cell r="IH55">
            <v>37.72</v>
          </cell>
          <cell r="II55">
            <v>35.74</v>
          </cell>
          <cell r="IJ55">
            <v>1.98</v>
          </cell>
          <cell r="IK55">
            <v>5.88</v>
          </cell>
          <cell r="IL55">
            <v>5.88</v>
          </cell>
          <cell r="IM55">
            <v>5.88</v>
          </cell>
          <cell r="IN55">
            <v>5.88</v>
          </cell>
          <cell r="IO55">
            <v>0</v>
          </cell>
          <cell r="IP55">
            <v>0</v>
          </cell>
          <cell r="IQ55">
            <v>0</v>
          </cell>
          <cell r="IR55">
            <v>0</v>
          </cell>
          <cell r="IS55">
            <v>0</v>
          </cell>
          <cell r="IT55">
            <v>0</v>
          </cell>
          <cell r="IU55">
            <v>56</v>
          </cell>
          <cell r="IV55">
            <v>14</v>
          </cell>
          <cell r="IW55">
            <v>404.46</v>
          </cell>
          <cell r="IX55">
            <v>101.11499999999999</v>
          </cell>
          <cell r="IY55">
            <v>439.53</v>
          </cell>
          <cell r="IZ55">
            <v>404.46</v>
          </cell>
          <cell r="JA55">
            <v>35.07</v>
          </cell>
          <cell r="JB55">
            <v>0</v>
          </cell>
          <cell r="JC55">
            <v>0</v>
          </cell>
          <cell r="JD55">
            <v>0</v>
          </cell>
          <cell r="JE55">
            <v>0</v>
          </cell>
          <cell r="JF55">
            <v>0</v>
          </cell>
          <cell r="JG55">
            <v>0</v>
          </cell>
          <cell r="JH55">
            <v>0</v>
          </cell>
          <cell r="JI55">
            <v>0</v>
          </cell>
          <cell r="JJ55">
            <v>3278.7401</v>
          </cell>
          <cell r="JK55">
            <v>3528.2175999999999</v>
          </cell>
          <cell r="JL55" t="str">
            <v>&lt;--ADMw_O--</v>
          </cell>
          <cell r="JM55">
            <v>-7.6949999999999996E-3</v>
          </cell>
          <cell r="JN55">
            <v>0</v>
          </cell>
          <cell r="JO55">
            <v>484.86</v>
          </cell>
          <cell r="JP55">
            <v>32</v>
          </cell>
          <cell r="JQ55">
            <v>0.7</v>
          </cell>
          <cell r="JR55">
            <v>43640.35126797454</v>
          </cell>
          <cell r="JS55">
            <v>1</v>
          </cell>
          <cell r="JT55">
            <v>2</v>
          </cell>
        </row>
        <row r="56">
          <cell r="A56">
            <v>4602</v>
          </cell>
          <cell r="B56">
            <v>1948</v>
          </cell>
          <cell r="D56" t="str">
            <v>Columbia</v>
          </cell>
          <cell r="E56" t="str">
            <v>St Helens SD 502</v>
          </cell>
          <cell r="F56" t="str">
            <v>St Helens Arthur Academy</v>
          </cell>
          <cell r="H56">
            <v>0</v>
          </cell>
          <cell r="I56">
            <v>0</v>
          </cell>
          <cell r="J56">
            <v>0</v>
          </cell>
          <cell r="K56">
            <v>0</v>
          </cell>
          <cell r="L56">
            <v>0</v>
          </cell>
          <cell r="M56">
            <v>0</v>
          </cell>
          <cell r="N56">
            <v>0</v>
          </cell>
          <cell r="O56">
            <v>0</v>
          </cell>
          <cell r="P56">
            <v>0</v>
          </cell>
          <cell r="Q56">
            <v>0</v>
          </cell>
          <cell r="R56">
            <v>0</v>
          </cell>
          <cell r="T56">
            <v>0</v>
          </cell>
          <cell r="U56">
            <v>0</v>
          </cell>
          <cell r="V56" t="str">
            <v>--ADMw_F--&gt;</v>
          </cell>
          <cell r="W56">
            <v>0</v>
          </cell>
          <cell r="Y56">
            <v>0</v>
          </cell>
          <cell r="Z56">
            <v>0</v>
          </cell>
          <cell r="AA56">
            <v>0</v>
          </cell>
          <cell r="AB56">
            <v>0</v>
          </cell>
          <cell r="AC56">
            <v>0</v>
          </cell>
          <cell r="AD56">
            <v>0</v>
          </cell>
          <cell r="AE56">
            <v>0</v>
          </cell>
          <cell r="AG56">
            <v>0</v>
          </cell>
          <cell r="AH56">
            <v>0</v>
          </cell>
          <cell r="AI56">
            <v>0</v>
          </cell>
          <cell r="AJ56">
            <v>0</v>
          </cell>
          <cell r="AL56">
            <v>0</v>
          </cell>
          <cell r="AM56">
            <v>0</v>
          </cell>
          <cell r="AN56">
            <v>0</v>
          </cell>
          <cell r="AO56">
            <v>0</v>
          </cell>
          <cell r="AQ56">
            <v>0</v>
          </cell>
          <cell r="AR56">
            <v>0</v>
          </cell>
          <cell r="AS56">
            <v>0</v>
          </cell>
          <cell r="AT56">
            <v>0</v>
          </cell>
          <cell r="AU56">
            <v>0</v>
          </cell>
          <cell r="AV56">
            <v>0</v>
          </cell>
          <cell r="AX56">
            <v>0</v>
          </cell>
          <cell r="AY56">
            <v>0</v>
          </cell>
          <cell r="AZ56">
            <v>0</v>
          </cell>
          <cell r="BB56">
            <v>0</v>
          </cell>
          <cell r="BC56">
            <v>0</v>
          </cell>
          <cell r="BD56">
            <v>0</v>
          </cell>
          <cell r="BF56">
            <v>0</v>
          </cell>
          <cell r="BG56">
            <v>0</v>
          </cell>
          <cell r="BH56">
            <v>194.33250000000001</v>
          </cell>
          <cell r="BI56">
            <v>0</v>
          </cell>
          <cell r="BL56">
            <v>194.33250000000001</v>
          </cell>
          <cell r="BN56" t="str">
            <v>&lt;--ADMw_F--</v>
          </cell>
          <cell r="BO56">
            <v>0</v>
          </cell>
          <cell r="BP56">
            <v>0</v>
          </cell>
          <cell r="BQ56">
            <v>0</v>
          </cell>
          <cell r="BR56">
            <v>0</v>
          </cell>
          <cell r="BS56">
            <v>0</v>
          </cell>
          <cell r="BT56" t="str">
            <v>&lt;--Spacer--&gt;</v>
          </cell>
          <cell r="BU56" t="str">
            <v>&lt;--Spacer--&gt;</v>
          </cell>
          <cell r="BV56" t="str">
            <v>&lt;--Spacer--&gt;</v>
          </cell>
          <cell r="BW56" t="str">
            <v>&lt;--Spacer--&gt;</v>
          </cell>
          <cell r="BY56">
            <v>0</v>
          </cell>
          <cell r="BZ56">
            <v>0</v>
          </cell>
          <cell r="CA56">
            <v>0</v>
          </cell>
          <cell r="CB56">
            <v>0</v>
          </cell>
          <cell r="CC56">
            <v>0</v>
          </cell>
          <cell r="CD56">
            <v>0</v>
          </cell>
          <cell r="CE56">
            <v>0</v>
          </cell>
          <cell r="CF56">
            <v>0</v>
          </cell>
          <cell r="CG56">
            <v>0</v>
          </cell>
          <cell r="CH56">
            <v>0</v>
          </cell>
          <cell r="CI56">
            <v>186.49</v>
          </cell>
          <cell r="CK56">
            <v>186.49</v>
          </cell>
          <cell r="CL56">
            <v>0</v>
          </cell>
          <cell r="CM56">
            <v>0</v>
          </cell>
          <cell r="CN56" t="str">
            <v>--ADMw_C--&gt;</v>
          </cell>
          <cell r="CO56">
            <v>186.49</v>
          </cell>
          <cell r="CQ56">
            <v>186.49</v>
          </cell>
          <cell r="CR56">
            <v>0</v>
          </cell>
          <cell r="CS56">
            <v>0</v>
          </cell>
          <cell r="CT56">
            <v>0</v>
          </cell>
          <cell r="CU56">
            <v>0</v>
          </cell>
          <cell r="CV56">
            <v>2</v>
          </cell>
          <cell r="CW56">
            <v>1</v>
          </cell>
          <cell r="CY56">
            <v>2</v>
          </cell>
          <cell r="CZ56">
            <v>0</v>
          </cell>
          <cell r="DA56">
            <v>0</v>
          </cell>
          <cell r="DB56">
            <v>0</v>
          </cell>
          <cell r="DD56">
            <v>0</v>
          </cell>
          <cell r="DE56">
            <v>0</v>
          </cell>
          <cell r="DF56">
            <v>0</v>
          </cell>
          <cell r="DG56">
            <v>0</v>
          </cell>
          <cell r="DI56">
            <v>0</v>
          </cell>
          <cell r="DJ56">
            <v>0</v>
          </cell>
          <cell r="DK56">
            <v>0</v>
          </cell>
          <cell r="DL56">
            <v>0</v>
          </cell>
          <cell r="DM56">
            <v>27.37</v>
          </cell>
          <cell r="DN56">
            <v>6.8425000000000002</v>
          </cell>
          <cell r="DP56">
            <v>27.37</v>
          </cell>
          <cell r="DQ56">
            <v>0</v>
          </cell>
          <cell r="DR56">
            <v>0</v>
          </cell>
          <cell r="DT56">
            <v>0</v>
          </cell>
          <cell r="DU56">
            <v>0</v>
          </cell>
          <cell r="DV56">
            <v>0</v>
          </cell>
          <cell r="DX56">
            <v>0</v>
          </cell>
          <cell r="DY56">
            <v>0</v>
          </cell>
          <cell r="DZ56">
            <v>225.69</v>
          </cell>
          <cell r="EA56">
            <v>194.33250000000001</v>
          </cell>
          <cell r="ED56">
            <v>225.69</v>
          </cell>
          <cell r="EF56" t="str">
            <v>&lt;--ADMw_C--</v>
          </cell>
          <cell r="EG56">
            <v>-1.0737999999999999E-2</v>
          </cell>
          <cell r="EH56">
            <v>0</v>
          </cell>
          <cell r="EI56">
            <v>0</v>
          </cell>
          <cell r="EJ56">
            <v>0</v>
          </cell>
          <cell r="EK56">
            <v>0</v>
          </cell>
          <cell r="EL56" t="str">
            <v>&lt;--Spacer--&gt;</v>
          </cell>
          <cell r="EM56" t="str">
            <v>&lt;--Spacer--&gt;</v>
          </cell>
          <cell r="EN56" t="str">
            <v>&lt;--Spacer--&gt;</v>
          </cell>
          <cell r="EO56" t="str">
            <v>&lt;--Spacer--&gt;</v>
          </cell>
          <cell r="EQ56">
            <v>0</v>
          </cell>
          <cell r="ER56">
            <v>0</v>
          </cell>
          <cell r="ES56">
            <v>0</v>
          </cell>
          <cell r="ET56">
            <v>0</v>
          </cell>
          <cell r="EU56">
            <v>0</v>
          </cell>
          <cell r="EV56">
            <v>0</v>
          </cell>
          <cell r="EW56">
            <v>0</v>
          </cell>
          <cell r="EX56">
            <v>0</v>
          </cell>
          <cell r="EY56">
            <v>0</v>
          </cell>
          <cell r="EZ56">
            <v>0</v>
          </cell>
          <cell r="FA56">
            <v>217.68</v>
          </cell>
          <cell r="FC56">
            <v>217.68</v>
          </cell>
          <cell r="FD56">
            <v>0</v>
          </cell>
          <cell r="FE56">
            <v>0</v>
          </cell>
          <cell r="FF56" t="str">
            <v>--ADMw_P--&gt;</v>
          </cell>
          <cell r="FG56">
            <v>217.68</v>
          </cell>
          <cell r="FI56">
            <v>217.68</v>
          </cell>
          <cell r="FJ56">
            <v>0</v>
          </cell>
          <cell r="FK56">
            <v>0</v>
          </cell>
          <cell r="FL56">
            <v>0</v>
          </cell>
          <cell r="FM56">
            <v>0</v>
          </cell>
          <cell r="FN56">
            <v>2</v>
          </cell>
          <cell r="FO56">
            <v>1</v>
          </cell>
          <cell r="FQ56">
            <v>2</v>
          </cell>
          <cell r="FR56">
            <v>0</v>
          </cell>
          <cell r="FS56">
            <v>0</v>
          </cell>
          <cell r="FT56">
            <v>0</v>
          </cell>
          <cell r="FV56">
            <v>0</v>
          </cell>
          <cell r="FW56">
            <v>0</v>
          </cell>
          <cell r="FX56">
            <v>0</v>
          </cell>
          <cell r="FY56">
            <v>0</v>
          </cell>
          <cell r="GA56">
            <v>0</v>
          </cell>
          <cell r="GB56">
            <v>0</v>
          </cell>
          <cell r="GC56">
            <v>0</v>
          </cell>
          <cell r="GD56">
            <v>0</v>
          </cell>
          <cell r="GE56">
            <v>28.04</v>
          </cell>
          <cell r="GF56">
            <v>7.01</v>
          </cell>
          <cell r="GH56">
            <v>28.04</v>
          </cell>
          <cell r="GI56">
            <v>0</v>
          </cell>
          <cell r="GJ56">
            <v>0</v>
          </cell>
          <cell r="GL56">
            <v>0</v>
          </cell>
          <cell r="GM56">
            <v>0</v>
          </cell>
          <cell r="GN56">
            <v>0</v>
          </cell>
          <cell r="GP56">
            <v>0</v>
          </cell>
          <cell r="GQ56">
            <v>0</v>
          </cell>
          <cell r="GR56">
            <v>249.47749999999999</v>
          </cell>
          <cell r="GS56">
            <v>225.69</v>
          </cell>
          <cell r="GV56">
            <v>249.47749999999999</v>
          </cell>
          <cell r="GX56" t="str">
            <v>&lt;--ADMw_P--</v>
          </cell>
          <cell r="GY56">
            <v>0</v>
          </cell>
          <cell r="GZ56">
            <v>0</v>
          </cell>
          <cell r="HA56">
            <v>0</v>
          </cell>
          <cell r="HB56">
            <v>0</v>
          </cell>
          <cell r="HC56">
            <v>0</v>
          </cell>
          <cell r="HD56" t="str">
            <v>&lt;--Spacer--&gt;</v>
          </cell>
          <cell r="HE56" t="str">
            <v>&lt;--Spacer--&gt;</v>
          </cell>
          <cell r="HF56" t="str">
            <v>&lt;--Spacer--&gt;</v>
          </cell>
          <cell r="HG56" t="str">
            <v>&lt;--Spacer--&gt;</v>
          </cell>
          <cell r="HI56">
            <v>0</v>
          </cell>
          <cell r="HJ56">
            <v>0</v>
          </cell>
          <cell r="HK56">
            <v>0</v>
          </cell>
          <cell r="HL56">
            <v>0</v>
          </cell>
          <cell r="HM56">
            <v>0</v>
          </cell>
          <cell r="HN56">
            <v>0</v>
          </cell>
          <cell r="HO56">
            <v>0</v>
          </cell>
          <cell r="HP56">
            <v>0</v>
          </cell>
          <cell r="HQ56">
            <v>0</v>
          </cell>
          <cell r="HR56">
            <v>0</v>
          </cell>
          <cell r="HS56">
            <v>239.72</v>
          </cell>
          <cell r="HU56">
            <v>239.72</v>
          </cell>
          <cell r="HV56">
            <v>0</v>
          </cell>
          <cell r="HW56">
            <v>0</v>
          </cell>
          <cell r="HX56" t="str">
            <v>--ADMw_O--&gt;</v>
          </cell>
          <cell r="HY56">
            <v>239.72</v>
          </cell>
          <cell r="IA56">
            <v>239.72</v>
          </cell>
          <cell r="IB56">
            <v>0</v>
          </cell>
          <cell r="IC56">
            <v>0</v>
          </cell>
          <cell r="ID56">
            <v>0</v>
          </cell>
          <cell r="IE56">
            <v>0</v>
          </cell>
          <cell r="IF56">
            <v>1.98</v>
          </cell>
          <cell r="IG56">
            <v>0.99</v>
          </cell>
          <cell r="II56">
            <v>1.98</v>
          </cell>
          <cell r="IJ56">
            <v>0</v>
          </cell>
          <cell r="IK56">
            <v>0</v>
          </cell>
          <cell r="IL56">
            <v>0</v>
          </cell>
          <cell r="IN56">
            <v>0</v>
          </cell>
          <cell r="IO56">
            <v>0</v>
          </cell>
          <cell r="IP56">
            <v>0</v>
          </cell>
          <cell r="IQ56">
            <v>0</v>
          </cell>
          <cell r="IS56">
            <v>0</v>
          </cell>
          <cell r="IT56">
            <v>0</v>
          </cell>
          <cell r="IU56">
            <v>0</v>
          </cell>
          <cell r="IV56">
            <v>0</v>
          </cell>
          <cell r="IW56">
            <v>35.07</v>
          </cell>
          <cell r="IX56">
            <v>8.7675000000000001</v>
          </cell>
          <cell r="IZ56">
            <v>35.07</v>
          </cell>
          <cell r="JA56">
            <v>0</v>
          </cell>
          <cell r="JB56">
            <v>0</v>
          </cell>
          <cell r="JD56">
            <v>0</v>
          </cell>
          <cell r="JE56">
            <v>0</v>
          </cell>
          <cell r="JF56">
            <v>0</v>
          </cell>
          <cell r="JH56">
            <v>0</v>
          </cell>
          <cell r="JI56">
            <v>0</v>
          </cell>
          <cell r="JJ56">
            <v>249.47749999999999</v>
          </cell>
          <cell r="JL56" t="str">
            <v>&lt;--ADMw_O--</v>
          </cell>
          <cell r="JM56">
            <v>0</v>
          </cell>
          <cell r="JN56">
            <v>0</v>
          </cell>
          <cell r="JO56">
            <v>0</v>
          </cell>
          <cell r="JP56">
            <v>0</v>
          </cell>
          <cell r="JQ56">
            <v>0</v>
          </cell>
          <cell r="JR56">
            <v>43640.35126797454</v>
          </cell>
          <cell r="JS56">
            <v>1</v>
          </cell>
          <cell r="JT56">
            <v>3</v>
          </cell>
        </row>
        <row r="57">
          <cell r="A57">
            <v>1964</v>
          </cell>
          <cell r="B57">
            <v>1964</v>
          </cell>
          <cell r="C57" t="str">
            <v>06008</v>
          </cell>
          <cell r="D57" t="str">
            <v>Coos</v>
          </cell>
          <cell r="E57" t="str">
            <v>Coquille SD 8</v>
          </cell>
          <cell r="G57">
            <v>1949</v>
          </cell>
          <cell r="H57">
            <v>2231616</v>
          </cell>
          <cell r="I57">
            <v>11000</v>
          </cell>
          <cell r="J57">
            <v>0</v>
          </cell>
          <cell r="K57">
            <v>0</v>
          </cell>
          <cell r="L57">
            <v>0</v>
          </cell>
          <cell r="M57">
            <v>0</v>
          </cell>
          <cell r="N57">
            <v>0</v>
          </cell>
          <cell r="O57">
            <v>0</v>
          </cell>
          <cell r="P57">
            <v>10.46</v>
          </cell>
          <cell r="Q57">
            <v>500000</v>
          </cell>
          <cell r="R57">
            <v>1260</v>
          </cell>
          <cell r="S57">
            <v>1260</v>
          </cell>
          <cell r="T57">
            <v>1260</v>
          </cell>
          <cell r="U57">
            <v>0</v>
          </cell>
          <cell r="V57" t="str">
            <v>--ADMw_F--&gt;</v>
          </cell>
          <cell r="W57">
            <v>1260</v>
          </cell>
          <cell r="X57">
            <v>1260</v>
          </cell>
          <cell r="Y57">
            <v>1260</v>
          </cell>
          <cell r="Z57">
            <v>0</v>
          </cell>
          <cell r="AA57">
            <v>180</v>
          </cell>
          <cell r="AB57">
            <v>138.6</v>
          </cell>
          <cell r="AC57">
            <v>0.4</v>
          </cell>
          <cell r="AD57">
            <v>30</v>
          </cell>
          <cell r="AE57">
            <v>15</v>
          </cell>
          <cell r="AF57">
            <v>30</v>
          </cell>
          <cell r="AG57">
            <v>30</v>
          </cell>
          <cell r="AH57">
            <v>0</v>
          </cell>
          <cell r="AI57">
            <v>3</v>
          </cell>
          <cell r="AJ57">
            <v>3</v>
          </cell>
          <cell r="AK57">
            <v>3</v>
          </cell>
          <cell r="AL57">
            <v>3</v>
          </cell>
          <cell r="AM57">
            <v>0</v>
          </cell>
          <cell r="AN57">
            <v>0</v>
          </cell>
          <cell r="AO57">
            <v>0</v>
          </cell>
          <cell r="AP57">
            <v>0</v>
          </cell>
          <cell r="AQ57">
            <v>0</v>
          </cell>
          <cell r="AR57">
            <v>0</v>
          </cell>
          <cell r="AS57">
            <v>11</v>
          </cell>
          <cell r="AT57">
            <v>2.75</v>
          </cell>
          <cell r="AU57">
            <v>199</v>
          </cell>
          <cell r="AV57">
            <v>49.75</v>
          </cell>
          <cell r="AW57">
            <v>199</v>
          </cell>
          <cell r="AX57">
            <v>199</v>
          </cell>
          <cell r="AY57">
            <v>0</v>
          </cell>
          <cell r="AZ57">
            <v>0</v>
          </cell>
          <cell r="BA57">
            <v>0</v>
          </cell>
          <cell r="BB57">
            <v>0</v>
          </cell>
          <cell r="BC57">
            <v>0</v>
          </cell>
          <cell r="BD57">
            <v>85.48</v>
          </cell>
          <cell r="BE57">
            <v>85.48</v>
          </cell>
          <cell r="BF57">
            <v>85.48</v>
          </cell>
          <cell r="BG57">
            <v>0</v>
          </cell>
          <cell r="BH57">
            <v>1492.4526000000001</v>
          </cell>
          <cell r="BI57">
            <v>1554.98</v>
          </cell>
          <cell r="BJ57">
            <v>1492.4526000000001</v>
          </cell>
          <cell r="BK57">
            <v>1554.98</v>
          </cell>
          <cell r="BL57">
            <v>1554.98</v>
          </cell>
          <cell r="BM57">
            <v>1554.98</v>
          </cell>
          <cell r="BN57" t="str">
            <v>&lt;--ADMw_F--</v>
          </cell>
          <cell r="BO57">
            <v>0</v>
          </cell>
          <cell r="BP57">
            <v>0</v>
          </cell>
          <cell r="BQ57">
            <v>396.83</v>
          </cell>
          <cell r="BR57">
            <v>10</v>
          </cell>
          <cell r="BS57">
            <v>0.7</v>
          </cell>
          <cell r="BT57" t="str">
            <v>&lt;--Spacer--&gt;</v>
          </cell>
          <cell r="BU57" t="str">
            <v>&lt;--Spacer--&gt;</v>
          </cell>
          <cell r="BV57" t="str">
            <v>&lt;--Spacer--&gt;</v>
          </cell>
          <cell r="BW57" t="str">
            <v>&lt;--Spacer--&gt;</v>
          </cell>
          <cell r="BX57">
            <v>1949</v>
          </cell>
          <cell r="BY57">
            <v>2166617</v>
          </cell>
          <cell r="BZ57">
            <v>14191</v>
          </cell>
          <cell r="CA57">
            <v>0</v>
          </cell>
          <cell r="CB57">
            <v>0</v>
          </cell>
          <cell r="CC57">
            <v>0</v>
          </cell>
          <cell r="CD57">
            <v>0</v>
          </cell>
          <cell r="CE57">
            <v>0</v>
          </cell>
          <cell r="CF57">
            <v>0</v>
          </cell>
          <cell r="CG57">
            <v>9.6999999999999993</v>
          </cell>
          <cell r="CH57">
            <v>500000</v>
          </cell>
          <cell r="CI57">
            <v>1204.6600000000001</v>
          </cell>
          <cell r="CJ57">
            <v>1204.6600000000001</v>
          </cell>
          <cell r="CK57">
            <v>1204.6600000000001</v>
          </cell>
          <cell r="CL57">
            <v>0</v>
          </cell>
          <cell r="CM57">
            <v>0</v>
          </cell>
          <cell r="CN57" t="str">
            <v>--ADMw_C--&gt;</v>
          </cell>
          <cell r="CO57">
            <v>1204.6600000000001</v>
          </cell>
          <cell r="CP57">
            <v>1204.6600000000001</v>
          </cell>
          <cell r="CQ57">
            <v>1204.6600000000001</v>
          </cell>
          <cell r="CR57">
            <v>0</v>
          </cell>
          <cell r="CS57">
            <v>149</v>
          </cell>
          <cell r="CT57">
            <v>132.51259999999999</v>
          </cell>
          <cell r="CU57">
            <v>0.4</v>
          </cell>
          <cell r="CV57">
            <v>26.28</v>
          </cell>
          <cell r="CW57">
            <v>13.14</v>
          </cell>
          <cell r="CX57">
            <v>26.28</v>
          </cell>
          <cell r="CY57">
            <v>26.28</v>
          </cell>
          <cell r="CZ57">
            <v>0</v>
          </cell>
          <cell r="DA57">
            <v>3.76</v>
          </cell>
          <cell r="DB57">
            <v>3.76</v>
          </cell>
          <cell r="DC57">
            <v>3.76</v>
          </cell>
          <cell r="DD57">
            <v>3.76</v>
          </cell>
          <cell r="DE57">
            <v>0</v>
          </cell>
          <cell r="DF57">
            <v>0</v>
          </cell>
          <cell r="DG57">
            <v>0</v>
          </cell>
          <cell r="DH57">
            <v>0</v>
          </cell>
          <cell r="DI57">
            <v>0</v>
          </cell>
          <cell r="DJ57">
            <v>0</v>
          </cell>
          <cell r="DK57">
            <v>11</v>
          </cell>
          <cell r="DL57">
            <v>2.75</v>
          </cell>
          <cell r="DM57">
            <v>199</v>
          </cell>
          <cell r="DN57">
            <v>49.75</v>
          </cell>
          <cell r="DO57">
            <v>199</v>
          </cell>
          <cell r="DP57">
            <v>199</v>
          </cell>
          <cell r="DQ57">
            <v>0</v>
          </cell>
          <cell r="DR57">
            <v>0</v>
          </cell>
          <cell r="DS57">
            <v>0</v>
          </cell>
          <cell r="DT57">
            <v>0</v>
          </cell>
          <cell r="DU57">
            <v>0</v>
          </cell>
          <cell r="DV57">
            <v>85.48</v>
          </cell>
          <cell r="DW57">
            <v>85.48</v>
          </cell>
          <cell r="DX57">
            <v>85.48</v>
          </cell>
          <cell r="DY57">
            <v>0</v>
          </cell>
          <cell r="DZ57">
            <v>1415.8596</v>
          </cell>
          <cell r="EA57">
            <v>1492.4526000000001</v>
          </cell>
          <cell r="EB57">
            <v>1415.8596</v>
          </cell>
          <cell r="EC57">
            <v>1492.4526000000001</v>
          </cell>
          <cell r="ED57">
            <v>1492.4526000000001</v>
          </cell>
          <cell r="EE57">
            <v>1492.4526000000001</v>
          </cell>
          <cell r="EF57" t="str">
            <v>&lt;--ADMw_C--</v>
          </cell>
          <cell r="EG57">
            <v>0</v>
          </cell>
          <cell r="EH57">
            <v>0</v>
          </cell>
          <cell r="EI57">
            <v>415.05</v>
          </cell>
          <cell r="EJ57">
            <v>13</v>
          </cell>
          <cell r="EK57">
            <v>0.7</v>
          </cell>
          <cell r="EL57" t="str">
            <v>&lt;--Spacer--&gt;</v>
          </cell>
          <cell r="EM57" t="str">
            <v>&lt;--Spacer--&gt;</v>
          </cell>
          <cell r="EN57" t="str">
            <v>&lt;--Spacer--&gt;</v>
          </cell>
          <cell r="EO57" t="str">
            <v>&lt;--Spacer--&gt;</v>
          </cell>
          <cell r="EP57">
            <v>1949</v>
          </cell>
          <cell r="EQ57">
            <v>2166617</v>
          </cell>
          <cell r="ER57">
            <v>6537</v>
          </cell>
          <cell r="ES57">
            <v>92238</v>
          </cell>
          <cell r="ET57">
            <v>14191</v>
          </cell>
          <cell r="EU57">
            <v>0</v>
          </cell>
          <cell r="EV57">
            <v>0</v>
          </cell>
          <cell r="EW57">
            <v>0</v>
          </cell>
          <cell r="EX57">
            <v>0</v>
          </cell>
          <cell r="EY57">
            <v>10.46</v>
          </cell>
          <cell r="EZ57">
            <v>638646</v>
          </cell>
          <cell r="FA57">
            <v>1133.3599999999999</v>
          </cell>
          <cell r="FB57">
            <v>1133.3599999999999</v>
          </cell>
          <cell r="FC57">
            <v>1133.3599999999999</v>
          </cell>
          <cell r="FD57">
            <v>0</v>
          </cell>
          <cell r="FE57">
            <v>0</v>
          </cell>
          <cell r="FF57" t="str">
            <v>--ADMw_P--&gt;</v>
          </cell>
          <cell r="FG57">
            <v>1133.3599999999999</v>
          </cell>
          <cell r="FH57">
            <v>1133.3599999999999</v>
          </cell>
          <cell r="FI57">
            <v>1133.3599999999999</v>
          </cell>
          <cell r="FJ57">
            <v>0</v>
          </cell>
          <cell r="FK57">
            <v>135</v>
          </cell>
          <cell r="FL57">
            <v>124.6696</v>
          </cell>
          <cell r="FM57">
            <v>0.4</v>
          </cell>
          <cell r="FN57">
            <v>22.98</v>
          </cell>
          <cell r="FO57">
            <v>11.49</v>
          </cell>
          <cell r="FP57">
            <v>22.98</v>
          </cell>
          <cell r="FQ57">
            <v>22.98</v>
          </cell>
          <cell r="FR57">
            <v>0</v>
          </cell>
          <cell r="FS57">
            <v>5.71</v>
          </cell>
          <cell r="FT57">
            <v>5.71</v>
          </cell>
          <cell r="FU57">
            <v>5.71</v>
          </cell>
          <cell r="FV57">
            <v>5.71</v>
          </cell>
          <cell r="FW57">
            <v>0</v>
          </cell>
          <cell r="FX57">
            <v>0</v>
          </cell>
          <cell r="FY57">
            <v>0</v>
          </cell>
          <cell r="FZ57">
            <v>0</v>
          </cell>
          <cell r="GA57">
            <v>0</v>
          </cell>
          <cell r="GB57">
            <v>0</v>
          </cell>
          <cell r="GC57">
            <v>15</v>
          </cell>
          <cell r="GD57">
            <v>3.75</v>
          </cell>
          <cell r="GE57">
            <v>204</v>
          </cell>
          <cell r="GF57">
            <v>51</v>
          </cell>
          <cell r="GG57">
            <v>204</v>
          </cell>
          <cell r="GH57">
            <v>204</v>
          </cell>
          <cell r="GI57">
            <v>0</v>
          </cell>
          <cell r="GJ57">
            <v>0</v>
          </cell>
          <cell r="GK57">
            <v>0</v>
          </cell>
          <cell r="GL57">
            <v>0</v>
          </cell>
          <cell r="GM57">
            <v>0</v>
          </cell>
          <cell r="GN57">
            <v>85.48</v>
          </cell>
          <cell r="GO57">
            <v>85.48</v>
          </cell>
          <cell r="GP57">
            <v>85.48</v>
          </cell>
          <cell r="GQ57">
            <v>0</v>
          </cell>
          <cell r="GR57">
            <v>1248.6324999999999</v>
          </cell>
          <cell r="GS57">
            <v>1415.8596</v>
          </cell>
          <cell r="GT57">
            <v>1248.6324999999999</v>
          </cell>
          <cell r="GU57">
            <v>1415.8596</v>
          </cell>
          <cell r="GV57">
            <v>1415.8596</v>
          </cell>
          <cell r="GW57">
            <v>1415.8596</v>
          </cell>
          <cell r="GX57" t="str">
            <v>&lt;--ADMw_P--</v>
          </cell>
          <cell r="GY57">
            <v>0</v>
          </cell>
          <cell r="GZ57">
            <v>0</v>
          </cell>
          <cell r="HA57">
            <v>563.5</v>
          </cell>
          <cell r="HB57">
            <v>43</v>
          </cell>
          <cell r="HC57">
            <v>0.7</v>
          </cell>
          <cell r="HD57" t="str">
            <v>&lt;--Spacer--&gt;</v>
          </cell>
          <cell r="HE57" t="str">
            <v>&lt;--Spacer--&gt;</v>
          </cell>
          <cell r="HF57" t="str">
            <v>&lt;--Spacer--&gt;</v>
          </cell>
          <cell r="HG57" t="str">
            <v>&lt;--Spacer--&gt;</v>
          </cell>
          <cell r="HH57">
            <v>1949</v>
          </cell>
          <cell r="HI57">
            <v>2029608</v>
          </cell>
          <cell r="HJ57">
            <v>691</v>
          </cell>
          <cell r="HK57">
            <v>106835</v>
          </cell>
          <cell r="HL57">
            <v>12290</v>
          </cell>
          <cell r="HM57">
            <v>0</v>
          </cell>
          <cell r="HN57">
            <v>0</v>
          </cell>
          <cell r="HO57">
            <v>0</v>
          </cell>
          <cell r="HP57">
            <v>0</v>
          </cell>
          <cell r="HQ57">
            <v>11.2</v>
          </cell>
          <cell r="HR57">
            <v>625321</v>
          </cell>
          <cell r="HS57">
            <v>991.6</v>
          </cell>
          <cell r="HT57">
            <v>991.6</v>
          </cell>
          <cell r="HU57">
            <v>991.6</v>
          </cell>
          <cell r="HV57">
            <v>0</v>
          </cell>
          <cell r="HW57">
            <v>0</v>
          </cell>
          <cell r="HX57" t="str">
            <v>--ADMw_O--&gt;</v>
          </cell>
          <cell r="HY57">
            <v>991.6</v>
          </cell>
          <cell r="HZ57">
            <v>991.6</v>
          </cell>
          <cell r="IA57">
            <v>991.6</v>
          </cell>
          <cell r="IB57">
            <v>0</v>
          </cell>
          <cell r="IC57">
            <v>101</v>
          </cell>
          <cell r="ID57">
            <v>101</v>
          </cell>
          <cell r="IE57">
            <v>0</v>
          </cell>
          <cell r="IF57">
            <v>23.83</v>
          </cell>
          <cell r="IG57">
            <v>11.914999999999999</v>
          </cell>
          <cell r="IH57">
            <v>23.83</v>
          </cell>
          <cell r="II57">
            <v>23.83</v>
          </cell>
          <cell r="IJ57">
            <v>0</v>
          </cell>
          <cell r="IK57">
            <v>1.72</v>
          </cell>
          <cell r="IL57">
            <v>1.72</v>
          </cell>
          <cell r="IM57">
            <v>1.72</v>
          </cell>
          <cell r="IN57">
            <v>1.72</v>
          </cell>
          <cell r="IO57">
            <v>0</v>
          </cell>
          <cell r="IP57">
            <v>0</v>
          </cell>
          <cell r="IQ57">
            <v>0</v>
          </cell>
          <cell r="IR57">
            <v>0</v>
          </cell>
          <cell r="IS57">
            <v>0</v>
          </cell>
          <cell r="IT57">
            <v>0</v>
          </cell>
          <cell r="IU57">
            <v>14</v>
          </cell>
          <cell r="IV57">
            <v>3.5</v>
          </cell>
          <cell r="IW57">
            <v>222.39</v>
          </cell>
          <cell r="IX57">
            <v>55.597499999999997</v>
          </cell>
          <cell r="IY57">
            <v>222.39</v>
          </cell>
          <cell r="IZ57">
            <v>222.39</v>
          </cell>
          <cell r="JA57">
            <v>0</v>
          </cell>
          <cell r="JB57">
            <v>0</v>
          </cell>
          <cell r="JC57">
            <v>0</v>
          </cell>
          <cell r="JD57">
            <v>0</v>
          </cell>
          <cell r="JE57">
            <v>0</v>
          </cell>
          <cell r="JF57">
            <v>83.3</v>
          </cell>
          <cell r="JG57">
            <v>83.3</v>
          </cell>
          <cell r="JH57">
            <v>83.3</v>
          </cell>
          <cell r="JI57">
            <v>0</v>
          </cell>
          <cell r="JJ57">
            <v>1248.6324999999999</v>
          </cell>
          <cell r="JK57">
            <v>1248.6324999999999</v>
          </cell>
          <cell r="JL57" t="str">
            <v>&lt;--ADMw_O--</v>
          </cell>
          <cell r="JM57">
            <v>0</v>
          </cell>
          <cell r="JN57">
            <v>0</v>
          </cell>
          <cell r="JO57">
            <v>630.62</v>
          </cell>
          <cell r="JP57">
            <v>55</v>
          </cell>
          <cell r="JQ57">
            <v>0.7</v>
          </cell>
          <cell r="JR57">
            <v>43640.35126797454</v>
          </cell>
          <cell r="JS57">
            <v>1</v>
          </cell>
          <cell r="JT57">
            <v>2</v>
          </cell>
        </row>
        <row r="58">
          <cell r="A58">
            <v>1965</v>
          </cell>
          <cell r="B58">
            <v>1965</v>
          </cell>
          <cell r="C58" t="str">
            <v>06009</v>
          </cell>
          <cell r="D58" t="str">
            <v>Coos</v>
          </cell>
          <cell r="E58" t="str">
            <v>Coos Bay SD 9</v>
          </cell>
          <cell r="G58">
            <v>1949</v>
          </cell>
          <cell r="H58">
            <v>8550000</v>
          </cell>
          <cell r="I58">
            <v>0</v>
          </cell>
          <cell r="J58">
            <v>0</v>
          </cell>
          <cell r="K58">
            <v>48000</v>
          </cell>
          <cell r="L58">
            <v>0</v>
          </cell>
          <cell r="M58">
            <v>0</v>
          </cell>
          <cell r="N58">
            <v>0</v>
          </cell>
          <cell r="O58">
            <v>0</v>
          </cell>
          <cell r="P58">
            <v>11.43</v>
          </cell>
          <cell r="Q58">
            <v>2100000</v>
          </cell>
          <cell r="R58">
            <v>3196</v>
          </cell>
          <cell r="S58">
            <v>3196</v>
          </cell>
          <cell r="T58">
            <v>3196</v>
          </cell>
          <cell r="U58">
            <v>0</v>
          </cell>
          <cell r="V58" t="str">
            <v>--ADMw_F--&gt;</v>
          </cell>
          <cell r="W58">
            <v>3196</v>
          </cell>
          <cell r="X58">
            <v>3196</v>
          </cell>
          <cell r="Y58">
            <v>3196</v>
          </cell>
          <cell r="Z58">
            <v>0</v>
          </cell>
          <cell r="AA58">
            <v>538</v>
          </cell>
          <cell r="AB58">
            <v>351.56</v>
          </cell>
          <cell r="AC58">
            <v>43.1</v>
          </cell>
          <cell r="AD58">
            <v>26</v>
          </cell>
          <cell r="AE58">
            <v>13</v>
          </cell>
          <cell r="AF58">
            <v>26</v>
          </cell>
          <cell r="AG58">
            <v>26</v>
          </cell>
          <cell r="AH58">
            <v>0</v>
          </cell>
          <cell r="AI58">
            <v>3</v>
          </cell>
          <cell r="AJ58">
            <v>3</v>
          </cell>
          <cell r="AK58">
            <v>3</v>
          </cell>
          <cell r="AL58">
            <v>3</v>
          </cell>
          <cell r="AM58">
            <v>0</v>
          </cell>
          <cell r="AN58">
            <v>0</v>
          </cell>
          <cell r="AO58">
            <v>0</v>
          </cell>
          <cell r="AP58">
            <v>0</v>
          </cell>
          <cell r="AQ58">
            <v>0</v>
          </cell>
          <cell r="AR58">
            <v>0</v>
          </cell>
          <cell r="AS58">
            <v>60</v>
          </cell>
          <cell r="AT58">
            <v>15</v>
          </cell>
          <cell r="AU58">
            <v>886.2</v>
          </cell>
          <cell r="AV58">
            <v>221.55</v>
          </cell>
          <cell r="AW58">
            <v>886.2</v>
          </cell>
          <cell r="AX58">
            <v>886.2</v>
          </cell>
          <cell r="AY58">
            <v>0</v>
          </cell>
          <cell r="AZ58">
            <v>0</v>
          </cell>
          <cell r="BA58">
            <v>0</v>
          </cell>
          <cell r="BB58">
            <v>0</v>
          </cell>
          <cell r="BC58">
            <v>0</v>
          </cell>
          <cell r="BD58">
            <v>0</v>
          </cell>
          <cell r="BE58">
            <v>0</v>
          </cell>
          <cell r="BF58">
            <v>0</v>
          </cell>
          <cell r="BG58">
            <v>0</v>
          </cell>
          <cell r="BH58">
            <v>3535.5785999999998</v>
          </cell>
          <cell r="BI58">
            <v>3843.21</v>
          </cell>
          <cell r="BJ58">
            <v>3844.3935999999999</v>
          </cell>
          <cell r="BK58">
            <v>3843.21</v>
          </cell>
          <cell r="BL58">
            <v>3843.21</v>
          </cell>
          <cell r="BM58">
            <v>3844.3935999999999</v>
          </cell>
          <cell r="BN58" t="str">
            <v>&lt;--ADMw_F--</v>
          </cell>
          <cell r="BO58">
            <v>-2.127E-3</v>
          </cell>
          <cell r="BP58">
            <v>0</v>
          </cell>
          <cell r="BQ58">
            <v>657.07</v>
          </cell>
          <cell r="BR58">
            <v>48</v>
          </cell>
          <cell r="BS58">
            <v>0.7</v>
          </cell>
          <cell r="BT58" t="str">
            <v>&lt;--Spacer--&gt;</v>
          </cell>
          <cell r="BU58" t="str">
            <v>&lt;--Spacer--&gt;</v>
          </cell>
          <cell r="BV58" t="str">
            <v>&lt;--Spacer--&gt;</v>
          </cell>
          <cell r="BW58" t="str">
            <v>&lt;--Spacer--&gt;</v>
          </cell>
          <cell r="BX58">
            <v>1949</v>
          </cell>
          <cell r="BY58">
            <v>8300000</v>
          </cell>
          <cell r="BZ58">
            <v>0</v>
          </cell>
          <cell r="CA58">
            <v>0</v>
          </cell>
          <cell r="CB58">
            <v>50000</v>
          </cell>
          <cell r="CC58">
            <v>0</v>
          </cell>
          <cell r="CD58">
            <v>0</v>
          </cell>
          <cell r="CE58">
            <v>0</v>
          </cell>
          <cell r="CF58">
            <v>0</v>
          </cell>
          <cell r="CG58">
            <v>11.74</v>
          </cell>
          <cell r="CH58">
            <v>2100000</v>
          </cell>
          <cell r="CI58">
            <v>2911.7</v>
          </cell>
          <cell r="CJ58">
            <v>3197.76</v>
          </cell>
          <cell r="CK58">
            <v>2911.7</v>
          </cell>
          <cell r="CL58">
            <v>286.06</v>
          </cell>
          <cell r="CM58">
            <v>0</v>
          </cell>
          <cell r="CN58" t="str">
            <v>--ADMw_C--&gt;</v>
          </cell>
          <cell r="CO58">
            <v>2911.7</v>
          </cell>
          <cell r="CP58">
            <v>3197.76</v>
          </cell>
          <cell r="CQ58">
            <v>2911.7</v>
          </cell>
          <cell r="CR58">
            <v>286.06</v>
          </cell>
          <cell r="CS58">
            <v>537</v>
          </cell>
          <cell r="CT58">
            <v>351.75360000000001</v>
          </cell>
          <cell r="CU58">
            <v>43.1</v>
          </cell>
          <cell r="CV58">
            <v>26.04</v>
          </cell>
          <cell r="CW58">
            <v>13.02</v>
          </cell>
          <cell r="CX58">
            <v>26.3</v>
          </cell>
          <cell r="CY58">
            <v>26.04</v>
          </cell>
          <cell r="CZ58">
            <v>0.26</v>
          </cell>
          <cell r="DA58">
            <v>3.71</v>
          </cell>
          <cell r="DB58">
            <v>3.71</v>
          </cell>
          <cell r="DC58">
            <v>6.71</v>
          </cell>
          <cell r="DD58">
            <v>3.71</v>
          </cell>
          <cell r="DE58">
            <v>3</v>
          </cell>
          <cell r="DF58">
            <v>0</v>
          </cell>
          <cell r="DG58">
            <v>0</v>
          </cell>
          <cell r="DH58">
            <v>0</v>
          </cell>
          <cell r="DI58">
            <v>0</v>
          </cell>
          <cell r="DJ58">
            <v>0</v>
          </cell>
          <cell r="DK58">
            <v>60</v>
          </cell>
          <cell r="DL58">
            <v>15</v>
          </cell>
          <cell r="DM58">
            <v>789.18</v>
          </cell>
          <cell r="DN58">
            <v>197.29499999999999</v>
          </cell>
          <cell r="DO58">
            <v>867.68</v>
          </cell>
          <cell r="DP58">
            <v>789.18</v>
          </cell>
          <cell r="DQ58">
            <v>78.5</v>
          </cell>
          <cell r="DR58">
            <v>0</v>
          </cell>
          <cell r="DS58">
            <v>0</v>
          </cell>
          <cell r="DT58">
            <v>0</v>
          </cell>
          <cell r="DU58">
            <v>0</v>
          </cell>
          <cell r="DV58">
            <v>0</v>
          </cell>
          <cell r="DW58">
            <v>0</v>
          </cell>
          <cell r="DX58">
            <v>0</v>
          </cell>
          <cell r="DY58">
            <v>0</v>
          </cell>
          <cell r="DZ58">
            <v>3591.1943000000001</v>
          </cell>
          <cell r="EA58">
            <v>3535.5785999999998</v>
          </cell>
          <cell r="EB58">
            <v>3896.2718</v>
          </cell>
          <cell r="EC58">
            <v>3844.3935999999999</v>
          </cell>
          <cell r="ED58">
            <v>3591.1943000000001</v>
          </cell>
          <cell r="EE58">
            <v>3896.2718</v>
          </cell>
          <cell r="EF58" t="str">
            <v>&lt;--ADMw_C--</v>
          </cell>
          <cell r="EG58">
            <v>-1.1159000000000001E-2</v>
          </cell>
          <cell r="EH58">
            <v>0</v>
          </cell>
          <cell r="EI58">
            <v>649.38</v>
          </cell>
          <cell r="EJ58">
            <v>52</v>
          </cell>
          <cell r="EK58">
            <v>0.7</v>
          </cell>
          <cell r="EL58" t="str">
            <v>&lt;--Spacer--&gt;</v>
          </cell>
          <cell r="EM58" t="str">
            <v>&lt;--Spacer--&gt;</v>
          </cell>
          <cell r="EN58" t="str">
            <v>&lt;--Spacer--&gt;</v>
          </cell>
          <cell r="EO58" t="str">
            <v>&lt;--Spacer--&gt;</v>
          </cell>
          <cell r="EP58">
            <v>1949</v>
          </cell>
          <cell r="EQ58">
            <v>8147851</v>
          </cell>
          <cell r="ER58">
            <v>0</v>
          </cell>
          <cell r="ES58">
            <v>327130</v>
          </cell>
          <cell r="ET58">
            <v>46947</v>
          </cell>
          <cell r="EU58">
            <v>0</v>
          </cell>
          <cell r="EV58">
            <v>0</v>
          </cell>
          <cell r="EW58">
            <v>0</v>
          </cell>
          <cell r="EX58">
            <v>0</v>
          </cell>
          <cell r="EY58">
            <v>11.43</v>
          </cell>
          <cell r="EZ58">
            <v>2070415</v>
          </cell>
          <cell r="FA58">
            <v>2949.25</v>
          </cell>
          <cell r="FB58">
            <v>3233.88</v>
          </cell>
          <cell r="FC58">
            <v>2949.25</v>
          </cell>
          <cell r="FD58">
            <v>284.63</v>
          </cell>
          <cell r="FE58">
            <v>0</v>
          </cell>
          <cell r="FF58" t="str">
            <v>--ADMw_P--&gt;</v>
          </cell>
          <cell r="FG58">
            <v>2949.25</v>
          </cell>
          <cell r="FH58">
            <v>3233.88</v>
          </cell>
          <cell r="FI58">
            <v>2949.25</v>
          </cell>
          <cell r="FJ58">
            <v>284.63</v>
          </cell>
          <cell r="FK58">
            <v>499</v>
          </cell>
          <cell r="FL58">
            <v>355.72680000000003</v>
          </cell>
          <cell r="FM58">
            <v>43.1</v>
          </cell>
          <cell r="FN58">
            <v>35.75</v>
          </cell>
          <cell r="FO58">
            <v>17.875</v>
          </cell>
          <cell r="FP58">
            <v>35.75</v>
          </cell>
          <cell r="FQ58">
            <v>35.75</v>
          </cell>
          <cell r="FR58">
            <v>0</v>
          </cell>
          <cell r="FS58">
            <v>3.63</v>
          </cell>
          <cell r="FT58">
            <v>3.63</v>
          </cell>
          <cell r="FU58">
            <v>4.91</v>
          </cell>
          <cell r="FV58">
            <v>3.63</v>
          </cell>
          <cell r="FW58">
            <v>1.28</v>
          </cell>
          <cell r="FX58">
            <v>0</v>
          </cell>
          <cell r="FY58">
            <v>0</v>
          </cell>
          <cell r="FZ58">
            <v>0</v>
          </cell>
          <cell r="GA58">
            <v>0</v>
          </cell>
          <cell r="GB58">
            <v>0</v>
          </cell>
          <cell r="GC58">
            <v>92</v>
          </cell>
          <cell r="GD58">
            <v>23</v>
          </cell>
          <cell r="GE58">
            <v>794.45</v>
          </cell>
          <cell r="GF58">
            <v>198.61250000000001</v>
          </cell>
          <cell r="GG58">
            <v>871.12</v>
          </cell>
          <cell r="GH58">
            <v>794.45</v>
          </cell>
          <cell r="GI58">
            <v>76.67</v>
          </cell>
          <cell r="GJ58">
            <v>0</v>
          </cell>
          <cell r="GK58">
            <v>0</v>
          </cell>
          <cell r="GL58">
            <v>0</v>
          </cell>
          <cell r="GM58">
            <v>0</v>
          </cell>
          <cell r="GN58">
            <v>0</v>
          </cell>
          <cell r="GO58">
            <v>0</v>
          </cell>
          <cell r="GP58">
            <v>0</v>
          </cell>
          <cell r="GQ58">
            <v>0</v>
          </cell>
          <cell r="GR58">
            <v>3604.9713000000002</v>
          </cell>
          <cell r="GS58">
            <v>3591.1943000000001</v>
          </cell>
          <cell r="GT58">
            <v>3920.4313000000002</v>
          </cell>
          <cell r="GU58">
            <v>3896.2718</v>
          </cell>
          <cell r="GV58">
            <v>3604.9713000000002</v>
          </cell>
          <cell r="GW58">
            <v>3920.4313000000002</v>
          </cell>
          <cell r="GX58" t="str">
            <v>&lt;--ADMw_P--</v>
          </cell>
          <cell r="GY58">
            <v>-1.4199E-2</v>
          </cell>
          <cell r="GZ58">
            <v>0</v>
          </cell>
          <cell r="HA58">
            <v>640.23</v>
          </cell>
          <cell r="HB58">
            <v>49</v>
          </cell>
          <cell r="HC58">
            <v>0.7</v>
          </cell>
          <cell r="HD58" t="str">
            <v>&lt;--Spacer--&gt;</v>
          </cell>
          <cell r="HE58" t="str">
            <v>&lt;--Spacer--&gt;</v>
          </cell>
          <cell r="HF58" t="str">
            <v>&lt;--Spacer--&gt;</v>
          </cell>
          <cell r="HG58" t="str">
            <v>&lt;--Spacer--&gt;</v>
          </cell>
          <cell r="HH58">
            <v>1949</v>
          </cell>
          <cell r="HI58">
            <v>7793068</v>
          </cell>
          <cell r="HJ58">
            <v>0</v>
          </cell>
          <cell r="HK58">
            <v>379983</v>
          </cell>
          <cell r="HL58">
            <v>42830</v>
          </cell>
          <cell r="HM58">
            <v>0</v>
          </cell>
          <cell r="HN58">
            <v>0</v>
          </cell>
          <cell r="HO58">
            <v>0</v>
          </cell>
          <cell r="HP58">
            <v>0</v>
          </cell>
          <cell r="HQ58">
            <v>11.75</v>
          </cell>
          <cell r="HR58">
            <v>1920995</v>
          </cell>
          <cell r="HS58">
            <v>2936.79</v>
          </cell>
          <cell r="HT58">
            <v>3229.33</v>
          </cell>
          <cell r="HU58">
            <v>2936.79</v>
          </cell>
          <cell r="HV58">
            <v>292.54000000000002</v>
          </cell>
          <cell r="HW58">
            <v>0</v>
          </cell>
          <cell r="HX58" t="str">
            <v>--ADMw_O--&gt;</v>
          </cell>
          <cell r="HY58">
            <v>2936.79</v>
          </cell>
          <cell r="HZ58">
            <v>3229.33</v>
          </cell>
          <cell r="IA58">
            <v>2936.79</v>
          </cell>
          <cell r="IB58">
            <v>292.54000000000002</v>
          </cell>
          <cell r="IC58">
            <v>511</v>
          </cell>
          <cell r="ID58">
            <v>355.22629999999998</v>
          </cell>
          <cell r="IE58">
            <v>56.5</v>
          </cell>
          <cell r="IF58">
            <v>43.64</v>
          </cell>
          <cell r="IG58">
            <v>21.82</v>
          </cell>
          <cell r="IH58">
            <v>43.64</v>
          </cell>
          <cell r="II58">
            <v>43.64</v>
          </cell>
          <cell r="IJ58">
            <v>0</v>
          </cell>
          <cell r="IK58">
            <v>3.63</v>
          </cell>
          <cell r="IL58">
            <v>3.63</v>
          </cell>
          <cell r="IM58">
            <v>5.39</v>
          </cell>
          <cell r="IN58">
            <v>3.63</v>
          </cell>
          <cell r="IO58">
            <v>1.76</v>
          </cell>
          <cell r="IP58">
            <v>0</v>
          </cell>
          <cell r="IQ58">
            <v>0</v>
          </cell>
          <cell r="IR58">
            <v>0</v>
          </cell>
          <cell r="IS58">
            <v>0</v>
          </cell>
          <cell r="IT58">
            <v>0</v>
          </cell>
          <cell r="IU58">
            <v>74</v>
          </cell>
          <cell r="IV58">
            <v>18.5</v>
          </cell>
          <cell r="IW58">
            <v>850.02</v>
          </cell>
          <cell r="IX58">
            <v>212.505</v>
          </cell>
          <cell r="IY58">
            <v>934.66</v>
          </cell>
          <cell r="IZ58">
            <v>850.02</v>
          </cell>
          <cell r="JA58">
            <v>84.64</v>
          </cell>
          <cell r="JB58">
            <v>0</v>
          </cell>
          <cell r="JC58">
            <v>0</v>
          </cell>
          <cell r="JD58">
            <v>0</v>
          </cell>
          <cell r="JE58">
            <v>0</v>
          </cell>
          <cell r="JF58">
            <v>0</v>
          </cell>
          <cell r="JG58">
            <v>0</v>
          </cell>
          <cell r="JH58">
            <v>0</v>
          </cell>
          <cell r="JI58">
            <v>0</v>
          </cell>
          <cell r="JJ58">
            <v>3604.9713000000002</v>
          </cell>
          <cell r="JK58">
            <v>3920.4313000000002</v>
          </cell>
          <cell r="JL58" t="str">
            <v>&lt;--ADMw_O--</v>
          </cell>
          <cell r="JM58">
            <v>-1.1979E-2</v>
          </cell>
          <cell r="JN58">
            <v>0</v>
          </cell>
          <cell r="JO58">
            <v>594.86</v>
          </cell>
          <cell r="JP58">
            <v>47</v>
          </cell>
          <cell r="JQ58">
            <v>0.7</v>
          </cell>
          <cell r="JR58">
            <v>43640.35126797454</v>
          </cell>
          <cell r="JS58">
            <v>1</v>
          </cell>
          <cell r="JT58">
            <v>2</v>
          </cell>
        </row>
        <row r="59">
          <cell r="A59">
            <v>3615</v>
          </cell>
          <cell r="B59">
            <v>1965</v>
          </cell>
          <cell r="D59" t="str">
            <v>Coos</v>
          </cell>
          <cell r="E59" t="str">
            <v>Coos Bay SD 9</v>
          </cell>
          <cell r="F59" t="str">
            <v>Lighthouse Charter School</v>
          </cell>
          <cell r="H59">
            <v>0</v>
          </cell>
          <cell r="I59">
            <v>0</v>
          </cell>
          <cell r="J59">
            <v>0</v>
          </cell>
          <cell r="K59">
            <v>0</v>
          </cell>
          <cell r="L59">
            <v>0</v>
          </cell>
          <cell r="M59">
            <v>0</v>
          </cell>
          <cell r="N59">
            <v>0</v>
          </cell>
          <cell r="O59">
            <v>0</v>
          </cell>
          <cell r="P59">
            <v>0</v>
          </cell>
          <cell r="Q59">
            <v>0</v>
          </cell>
          <cell r="R59">
            <v>0</v>
          </cell>
          <cell r="T59">
            <v>0</v>
          </cell>
          <cell r="U59">
            <v>0</v>
          </cell>
          <cell r="V59" t="str">
            <v>--ADMw_F--&gt;</v>
          </cell>
          <cell r="W59">
            <v>0</v>
          </cell>
          <cell r="Y59">
            <v>0</v>
          </cell>
          <cell r="Z59">
            <v>0</v>
          </cell>
          <cell r="AA59">
            <v>0</v>
          </cell>
          <cell r="AB59">
            <v>0</v>
          </cell>
          <cell r="AC59">
            <v>0</v>
          </cell>
          <cell r="AD59">
            <v>0</v>
          </cell>
          <cell r="AE59">
            <v>0</v>
          </cell>
          <cell r="AG59">
            <v>0</v>
          </cell>
          <cell r="AH59">
            <v>0</v>
          </cell>
          <cell r="AI59">
            <v>0</v>
          </cell>
          <cell r="AJ59">
            <v>0</v>
          </cell>
          <cell r="AL59">
            <v>0</v>
          </cell>
          <cell r="AM59">
            <v>0</v>
          </cell>
          <cell r="AN59">
            <v>0</v>
          </cell>
          <cell r="AO59">
            <v>0</v>
          </cell>
          <cell r="AQ59">
            <v>0</v>
          </cell>
          <cell r="AR59">
            <v>0</v>
          </cell>
          <cell r="AS59">
            <v>0</v>
          </cell>
          <cell r="AT59">
            <v>0</v>
          </cell>
          <cell r="AU59">
            <v>0</v>
          </cell>
          <cell r="AV59">
            <v>0</v>
          </cell>
          <cell r="AX59">
            <v>0</v>
          </cell>
          <cell r="AY59">
            <v>0</v>
          </cell>
          <cell r="AZ59">
            <v>0</v>
          </cell>
          <cell r="BB59">
            <v>0</v>
          </cell>
          <cell r="BC59">
            <v>0</v>
          </cell>
          <cell r="BD59">
            <v>0</v>
          </cell>
          <cell r="BF59">
            <v>0</v>
          </cell>
          <cell r="BG59">
            <v>0</v>
          </cell>
          <cell r="BH59">
            <v>222.7175</v>
          </cell>
          <cell r="BI59">
            <v>0</v>
          </cell>
          <cell r="BL59">
            <v>222.7175</v>
          </cell>
          <cell r="BN59" t="str">
            <v>&lt;--ADMw_F--</v>
          </cell>
          <cell r="BO59">
            <v>0</v>
          </cell>
          <cell r="BP59">
            <v>0</v>
          </cell>
          <cell r="BQ59">
            <v>0</v>
          </cell>
          <cell r="BR59">
            <v>0</v>
          </cell>
          <cell r="BS59">
            <v>0</v>
          </cell>
          <cell r="BT59" t="str">
            <v>&lt;--Spacer--&gt;</v>
          </cell>
          <cell r="BU59" t="str">
            <v>&lt;--Spacer--&gt;</v>
          </cell>
          <cell r="BV59" t="str">
            <v>&lt;--Spacer--&gt;</v>
          </cell>
          <cell r="BW59" t="str">
            <v>&lt;--Spacer--&gt;</v>
          </cell>
          <cell r="BY59">
            <v>0</v>
          </cell>
          <cell r="BZ59">
            <v>0</v>
          </cell>
          <cell r="CA59">
            <v>0</v>
          </cell>
          <cell r="CB59">
            <v>0</v>
          </cell>
          <cell r="CC59">
            <v>0</v>
          </cell>
          <cell r="CD59">
            <v>0</v>
          </cell>
          <cell r="CE59">
            <v>0</v>
          </cell>
          <cell r="CF59">
            <v>0</v>
          </cell>
          <cell r="CG59">
            <v>0</v>
          </cell>
          <cell r="CH59">
            <v>0</v>
          </cell>
          <cell r="CI59">
            <v>208.42</v>
          </cell>
          <cell r="CK59">
            <v>208.42</v>
          </cell>
          <cell r="CL59">
            <v>0</v>
          </cell>
          <cell r="CM59">
            <v>0</v>
          </cell>
          <cell r="CN59" t="str">
            <v>--ADMw_C--&gt;</v>
          </cell>
          <cell r="CO59">
            <v>208.42</v>
          </cell>
          <cell r="CQ59">
            <v>208.42</v>
          </cell>
          <cell r="CR59">
            <v>0</v>
          </cell>
          <cell r="CS59">
            <v>0</v>
          </cell>
          <cell r="CT59">
            <v>0</v>
          </cell>
          <cell r="CU59">
            <v>0</v>
          </cell>
          <cell r="CV59">
            <v>0</v>
          </cell>
          <cell r="CW59">
            <v>0</v>
          </cell>
          <cell r="CY59">
            <v>0</v>
          </cell>
          <cell r="CZ59">
            <v>0</v>
          </cell>
          <cell r="DA59">
            <v>0</v>
          </cell>
          <cell r="DB59">
            <v>0</v>
          </cell>
          <cell r="DD59">
            <v>0</v>
          </cell>
          <cell r="DE59">
            <v>0</v>
          </cell>
          <cell r="DF59">
            <v>0</v>
          </cell>
          <cell r="DG59">
            <v>0</v>
          </cell>
          <cell r="DI59">
            <v>0</v>
          </cell>
          <cell r="DJ59">
            <v>0</v>
          </cell>
          <cell r="DK59">
            <v>0</v>
          </cell>
          <cell r="DL59">
            <v>0</v>
          </cell>
          <cell r="DM59">
            <v>57.19</v>
          </cell>
          <cell r="DN59">
            <v>14.297499999999999</v>
          </cell>
          <cell r="DP59">
            <v>57.19</v>
          </cell>
          <cell r="DQ59">
            <v>0</v>
          </cell>
          <cell r="DR59">
            <v>0</v>
          </cell>
          <cell r="DT59">
            <v>0</v>
          </cell>
          <cell r="DU59">
            <v>0</v>
          </cell>
          <cell r="DV59">
            <v>0</v>
          </cell>
          <cell r="DX59">
            <v>0</v>
          </cell>
          <cell r="DY59">
            <v>0</v>
          </cell>
          <cell r="DZ59">
            <v>223.4375</v>
          </cell>
          <cell r="EA59">
            <v>222.7175</v>
          </cell>
          <cell r="ED59">
            <v>223.4375</v>
          </cell>
          <cell r="EF59" t="str">
            <v>&lt;--ADMw_C--</v>
          </cell>
          <cell r="EG59">
            <v>-1.1159000000000001E-2</v>
          </cell>
          <cell r="EH59">
            <v>0</v>
          </cell>
          <cell r="EI59">
            <v>0</v>
          </cell>
          <cell r="EJ59">
            <v>0</v>
          </cell>
          <cell r="EK59">
            <v>0</v>
          </cell>
          <cell r="EL59" t="str">
            <v>&lt;--Spacer--&gt;</v>
          </cell>
          <cell r="EM59" t="str">
            <v>&lt;--Spacer--&gt;</v>
          </cell>
          <cell r="EN59" t="str">
            <v>&lt;--Spacer--&gt;</v>
          </cell>
          <cell r="EO59" t="str">
            <v>&lt;--Spacer--&gt;</v>
          </cell>
          <cell r="EQ59">
            <v>0</v>
          </cell>
          <cell r="ER59">
            <v>0</v>
          </cell>
          <cell r="ES59">
            <v>0</v>
          </cell>
          <cell r="ET59">
            <v>0</v>
          </cell>
          <cell r="EU59">
            <v>0</v>
          </cell>
          <cell r="EV59">
            <v>0</v>
          </cell>
          <cell r="EW59">
            <v>0</v>
          </cell>
          <cell r="EX59">
            <v>0</v>
          </cell>
          <cell r="EY59">
            <v>0</v>
          </cell>
          <cell r="EZ59">
            <v>0</v>
          </cell>
          <cell r="FA59">
            <v>209.34</v>
          </cell>
          <cell r="FC59">
            <v>209.34</v>
          </cell>
          <cell r="FD59">
            <v>0</v>
          </cell>
          <cell r="FE59">
            <v>0</v>
          </cell>
          <cell r="FF59" t="str">
            <v>--ADMw_P--&gt;</v>
          </cell>
          <cell r="FG59">
            <v>209.34</v>
          </cell>
          <cell r="FI59">
            <v>209.34</v>
          </cell>
          <cell r="FJ59">
            <v>0</v>
          </cell>
          <cell r="FK59">
            <v>0</v>
          </cell>
          <cell r="FL59">
            <v>0</v>
          </cell>
          <cell r="FM59">
            <v>0</v>
          </cell>
          <cell r="FN59">
            <v>0</v>
          </cell>
          <cell r="FO59">
            <v>0</v>
          </cell>
          <cell r="FQ59">
            <v>0</v>
          </cell>
          <cell r="FR59">
            <v>0</v>
          </cell>
          <cell r="FS59">
            <v>0</v>
          </cell>
          <cell r="FT59">
            <v>0</v>
          </cell>
          <cell r="FV59">
            <v>0</v>
          </cell>
          <cell r="FW59">
            <v>0</v>
          </cell>
          <cell r="FX59">
            <v>0</v>
          </cell>
          <cell r="FY59">
            <v>0</v>
          </cell>
          <cell r="GA59">
            <v>0</v>
          </cell>
          <cell r="GB59">
            <v>0</v>
          </cell>
          <cell r="GC59">
            <v>0</v>
          </cell>
          <cell r="GD59">
            <v>0</v>
          </cell>
          <cell r="GE59">
            <v>56.39</v>
          </cell>
          <cell r="GF59">
            <v>14.0975</v>
          </cell>
          <cell r="GH59">
            <v>56.39</v>
          </cell>
          <cell r="GI59">
            <v>0</v>
          </cell>
          <cell r="GJ59">
            <v>0</v>
          </cell>
          <cell r="GL59">
            <v>0</v>
          </cell>
          <cell r="GM59">
            <v>0</v>
          </cell>
          <cell r="GN59">
            <v>0</v>
          </cell>
          <cell r="GP59">
            <v>0</v>
          </cell>
          <cell r="GQ59">
            <v>0</v>
          </cell>
          <cell r="GR59">
            <v>233.5325</v>
          </cell>
          <cell r="GS59">
            <v>223.4375</v>
          </cell>
          <cell r="GV59">
            <v>233.5325</v>
          </cell>
          <cell r="GX59" t="str">
            <v>&lt;--ADMw_P--</v>
          </cell>
          <cell r="GY59">
            <v>0</v>
          </cell>
          <cell r="GZ59">
            <v>0</v>
          </cell>
          <cell r="HA59">
            <v>0</v>
          </cell>
          <cell r="HB59">
            <v>0</v>
          </cell>
          <cell r="HC59">
            <v>0</v>
          </cell>
          <cell r="HD59" t="str">
            <v>&lt;--Spacer--&gt;</v>
          </cell>
          <cell r="HE59" t="str">
            <v>&lt;--Spacer--&gt;</v>
          </cell>
          <cell r="HF59" t="str">
            <v>&lt;--Spacer--&gt;</v>
          </cell>
          <cell r="HG59" t="str">
            <v>&lt;--Spacer--&gt;</v>
          </cell>
          <cell r="HI59">
            <v>0</v>
          </cell>
          <cell r="HJ59">
            <v>0</v>
          </cell>
          <cell r="HK59">
            <v>0</v>
          </cell>
          <cell r="HL59">
            <v>0</v>
          </cell>
          <cell r="HM59">
            <v>0</v>
          </cell>
          <cell r="HN59">
            <v>0</v>
          </cell>
          <cell r="HO59">
            <v>0</v>
          </cell>
          <cell r="HP59">
            <v>0</v>
          </cell>
          <cell r="HQ59">
            <v>0</v>
          </cell>
          <cell r="HR59">
            <v>0</v>
          </cell>
          <cell r="HS59">
            <v>217.78</v>
          </cell>
          <cell r="HU59">
            <v>217.78</v>
          </cell>
          <cell r="HV59">
            <v>0</v>
          </cell>
          <cell r="HW59">
            <v>0</v>
          </cell>
          <cell r="HX59" t="str">
            <v>--ADMw_O--&gt;</v>
          </cell>
          <cell r="HY59">
            <v>217.78</v>
          </cell>
          <cell r="IA59">
            <v>217.78</v>
          </cell>
          <cell r="IB59">
            <v>0</v>
          </cell>
          <cell r="IC59">
            <v>0</v>
          </cell>
          <cell r="ID59">
            <v>0</v>
          </cell>
          <cell r="IE59">
            <v>0</v>
          </cell>
          <cell r="IF59">
            <v>0</v>
          </cell>
          <cell r="IG59">
            <v>0</v>
          </cell>
          <cell r="II59">
            <v>0</v>
          </cell>
          <cell r="IJ59">
            <v>0</v>
          </cell>
          <cell r="IK59">
            <v>0</v>
          </cell>
          <cell r="IL59">
            <v>0</v>
          </cell>
          <cell r="IN59">
            <v>0</v>
          </cell>
          <cell r="IO59">
            <v>0</v>
          </cell>
          <cell r="IP59">
            <v>0</v>
          </cell>
          <cell r="IQ59">
            <v>0</v>
          </cell>
          <cell r="IS59">
            <v>0</v>
          </cell>
          <cell r="IT59">
            <v>0</v>
          </cell>
          <cell r="IU59">
            <v>0</v>
          </cell>
          <cell r="IV59">
            <v>0</v>
          </cell>
          <cell r="IW59">
            <v>63.01</v>
          </cell>
          <cell r="IX59">
            <v>15.7525</v>
          </cell>
          <cell r="IZ59">
            <v>63.01</v>
          </cell>
          <cell r="JA59">
            <v>0</v>
          </cell>
          <cell r="JB59">
            <v>0</v>
          </cell>
          <cell r="JD59">
            <v>0</v>
          </cell>
          <cell r="JE59">
            <v>0</v>
          </cell>
          <cell r="JF59">
            <v>0</v>
          </cell>
          <cell r="JH59">
            <v>0</v>
          </cell>
          <cell r="JI59">
            <v>0</v>
          </cell>
          <cell r="JJ59">
            <v>233.5325</v>
          </cell>
          <cell r="JL59" t="str">
            <v>&lt;--ADMw_O--</v>
          </cell>
          <cell r="JM59">
            <v>0</v>
          </cell>
          <cell r="JN59">
            <v>0</v>
          </cell>
          <cell r="JO59">
            <v>0</v>
          </cell>
          <cell r="JP59">
            <v>0</v>
          </cell>
          <cell r="JQ59">
            <v>0</v>
          </cell>
          <cell r="JR59">
            <v>43640.35126797454</v>
          </cell>
          <cell r="JS59">
            <v>1</v>
          </cell>
          <cell r="JT59">
            <v>3</v>
          </cell>
        </row>
        <row r="60">
          <cell r="A60">
            <v>4079</v>
          </cell>
          <cell r="B60">
            <v>1965</v>
          </cell>
          <cell r="D60" t="str">
            <v>Coos</v>
          </cell>
          <cell r="E60" t="str">
            <v>Coos Bay SD 9</v>
          </cell>
          <cell r="F60" t="str">
            <v>Resource Link Charter School</v>
          </cell>
          <cell r="H60">
            <v>0</v>
          </cell>
          <cell r="I60">
            <v>0</v>
          </cell>
          <cell r="J60">
            <v>0</v>
          </cell>
          <cell r="K60">
            <v>0</v>
          </cell>
          <cell r="L60">
            <v>0</v>
          </cell>
          <cell r="M60">
            <v>0</v>
          </cell>
          <cell r="N60">
            <v>0</v>
          </cell>
          <cell r="O60">
            <v>0</v>
          </cell>
          <cell r="P60">
            <v>0</v>
          </cell>
          <cell r="Q60">
            <v>0</v>
          </cell>
          <cell r="R60">
            <v>0</v>
          </cell>
          <cell r="T60">
            <v>0</v>
          </cell>
          <cell r="U60">
            <v>0</v>
          </cell>
          <cell r="V60" t="str">
            <v>--ADMw_F--&gt;</v>
          </cell>
          <cell r="W60">
            <v>0</v>
          </cell>
          <cell r="Y60">
            <v>0</v>
          </cell>
          <cell r="Z60">
            <v>0</v>
          </cell>
          <cell r="AA60">
            <v>0</v>
          </cell>
          <cell r="AB60">
            <v>0</v>
          </cell>
          <cell r="AC60">
            <v>0</v>
          </cell>
          <cell r="AD60">
            <v>0</v>
          </cell>
          <cell r="AE60">
            <v>0</v>
          </cell>
          <cell r="AG60">
            <v>0</v>
          </cell>
          <cell r="AH60">
            <v>0</v>
          </cell>
          <cell r="AI60">
            <v>0</v>
          </cell>
          <cell r="AJ60">
            <v>0</v>
          </cell>
          <cell r="AL60">
            <v>0</v>
          </cell>
          <cell r="AM60">
            <v>0</v>
          </cell>
          <cell r="AN60">
            <v>0</v>
          </cell>
          <cell r="AO60">
            <v>0</v>
          </cell>
          <cell r="AQ60">
            <v>0</v>
          </cell>
          <cell r="AR60">
            <v>0</v>
          </cell>
          <cell r="AS60">
            <v>0</v>
          </cell>
          <cell r="AT60">
            <v>0</v>
          </cell>
          <cell r="AU60">
            <v>0</v>
          </cell>
          <cell r="AV60">
            <v>0</v>
          </cell>
          <cell r="AX60">
            <v>0</v>
          </cell>
          <cell r="AY60">
            <v>0</v>
          </cell>
          <cell r="AZ60">
            <v>0</v>
          </cell>
          <cell r="BB60">
            <v>0</v>
          </cell>
          <cell r="BC60">
            <v>0</v>
          </cell>
          <cell r="BD60">
            <v>0</v>
          </cell>
          <cell r="BF60">
            <v>0</v>
          </cell>
          <cell r="BG60">
            <v>0</v>
          </cell>
          <cell r="BH60">
            <v>86.097499999999997</v>
          </cell>
          <cell r="BI60">
            <v>0</v>
          </cell>
          <cell r="BL60">
            <v>86.097499999999997</v>
          </cell>
          <cell r="BN60" t="str">
            <v>&lt;--ADMw_F--</v>
          </cell>
          <cell r="BO60">
            <v>0</v>
          </cell>
          <cell r="BP60">
            <v>0</v>
          </cell>
          <cell r="BQ60">
            <v>0</v>
          </cell>
          <cell r="BR60">
            <v>0</v>
          </cell>
          <cell r="BS60">
            <v>0</v>
          </cell>
          <cell r="BT60" t="str">
            <v>&lt;--Spacer--&gt;</v>
          </cell>
          <cell r="BU60" t="str">
            <v>&lt;--Spacer--&gt;</v>
          </cell>
          <cell r="BV60" t="str">
            <v>&lt;--Spacer--&gt;</v>
          </cell>
          <cell r="BW60" t="str">
            <v>&lt;--Spacer--&gt;</v>
          </cell>
          <cell r="BY60">
            <v>0</v>
          </cell>
          <cell r="BZ60">
            <v>0</v>
          </cell>
          <cell r="CA60">
            <v>0</v>
          </cell>
          <cell r="CB60">
            <v>0</v>
          </cell>
          <cell r="CC60">
            <v>0</v>
          </cell>
          <cell r="CD60">
            <v>0</v>
          </cell>
          <cell r="CE60">
            <v>0</v>
          </cell>
          <cell r="CF60">
            <v>0</v>
          </cell>
          <cell r="CG60">
            <v>0</v>
          </cell>
          <cell r="CH60">
            <v>0</v>
          </cell>
          <cell r="CI60">
            <v>77.64</v>
          </cell>
          <cell r="CK60">
            <v>77.64</v>
          </cell>
          <cell r="CL60">
            <v>0</v>
          </cell>
          <cell r="CM60">
            <v>0</v>
          </cell>
          <cell r="CN60" t="str">
            <v>--ADMw_C--&gt;</v>
          </cell>
          <cell r="CO60">
            <v>77.64</v>
          </cell>
          <cell r="CQ60">
            <v>77.64</v>
          </cell>
          <cell r="CR60">
            <v>0</v>
          </cell>
          <cell r="CS60">
            <v>0</v>
          </cell>
          <cell r="CT60">
            <v>0</v>
          </cell>
          <cell r="CU60">
            <v>0</v>
          </cell>
          <cell r="CV60">
            <v>0.26</v>
          </cell>
          <cell r="CW60">
            <v>0.13</v>
          </cell>
          <cell r="CY60">
            <v>0.26</v>
          </cell>
          <cell r="CZ60">
            <v>0</v>
          </cell>
          <cell r="DA60">
            <v>3</v>
          </cell>
          <cell r="DB60">
            <v>3</v>
          </cell>
          <cell r="DD60">
            <v>3</v>
          </cell>
          <cell r="DE60">
            <v>0</v>
          </cell>
          <cell r="DF60">
            <v>0</v>
          </cell>
          <cell r="DG60">
            <v>0</v>
          </cell>
          <cell r="DI60">
            <v>0</v>
          </cell>
          <cell r="DJ60">
            <v>0</v>
          </cell>
          <cell r="DK60">
            <v>0</v>
          </cell>
          <cell r="DL60">
            <v>0</v>
          </cell>
          <cell r="DM60">
            <v>21.31</v>
          </cell>
          <cell r="DN60">
            <v>5.3274999999999997</v>
          </cell>
          <cell r="DP60">
            <v>21.31</v>
          </cell>
          <cell r="DQ60">
            <v>0</v>
          </cell>
          <cell r="DR60">
            <v>0</v>
          </cell>
          <cell r="DT60">
            <v>0</v>
          </cell>
          <cell r="DU60">
            <v>0</v>
          </cell>
          <cell r="DV60">
            <v>0</v>
          </cell>
          <cell r="DX60">
            <v>0</v>
          </cell>
          <cell r="DY60">
            <v>0</v>
          </cell>
          <cell r="DZ60">
            <v>81.64</v>
          </cell>
          <cell r="EA60">
            <v>86.097499999999997</v>
          </cell>
          <cell r="ED60">
            <v>86.097499999999997</v>
          </cell>
          <cell r="EF60" t="str">
            <v>&lt;--ADMw_C--</v>
          </cell>
          <cell r="EG60">
            <v>-1.1159000000000001E-2</v>
          </cell>
          <cell r="EH60">
            <v>0</v>
          </cell>
          <cell r="EI60">
            <v>0</v>
          </cell>
          <cell r="EJ60">
            <v>0</v>
          </cell>
          <cell r="EK60">
            <v>0</v>
          </cell>
          <cell r="EL60" t="str">
            <v>&lt;--Spacer--&gt;</v>
          </cell>
          <cell r="EM60" t="str">
            <v>&lt;--Spacer--&gt;</v>
          </cell>
          <cell r="EN60" t="str">
            <v>&lt;--Spacer--&gt;</v>
          </cell>
          <cell r="EO60" t="str">
            <v>&lt;--Spacer--&gt;</v>
          </cell>
          <cell r="EQ60">
            <v>0</v>
          </cell>
          <cell r="ER60">
            <v>0</v>
          </cell>
          <cell r="ES60">
            <v>0</v>
          </cell>
          <cell r="ET60">
            <v>0</v>
          </cell>
          <cell r="EU60">
            <v>0</v>
          </cell>
          <cell r="EV60">
            <v>0</v>
          </cell>
          <cell r="EW60">
            <v>0</v>
          </cell>
          <cell r="EX60">
            <v>0</v>
          </cell>
          <cell r="EY60">
            <v>0</v>
          </cell>
          <cell r="EZ60">
            <v>0</v>
          </cell>
          <cell r="FA60">
            <v>75.290000000000006</v>
          </cell>
          <cell r="FC60">
            <v>75.290000000000006</v>
          </cell>
          <cell r="FD60">
            <v>0</v>
          </cell>
          <cell r="FE60">
            <v>0</v>
          </cell>
          <cell r="FF60" t="str">
            <v>--ADMw_P--&gt;</v>
          </cell>
          <cell r="FG60">
            <v>75.290000000000006</v>
          </cell>
          <cell r="FI60">
            <v>75.290000000000006</v>
          </cell>
          <cell r="FJ60">
            <v>0</v>
          </cell>
          <cell r="FK60">
            <v>0</v>
          </cell>
          <cell r="FL60">
            <v>0</v>
          </cell>
          <cell r="FM60">
            <v>0</v>
          </cell>
          <cell r="FN60">
            <v>0</v>
          </cell>
          <cell r="FO60">
            <v>0</v>
          </cell>
          <cell r="FQ60">
            <v>0</v>
          </cell>
          <cell r="FR60">
            <v>0</v>
          </cell>
          <cell r="FS60">
            <v>1.28</v>
          </cell>
          <cell r="FT60">
            <v>1.28</v>
          </cell>
          <cell r="FV60">
            <v>1.28</v>
          </cell>
          <cell r="FW60">
            <v>0</v>
          </cell>
          <cell r="FX60">
            <v>0</v>
          </cell>
          <cell r="FY60">
            <v>0</v>
          </cell>
          <cell r="GA60">
            <v>0</v>
          </cell>
          <cell r="GB60">
            <v>0</v>
          </cell>
          <cell r="GC60">
            <v>0</v>
          </cell>
          <cell r="GD60">
            <v>0</v>
          </cell>
          <cell r="GE60">
            <v>20.28</v>
          </cell>
          <cell r="GF60">
            <v>5.07</v>
          </cell>
          <cell r="GH60">
            <v>20.28</v>
          </cell>
          <cell r="GI60">
            <v>0</v>
          </cell>
          <cell r="GJ60">
            <v>0</v>
          </cell>
          <cell r="GL60">
            <v>0</v>
          </cell>
          <cell r="GM60">
            <v>0</v>
          </cell>
          <cell r="GN60">
            <v>0</v>
          </cell>
          <cell r="GP60">
            <v>0</v>
          </cell>
          <cell r="GQ60">
            <v>0</v>
          </cell>
          <cell r="GR60">
            <v>81.927499999999995</v>
          </cell>
          <cell r="GS60">
            <v>81.64</v>
          </cell>
          <cell r="GV60">
            <v>81.927499999999995</v>
          </cell>
          <cell r="GX60" t="str">
            <v>&lt;--ADMw_P--</v>
          </cell>
          <cell r="GY60">
            <v>0</v>
          </cell>
          <cell r="GZ60">
            <v>0</v>
          </cell>
          <cell r="HA60">
            <v>0</v>
          </cell>
          <cell r="HB60">
            <v>0</v>
          </cell>
          <cell r="HC60">
            <v>0</v>
          </cell>
          <cell r="HD60" t="str">
            <v>&lt;--Spacer--&gt;</v>
          </cell>
          <cell r="HE60" t="str">
            <v>&lt;--Spacer--&gt;</v>
          </cell>
          <cell r="HF60" t="str">
            <v>&lt;--Spacer--&gt;</v>
          </cell>
          <cell r="HG60" t="str">
            <v>&lt;--Spacer--&gt;</v>
          </cell>
          <cell r="HI60">
            <v>0</v>
          </cell>
          <cell r="HJ60">
            <v>0</v>
          </cell>
          <cell r="HK60">
            <v>0</v>
          </cell>
          <cell r="HL60">
            <v>0</v>
          </cell>
          <cell r="HM60">
            <v>0</v>
          </cell>
          <cell r="HN60">
            <v>0</v>
          </cell>
          <cell r="HO60">
            <v>0</v>
          </cell>
          <cell r="HP60">
            <v>0</v>
          </cell>
          <cell r="HQ60">
            <v>0</v>
          </cell>
          <cell r="HR60">
            <v>0</v>
          </cell>
          <cell r="HS60">
            <v>74.760000000000005</v>
          </cell>
          <cell r="HU60">
            <v>74.760000000000005</v>
          </cell>
          <cell r="HV60">
            <v>0</v>
          </cell>
          <cell r="HW60">
            <v>0</v>
          </cell>
          <cell r="HX60" t="str">
            <v>--ADMw_O--&gt;</v>
          </cell>
          <cell r="HY60">
            <v>74.760000000000005</v>
          </cell>
          <cell r="IA60">
            <v>74.760000000000005</v>
          </cell>
          <cell r="IB60">
            <v>0</v>
          </cell>
          <cell r="IC60">
            <v>0</v>
          </cell>
          <cell r="ID60">
            <v>0</v>
          </cell>
          <cell r="IE60">
            <v>0</v>
          </cell>
          <cell r="IF60">
            <v>0</v>
          </cell>
          <cell r="IG60">
            <v>0</v>
          </cell>
          <cell r="II60">
            <v>0</v>
          </cell>
          <cell r="IJ60">
            <v>0</v>
          </cell>
          <cell r="IK60">
            <v>1.76</v>
          </cell>
          <cell r="IL60">
            <v>1.76</v>
          </cell>
          <cell r="IN60">
            <v>1.76</v>
          </cell>
          <cell r="IO60">
            <v>0</v>
          </cell>
          <cell r="IP60">
            <v>0</v>
          </cell>
          <cell r="IQ60">
            <v>0</v>
          </cell>
          <cell r="IS60">
            <v>0</v>
          </cell>
          <cell r="IT60">
            <v>0</v>
          </cell>
          <cell r="IU60">
            <v>0</v>
          </cell>
          <cell r="IV60">
            <v>0</v>
          </cell>
          <cell r="IW60">
            <v>21.63</v>
          </cell>
          <cell r="IX60">
            <v>5.4074999999999998</v>
          </cell>
          <cell r="IZ60">
            <v>21.63</v>
          </cell>
          <cell r="JA60">
            <v>0</v>
          </cell>
          <cell r="JB60">
            <v>0</v>
          </cell>
          <cell r="JD60">
            <v>0</v>
          </cell>
          <cell r="JE60">
            <v>0</v>
          </cell>
          <cell r="JF60">
            <v>0</v>
          </cell>
          <cell r="JH60">
            <v>0</v>
          </cell>
          <cell r="JI60">
            <v>0</v>
          </cell>
          <cell r="JJ60">
            <v>81.927499999999995</v>
          </cell>
          <cell r="JL60" t="str">
            <v>&lt;--ADMw_O--</v>
          </cell>
          <cell r="JM60">
            <v>0</v>
          </cell>
          <cell r="JN60">
            <v>0</v>
          </cell>
          <cell r="JO60">
            <v>0</v>
          </cell>
          <cell r="JP60">
            <v>0</v>
          </cell>
          <cell r="JQ60">
            <v>0</v>
          </cell>
          <cell r="JR60">
            <v>43640.35126797454</v>
          </cell>
          <cell r="JS60">
            <v>1</v>
          </cell>
          <cell r="JT60">
            <v>3</v>
          </cell>
        </row>
        <row r="61">
          <cell r="A61">
            <v>1966</v>
          </cell>
          <cell r="B61">
            <v>1966</v>
          </cell>
          <cell r="C61" t="str">
            <v>06013</v>
          </cell>
          <cell r="D61" t="str">
            <v>Coos</v>
          </cell>
          <cell r="E61" t="str">
            <v>North Bend SD 13</v>
          </cell>
          <cell r="G61">
            <v>1949</v>
          </cell>
          <cell r="H61">
            <v>5500000</v>
          </cell>
          <cell r="I61">
            <v>0</v>
          </cell>
          <cell r="J61">
            <v>0</v>
          </cell>
          <cell r="K61">
            <v>0</v>
          </cell>
          <cell r="L61">
            <v>0</v>
          </cell>
          <cell r="M61">
            <v>0</v>
          </cell>
          <cell r="N61">
            <v>0</v>
          </cell>
          <cell r="O61">
            <v>0</v>
          </cell>
          <cell r="P61">
            <v>10.81</v>
          </cell>
          <cell r="Q61">
            <v>1450000</v>
          </cell>
          <cell r="R61">
            <v>4293</v>
          </cell>
          <cell r="S61">
            <v>4293</v>
          </cell>
          <cell r="T61">
            <v>4293</v>
          </cell>
          <cell r="U61">
            <v>0</v>
          </cell>
          <cell r="V61" t="str">
            <v>--ADMw_F--&gt;</v>
          </cell>
          <cell r="W61">
            <v>4293</v>
          </cell>
          <cell r="X61">
            <v>4293</v>
          </cell>
          <cell r="Y61">
            <v>4293</v>
          </cell>
          <cell r="Z61">
            <v>0</v>
          </cell>
          <cell r="AA61">
            <v>582</v>
          </cell>
          <cell r="AB61">
            <v>472.23</v>
          </cell>
          <cell r="AC61">
            <v>9.6999999999999993</v>
          </cell>
          <cell r="AD61">
            <v>20</v>
          </cell>
          <cell r="AE61">
            <v>10</v>
          </cell>
          <cell r="AF61">
            <v>20</v>
          </cell>
          <cell r="AG61">
            <v>20</v>
          </cell>
          <cell r="AH61">
            <v>0</v>
          </cell>
          <cell r="AI61">
            <v>0</v>
          </cell>
          <cell r="AJ61">
            <v>0</v>
          </cell>
          <cell r="AK61">
            <v>0</v>
          </cell>
          <cell r="AL61">
            <v>0</v>
          </cell>
          <cell r="AM61">
            <v>0</v>
          </cell>
          <cell r="AN61">
            <v>0</v>
          </cell>
          <cell r="AO61">
            <v>0</v>
          </cell>
          <cell r="AP61">
            <v>0</v>
          </cell>
          <cell r="AQ61">
            <v>0</v>
          </cell>
          <cell r="AR61">
            <v>0</v>
          </cell>
          <cell r="AS61">
            <v>34</v>
          </cell>
          <cell r="AT61">
            <v>8.5</v>
          </cell>
          <cell r="AU61">
            <v>417</v>
          </cell>
          <cell r="AV61">
            <v>104.25</v>
          </cell>
          <cell r="AW61">
            <v>417</v>
          </cell>
          <cell r="AX61">
            <v>417</v>
          </cell>
          <cell r="AY61">
            <v>0</v>
          </cell>
          <cell r="AZ61">
            <v>0</v>
          </cell>
          <cell r="BA61">
            <v>0</v>
          </cell>
          <cell r="BB61">
            <v>0</v>
          </cell>
          <cell r="BC61">
            <v>0</v>
          </cell>
          <cell r="BD61">
            <v>0</v>
          </cell>
          <cell r="BE61">
            <v>0</v>
          </cell>
          <cell r="BF61">
            <v>0</v>
          </cell>
          <cell r="BG61">
            <v>0</v>
          </cell>
          <cell r="BH61">
            <v>2880.1619000000001</v>
          </cell>
          <cell r="BI61">
            <v>4897.68</v>
          </cell>
          <cell r="BJ61">
            <v>4790.3393999999998</v>
          </cell>
          <cell r="BK61">
            <v>4897.68</v>
          </cell>
          <cell r="BL61">
            <v>4897.68</v>
          </cell>
          <cell r="BM61">
            <v>4897.68</v>
          </cell>
          <cell r="BN61" t="str">
            <v>&lt;--ADMw_F--</v>
          </cell>
          <cell r="BO61">
            <v>0</v>
          </cell>
          <cell r="BP61">
            <v>0</v>
          </cell>
          <cell r="BQ61">
            <v>337.76</v>
          </cell>
          <cell r="BR61">
            <v>5</v>
          </cell>
          <cell r="BS61">
            <v>0.7</v>
          </cell>
          <cell r="BT61" t="str">
            <v>&lt;--Spacer--&gt;</v>
          </cell>
          <cell r="BU61" t="str">
            <v>&lt;--Spacer--&gt;</v>
          </cell>
          <cell r="BV61" t="str">
            <v>&lt;--Spacer--&gt;</v>
          </cell>
          <cell r="BW61" t="str">
            <v>&lt;--Spacer--&gt;</v>
          </cell>
          <cell r="BX61">
            <v>1949</v>
          </cell>
          <cell r="BY61">
            <v>5400000</v>
          </cell>
          <cell r="BZ61">
            <v>0</v>
          </cell>
          <cell r="CA61">
            <v>0</v>
          </cell>
          <cell r="CB61">
            <v>0</v>
          </cell>
          <cell r="CC61">
            <v>0</v>
          </cell>
          <cell r="CD61">
            <v>0</v>
          </cell>
          <cell r="CE61">
            <v>0</v>
          </cell>
          <cell r="CF61">
            <v>0</v>
          </cell>
          <cell r="CG61">
            <v>10.83</v>
          </cell>
          <cell r="CH61">
            <v>1400000</v>
          </cell>
          <cell r="CI61">
            <v>2327.98</v>
          </cell>
          <cell r="CJ61">
            <v>4187.04</v>
          </cell>
          <cell r="CK61">
            <v>2327.98</v>
          </cell>
          <cell r="CL61">
            <v>1859.06</v>
          </cell>
          <cell r="CM61">
            <v>0</v>
          </cell>
          <cell r="CN61" t="str">
            <v>--ADMw_C--&gt;</v>
          </cell>
          <cell r="CO61">
            <v>2327.98</v>
          </cell>
          <cell r="CP61">
            <v>4187.04</v>
          </cell>
          <cell r="CQ61">
            <v>2327.98</v>
          </cell>
          <cell r="CR61">
            <v>1859.06</v>
          </cell>
          <cell r="CS61">
            <v>580</v>
          </cell>
          <cell r="CT61">
            <v>460.57440000000003</v>
          </cell>
          <cell r="CU61">
            <v>9.6999999999999993</v>
          </cell>
          <cell r="CV61">
            <v>30.9</v>
          </cell>
          <cell r="CW61">
            <v>15.45</v>
          </cell>
          <cell r="CX61">
            <v>40.549999999999997</v>
          </cell>
          <cell r="CY61">
            <v>30.9</v>
          </cell>
          <cell r="CZ61">
            <v>9.65</v>
          </cell>
          <cell r="DA61">
            <v>0</v>
          </cell>
          <cell r="DB61">
            <v>0</v>
          </cell>
          <cell r="DC61">
            <v>0</v>
          </cell>
          <cell r="DD61">
            <v>0</v>
          </cell>
          <cell r="DE61">
            <v>0</v>
          </cell>
          <cell r="DF61">
            <v>0</v>
          </cell>
          <cell r="DG61">
            <v>0</v>
          </cell>
          <cell r="DH61">
            <v>0</v>
          </cell>
          <cell r="DI61">
            <v>0</v>
          </cell>
          <cell r="DJ61">
            <v>0</v>
          </cell>
          <cell r="DK61">
            <v>34</v>
          </cell>
          <cell r="DL61">
            <v>8.5</v>
          </cell>
          <cell r="DM61">
            <v>231.83</v>
          </cell>
          <cell r="DN61">
            <v>57.957500000000003</v>
          </cell>
          <cell r="DO61">
            <v>417</v>
          </cell>
          <cell r="DP61">
            <v>231.83</v>
          </cell>
          <cell r="DQ61">
            <v>185.17</v>
          </cell>
          <cell r="DR61">
            <v>0</v>
          </cell>
          <cell r="DS61">
            <v>0</v>
          </cell>
          <cell r="DT61">
            <v>0</v>
          </cell>
          <cell r="DU61">
            <v>0</v>
          </cell>
          <cell r="DV61">
            <v>0</v>
          </cell>
          <cell r="DW61">
            <v>0</v>
          </cell>
          <cell r="DX61">
            <v>0</v>
          </cell>
          <cell r="DY61">
            <v>0</v>
          </cell>
          <cell r="DZ61">
            <v>2861.8267999999998</v>
          </cell>
          <cell r="EA61">
            <v>2880.1619000000001</v>
          </cell>
          <cell r="EB61">
            <v>4884.4768000000004</v>
          </cell>
          <cell r="EC61">
            <v>4790.3393999999998</v>
          </cell>
          <cell r="ED61">
            <v>2880.1619000000001</v>
          </cell>
          <cell r="EE61">
            <v>4884.4768000000004</v>
          </cell>
          <cell r="EF61" t="str">
            <v>&lt;--ADMw_C--</v>
          </cell>
          <cell r="EG61">
            <v>0</v>
          </cell>
          <cell r="EH61">
            <v>0</v>
          </cell>
          <cell r="EI61">
            <v>334.37</v>
          </cell>
          <cell r="EJ61">
            <v>6</v>
          </cell>
          <cell r="EK61">
            <v>0.7</v>
          </cell>
          <cell r="EL61" t="str">
            <v>&lt;--Spacer--&gt;</v>
          </cell>
          <cell r="EM61" t="str">
            <v>&lt;--Spacer--&gt;</v>
          </cell>
          <cell r="EN61" t="str">
            <v>&lt;--Spacer--&gt;</v>
          </cell>
          <cell r="EO61" t="str">
            <v>&lt;--Spacer--&gt;</v>
          </cell>
          <cell r="EP61">
            <v>1949</v>
          </cell>
          <cell r="EQ61">
            <v>5283839</v>
          </cell>
          <cell r="ER61">
            <v>18151</v>
          </cell>
          <cell r="ES61">
            <v>234265</v>
          </cell>
          <cell r="ET61">
            <v>39379</v>
          </cell>
          <cell r="EU61">
            <v>0</v>
          </cell>
          <cell r="EV61">
            <v>0</v>
          </cell>
          <cell r="EW61">
            <v>0</v>
          </cell>
          <cell r="EX61">
            <v>0</v>
          </cell>
          <cell r="EY61">
            <v>10.81</v>
          </cell>
          <cell r="EZ61">
            <v>1430529</v>
          </cell>
          <cell r="FA61">
            <v>2302.7600000000002</v>
          </cell>
          <cell r="FB61">
            <v>4267.38</v>
          </cell>
          <cell r="FC61">
            <v>2302.7600000000002</v>
          </cell>
          <cell r="FD61">
            <v>1964.62</v>
          </cell>
          <cell r="FE61">
            <v>0</v>
          </cell>
          <cell r="FF61" t="str">
            <v>--ADMw_P--&gt;</v>
          </cell>
          <cell r="FG61">
            <v>2302.7600000000002</v>
          </cell>
          <cell r="FH61">
            <v>4267.38</v>
          </cell>
          <cell r="FI61">
            <v>2302.7600000000002</v>
          </cell>
          <cell r="FJ61">
            <v>1964.62</v>
          </cell>
          <cell r="FK61">
            <v>538</v>
          </cell>
          <cell r="FL61">
            <v>469.41180000000003</v>
          </cell>
          <cell r="FM61">
            <v>9.6999999999999993</v>
          </cell>
          <cell r="FN61">
            <v>34.020000000000003</v>
          </cell>
          <cell r="FO61">
            <v>17.010000000000002</v>
          </cell>
          <cell r="FP61">
            <v>55.47</v>
          </cell>
          <cell r="FQ61">
            <v>34.020000000000003</v>
          </cell>
          <cell r="FR61">
            <v>21.45</v>
          </cell>
          <cell r="FS61">
            <v>0</v>
          </cell>
          <cell r="FT61">
            <v>0</v>
          </cell>
          <cell r="FU61">
            <v>0</v>
          </cell>
          <cell r="FV61">
            <v>0</v>
          </cell>
          <cell r="FW61">
            <v>0</v>
          </cell>
          <cell r="FX61">
            <v>0</v>
          </cell>
          <cell r="FY61">
            <v>0</v>
          </cell>
          <cell r="FZ61">
            <v>0</v>
          </cell>
          <cell r="GA61">
            <v>0</v>
          </cell>
          <cell r="GB61">
            <v>0</v>
          </cell>
          <cell r="GC61">
            <v>30</v>
          </cell>
          <cell r="GD61">
            <v>7.5</v>
          </cell>
          <cell r="GE61">
            <v>221.78</v>
          </cell>
          <cell r="GF61">
            <v>55.445</v>
          </cell>
          <cell r="GG61">
            <v>411</v>
          </cell>
          <cell r="GH61">
            <v>221.78</v>
          </cell>
          <cell r="GI61">
            <v>189.22</v>
          </cell>
          <cell r="GJ61">
            <v>0</v>
          </cell>
          <cell r="GK61">
            <v>0</v>
          </cell>
          <cell r="GL61">
            <v>0</v>
          </cell>
          <cell r="GM61">
            <v>0</v>
          </cell>
          <cell r="GN61">
            <v>0</v>
          </cell>
          <cell r="GO61">
            <v>0</v>
          </cell>
          <cell r="GP61">
            <v>0</v>
          </cell>
          <cell r="GQ61">
            <v>0</v>
          </cell>
          <cell r="GR61">
            <v>2898.9225000000001</v>
          </cell>
          <cell r="GS61">
            <v>2861.8267999999998</v>
          </cell>
          <cell r="GT61">
            <v>5099.22</v>
          </cell>
          <cell r="GU61">
            <v>4884.4768000000004</v>
          </cell>
          <cell r="GV61">
            <v>2898.9225000000001</v>
          </cell>
          <cell r="GW61">
            <v>5099.22</v>
          </cell>
          <cell r="GX61" t="str">
            <v>&lt;--ADMw_P--</v>
          </cell>
          <cell r="GY61">
            <v>0</v>
          </cell>
          <cell r="GZ61">
            <v>0</v>
          </cell>
          <cell r="HA61">
            <v>335.22</v>
          </cell>
          <cell r="HB61">
            <v>6</v>
          </cell>
          <cell r="HC61">
            <v>0.7</v>
          </cell>
          <cell r="HD61" t="str">
            <v>&lt;--Spacer--&gt;</v>
          </cell>
          <cell r="HE61" t="str">
            <v>&lt;--Spacer--&gt;</v>
          </cell>
          <cell r="HF61" t="str">
            <v>&lt;--Spacer--&gt;</v>
          </cell>
          <cell r="HG61" t="str">
            <v>&lt;--Spacer--&gt;</v>
          </cell>
          <cell r="HH61">
            <v>1949</v>
          </cell>
          <cell r="HI61">
            <v>5043945</v>
          </cell>
          <cell r="HJ61">
            <v>1918</v>
          </cell>
          <cell r="HK61">
            <v>516838</v>
          </cell>
          <cell r="HL61">
            <v>36475</v>
          </cell>
          <cell r="HM61">
            <v>0</v>
          </cell>
          <cell r="HN61">
            <v>0</v>
          </cell>
          <cell r="HO61">
            <v>0</v>
          </cell>
          <cell r="HP61">
            <v>0</v>
          </cell>
          <cell r="HQ61">
            <v>11.15</v>
          </cell>
          <cell r="HR61">
            <v>1366679</v>
          </cell>
          <cell r="HS61">
            <v>2317.9699999999998</v>
          </cell>
          <cell r="HT61">
            <v>4456</v>
          </cell>
          <cell r="HU61">
            <v>2317.9699999999998</v>
          </cell>
          <cell r="HV61">
            <v>2138.0300000000002</v>
          </cell>
          <cell r="HW61">
            <v>0</v>
          </cell>
          <cell r="HX61" t="str">
            <v>--ADMw_O--&gt;</v>
          </cell>
          <cell r="HY61">
            <v>2317.9699999999998</v>
          </cell>
          <cell r="HZ61">
            <v>4456</v>
          </cell>
          <cell r="IA61">
            <v>2317.9699999999998</v>
          </cell>
          <cell r="IB61">
            <v>2138.0300000000002</v>
          </cell>
          <cell r="IC61">
            <v>553</v>
          </cell>
          <cell r="ID61">
            <v>490.16</v>
          </cell>
          <cell r="IE61">
            <v>8.6999999999999993</v>
          </cell>
          <cell r="IF61">
            <v>19.96</v>
          </cell>
          <cell r="IG61">
            <v>9.98</v>
          </cell>
          <cell r="IH61">
            <v>32.22</v>
          </cell>
          <cell r="II61">
            <v>19.96</v>
          </cell>
          <cell r="IJ61">
            <v>12.26</v>
          </cell>
          <cell r="IK61">
            <v>0</v>
          </cell>
          <cell r="IL61">
            <v>0</v>
          </cell>
          <cell r="IM61">
            <v>0</v>
          </cell>
          <cell r="IN61">
            <v>0</v>
          </cell>
          <cell r="IO61">
            <v>0</v>
          </cell>
          <cell r="IP61">
            <v>0</v>
          </cell>
          <cell r="IQ61">
            <v>0</v>
          </cell>
          <cell r="IR61">
            <v>0</v>
          </cell>
          <cell r="IS61">
            <v>0</v>
          </cell>
          <cell r="IT61">
            <v>0</v>
          </cell>
          <cell r="IU61">
            <v>45</v>
          </cell>
          <cell r="IV61">
            <v>11.25</v>
          </cell>
          <cell r="IW61">
            <v>243.45</v>
          </cell>
          <cell r="IX61">
            <v>60.862499999999997</v>
          </cell>
          <cell r="IY61">
            <v>468</v>
          </cell>
          <cell r="IZ61">
            <v>243.45</v>
          </cell>
          <cell r="JA61">
            <v>224.55</v>
          </cell>
          <cell r="JB61">
            <v>0</v>
          </cell>
          <cell r="JC61">
            <v>0</v>
          </cell>
          <cell r="JD61">
            <v>0</v>
          </cell>
          <cell r="JE61">
            <v>0</v>
          </cell>
          <cell r="JF61">
            <v>0</v>
          </cell>
          <cell r="JG61">
            <v>0</v>
          </cell>
          <cell r="JH61">
            <v>0</v>
          </cell>
          <cell r="JI61">
            <v>0</v>
          </cell>
          <cell r="JJ61">
            <v>2898.9225000000001</v>
          </cell>
          <cell r="JK61">
            <v>5099.22</v>
          </cell>
          <cell r="JL61" t="str">
            <v>&lt;--ADMw_O--</v>
          </cell>
          <cell r="JM61">
            <v>0</v>
          </cell>
          <cell r="JN61">
            <v>0</v>
          </cell>
          <cell r="JO61">
            <v>306.70999999999998</v>
          </cell>
          <cell r="JP61">
            <v>7</v>
          </cell>
          <cell r="JQ61">
            <v>0.7</v>
          </cell>
          <cell r="JR61">
            <v>43640.35126797454</v>
          </cell>
          <cell r="JS61">
            <v>1</v>
          </cell>
          <cell r="JT61">
            <v>2</v>
          </cell>
        </row>
        <row r="62">
          <cell r="A62">
            <v>4690</v>
          </cell>
          <cell r="B62">
            <v>1966</v>
          </cell>
          <cell r="D62" t="str">
            <v>Coos</v>
          </cell>
          <cell r="E62" t="str">
            <v>North Bend SD 13</v>
          </cell>
          <cell r="F62" t="str">
            <v>Oregon Virtual Academy</v>
          </cell>
          <cell r="H62">
            <v>0</v>
          </cell>
          <cell r="I62">
            <v>0</v>
          </cell>
          <cell r="J62">
            <v>0</v>
          </cell>
          <cell r="K62">
            <v>0</v>
          </cell>
          <cell r="L62">
            <v>0</v>
          </cell>
          <cell r="M62">
            <v>0</v>
          </cell>
          <cell r="N62">
            <v>0</v>
          </cell>
          <cell r="O62">
            <v>0</v>
          </cell>
          <cell r="P62">
            <v>0</v>
          </cell>
          <cell r="Q62">
            <v>0</v>
          </cell>
          <cell r="R62">
            <v>0</v>
          </cell>
          <cell r="T62">
            <v>0</v>
          </cell>
          <cell r="U62">
            <v>0</v>
          </cell>
          <cell r="V62" t="str">
            <v>--ADMw_F--&gt;</v>
          </cell>
          <cell r="W62">
            <v>0</v>
          </cell>
          <cell r="Y62">
            <v>0</v>
          </cell>
          <cell r="Z62">
            <v>0</v>
          </cell>
          <cell r="AA62">
            <v>0</v>
          </cell>
          <cell r="AB62">
            <v>0</v>
          </cell>
          <cell r="AC62">
            <v>0</v>
          </cell>
          <cell r="AD62">
            <v>0</v>
          </cell>
          <cell r="AE62">
            <v>0</v>
          </cell>
          <cell r="AG62">
            <v>0</v>
          </cell>
          <cell r="AH62">
            <v>0</v>
          </cell>
          <cell r="AI62">
            <v>0</v>
          </cell>
          <cell r="AJ62">
            <v>0</v>
          </cell>
          <cell r="AL62">
            <v>0</v>
          </cell>
          <cell r="AM62">
            <v>0</v>
          </cell>
          <cell r="AN62">
            <v>0</v>
          </cell>
          <cell r="AO62">
            <v>0</v>
          </cell>
          <cell r="AQ62">
            <v>0</v>
          </cell>
          <cell r="AR62">
            <v>0</v>
          </cell>
          <cell r="AS62">
            <v>0</v>
          </cell>
          <cell r="AT62">
            <v>0</v>
          </cell>
          <cell r="AU62">
            <v>0</v>
          </cell>
          <cell r="AV62">
            <v>0</v>
          </cell>
          <cell r="AX62">
            <v>0</v>
          </cell>
          <cell r="AY62">
            <v>0</v>
          </cell>
          <cell r="AZ62">
            <v>0</v>
          </cell>
          <cell r="BB62">
            <v>0</v>
          </cell>
          <cell r="BC62">
            <v>0</v>
          </cell>
          <cell r="BD62">
            <v>0</v>
          </cell>
          <cell r="BF62">
            <v>0</v>
          </cell>
          <cell r="BG62">
            <v>0</v>
          </cell>
          <cell r="BH62">
            <v>1910.1775</v>
          </cell>
          <cell r="BI62">
            <v>0</v>
          </cell>
          <cell r="BL62">
            <v>1910.1775</v>
          </cell>
          <cell r="BN62" t="str">
            <v>&lt;--ADMw_F--</v>
          </cell>
          <cell r="BO62">
            <v>0</v>
          </cell>
          <cell r="BP62">
            <v>0</v>
          </cell>
          <cell r="BQ62">
            <v>0</v>
          </cell>
          <cell r="BR62">
            <v>0</v>
          </cell>
          <cell r="BS62">
            <v>0</v>
          </cell>
          <cell r="BT62" t="str">
            <v>&lt;--Spacer--&gt;</v>
          </cell>
          <cell r="BU62" t="str">
            <v>&lt;--Spacer--&gt;</v>
          </cell>
          <cell r="BV62" t="str">
            <v>&lt;--Spacer--&gt;</v>
          </cell>
          <cell r="BW62" t="str">
            <v>&lt;--Spacer--&gt;</v>
          </cell>
          <cell r="BY62">
            <v>0</v>
          </cell>
          <cell r="BZ62">
            <v>0</v>
          </cell>
          <cell r="CA62">
            <v>0</v>
          </cell>
          <cell r="CB62">
            <v>0</v>
          </cell>
          <cell r="CC62">
            <v>0</v>
          </cell>
          <cell r="CD62">
            <v>0</v>
          </cell>
          <cell r="CE62">
            <v>0</v>
          </cell>
          <cell r="CF62">
            <v>0</v>
          </cell>
          <cell r="CG62">
            <v>0</v>
          </cell>
          <cell r="CH62">
            <v>0</v>
          </cell>
          <cell r="CI62">
            <v>1859.06</v>
          </cell>
          <cell r="CK62">
            <v>1859.06</v>
          </cell>
          <cell r="CL62">
            <v>0</v>
          </cell>
          <cell r="CM62">
            <v>0</v>
          </cell>
          <cell r="CN62" t="str">
            <v>--ADMw_C--&gt;</v>
          </cell>
          <cell r="CO62">
            <v>1859.06</v>
          </cell>
          <cell r="CQ62">
            <v>1859.06</v>
          </cell>
          <cell r="CR62">
            <v>0</v>
          </cell>
          <cell r="CS62">
            <v>0</v>
          </cell>
          <cell r="CT62">
            <v>0</v>
          </cell>
          <cell r="CU62">
            <v>0</v>
          </cell>
          <cell r="CV62">
            <v>9.65</v>
          </cell>
          <cell r="CW62">
            <v>4.8250000000000002</v>
          </cell>
          <cell r="CY62">
            <v>9.65</v>
          </cell>
          <cell r="CZ62">
            <v>0</v>
          </cell>
          <cell r="DA62">
            <v>0</v>
          </cell>
          <cell r="DB62">
            <v>0</v>
          </cell>
          <cell r="DD62">
            <v>0</v>
          </cell>
          <cell r="DE62">
            <v>0</v>
          </cell>
          <cell r="DF62">
            <v>0</v>
          </cell>
          <cell r="DG62">
            <v>0</v>
          </cell>
          <cell r="DI62">
            <v>0</v>
          </cell>
          <cell r="DJ62">
            <v>0</v>
          </cell>
          <cell r="DK62">
            <v>0</v>
          </cell>
          <cell r="DL62">
            <v>0</v>
          </cell>
          <cell r="DM62">
            <v>185.17</v>
          </cell>
          <cell r="DN62">
            <v>46.292499999999997</v>
          </cell>
          <cell r="DP62">
            <v>185.17</v>
          </cell>
          <cell r="DQ62">
            <v>0</v>
          </cell>
          <cell r="DR62">
            <v>0</v>
          </cell>
          <cell r="DT62">
            <v>0</v>
          </cell>
          <cell r="DU62">
            <v>0</v>
          </cell>
          <cell r="DV62">
            <v>0</v>
          </cell>
          <cell r="DX62">
            <v>0</v>
          </cell>
          <cell r="DY62">
            <v>0</v>
          </cell>
          <cell r="DZ62">
            <v>2022.65</v>
          </cell>
          <cell r="EA62">
            <v>1910.1775</v>
          </cell>
          <cell r="ED62">
            <v>2022.65</v>
          </cell>
          <cell r="EF62" t="str">
            <v>&lt;--ADMw_C--</v>
          </cell>
          <cell r="EG62">
            <v>0</v>
          </cell>
          <cell r="EH62">
            <v>0</v>
          </cell>
          <cell r="EI62">
            <v>0</v>
          </cell>
          <cell r="EJ62">
            <v>0</v>
          </cell>
          <cell r="EK62">
            <v>0</v>
          </cell>
          <cell r="EL62" t="str">
            <v>&lt;--Spacer--&gt;</v>
          </cell>
          <cell r="EM62" t="str">
            <v>&lt;--Spacer--&gt;</v>
          </cell>
          <cell r="EN62" t="str">
            <v>&lt;--Spacer--&gt;</v>
          </cell>
          <cell r="EO62" t="str">
            <v>&lt;--Spacer--&gt;</v>
          </cell>
          <cell r="EQ62">
            <v>0</v>
          </cell>
          <cell r="ER62">
            <v>0</v>
          </cell>
          <cell r="ES62">
            <v>0</v>
          </cell>
          <cell r="ET62">
            <v>0</v>
          </cell>
          <cell r="EU62">
            <v>0</v>
          </cell>
          <cell r="EV62">
            <v>0</v>
          </cell>
          <cell r="EW62">
            <v>0</v>
          </cell>
          <cell r="EX62">
            <v>0</v>
          </cell>
          <cell r="EY62">
            <v>0</v>
          </cell>
          <cell r="EZ62">
            <v>0</v>
          </cell>
          <cell r="FA62">
            <v>1964.62</v>
          </cell>
          <cell r="FC62">
            <v>1964.62</v>
          </cell>
          <cell r="FD62">
            <v>0</v>
          </cell>
          <cell r="FE62">
            <v>0</v>
          </cell>
          <cell r="FF62" t="str">
            <v>--ADMw_P--&gt;</v>
          </cell>
          <cell r="FG62">
            <v>1964.62</v>
          </cell>
          <cell r="FI62">
            <v>1964.62</v>
          </cell>
          <cell r="FJ62">
            <v>0</v>
          </cell>
          <cell r="FK62">
            <v>0</v>
          </cell>
          <cell r="FL62">
            <v>0</v>
          </cell>
          <cell r="FM62">
            <v>0</v>
          </cell>
          <cell r="FN62">
            <v>21.45</v>
          </cell>
          <cell r="FO62">
            <v>10.725</v>
          </cell>
          <cell r="FQ62">
            <v>21.45</v>
          </cell>
          <cell r="FR62">
            <v>0</v>
          </cell>
          <cell r="FS62">
            <v>0</v>
          </cell>
          <cell r="FT62">
            <v>0</v>
          </cell>
          <cell r="FV62">
            <v>0</v>
          </cell>
          <cell r="FW62">
            <v>0</v>
          </cell>
          <cell r="FX62">
            <v>0</v>
          </cell>
          <cell r="FY62">
            <v>0</v>
          </cell>
          <cell r="GA62">
            <v>0</v>
          </cell>
          <cell r="GB62">
            <v>0</v>
          </cell>
          <cell r="GC62">
            <v>0</v>
          </cell>
          <cell r="GD62">
            <v>0</v>
          </cell>
          <cell r="GE62">
            <v>189.22</v>
          </cell>
          <cell r="GF62">
            <v>47.305</v>
          </cell>
          <cell r="GH62">
            <v>189.22</v>
          </cell>
          <cell r="GI62">
            <v>0</v>
          </cell>
          <cell r="GJ62">
            <v>0</v>
          </cell>
          <cell r="GL62">
            <v>0</v>
          </cell>
          <cell r="GM62">
            <v>0</v>
          </cell>
          <cell r="GN62">
            <v>0</v>
          </cell>
          <cell r="GP62">
            <v>0</v>
          </cell>
          <cell r="GQ62">
            <v>0</v>
          </cell>
          <cell r="GR62">
            <v>2200.2975000000001</v>
          </cell>
          <cell r="GS62">
            <v>2022.65</v>
          </cell>
          <cell r="GV62">
            <v>2200.2975000000001</v>
          </cell>
          <cell r="GX62" t="str">
            <v>&lt;--ADMw_P--</v>
          </cell>
          <cell r="GY62">
            <v>0</v>
          </cell>
          <cell r="GZ62">
            <v>0</v>
          </cell>
          <cell r="HA62">
            <v>0</v>
          </cell>
          <cell r="HB62">
            <v>0</v>
          </cell>
          <cell r="HC62">
            <v>0</v>
          </cell>
          <cell r="HD62" t="str">
            <v>&lt;--Spacer--&gt;</v>
          </cell>
          <cell r="HE62" t="str">
            <v>&lt;--Spacer--&gt;</v>
          </cell>
          <cell r="HF62" t="str">
            <v>&lt;--Spacer--&gt;</v>
          </cell>
          <cell r="HG62" t="str">
            <v>&lt;--Spacer--&gt;</v>
          </cell>
          <cell r="HI62">
            <v>0</v>
          </cell>
          <cell r="HJ62">
            <v>0</v>
          </cell>
          <cell r="HK62">
            <v>0</v>
          </cell>
          <cell r="HL62">
            <v>0</v>
          </cell>
          <cell r="HM62">
            <v>0</v>
          </cell>
          <cell r="HN62">
            <v>0</v>
          </cell>
          <cell r="HO62">
            <v>0</v>
          </cell>
          <cell r="HP62">
            <v>0</v>
          </cell>
          <cell r="HQ62">
            <v>0</v>
          </cell>
          <cell r="HR62">
            <v>0</v>
          </cell>
          <cell r="HS62">
            <v>2138.0300000000002</v>
          </cell>
          <cell r="HU62">
            <v>2138.0300000000002</v>
          </cell>
          <cell r="HV62">
            <v>0</v>
          </cell>
          <cell r="HW62">
            <v>0</v>
          </cell>
          <cell r="HX62" t="str">
            <v>--ADMw_O--&gt;</v>
          </cell>
          <cell r="HY62">
            <v>2138.0300000000002</v>
          </cell>
          <cell r="IA62">
            <v>2138.0300000000002</v>
          </cell>
          <cell r="IB62">
            <v>0</v>
          </cell>
          <cell r="IC62">
            <v>0</v>
          </cell>
          <cell r="ID62">
            <v>0</v>
          </cell>
          <cell r="IE62">
            <v>0</v>
          </cell>
          <cell r="IF62">
            <v>12.26</v>
          </cell>
          <cell r="IG62">
            <v>6.13</v>
          </cell>
          <cell r="II62">
            <v>12.26</v>
          </cell>
          <cell r="IJ62">
            <v>0</v>
          </cell>
          <cell r="IK62">
            <v>0</v>
          </cell>
          <cell r="IL62">
            <v>0</v>
          </cell>
          <cell r="IN62">
            <v>0</v>
          </cell>
          <cell r="IO62">
            <v>0</v>
          </cell>
          <cell r="IP62">
            <v>0</v>
          </cell>
          <cell r="IQ62">
            <v>0</v>
          </cell>
          <cell r="IS62">
            <v>0</v>
          </cell>
          <cell r="IT62">
            <v>0</v>
          </cell>
          <cell r="IU62">
            <v>0</v>
          </cell>
          <cell r="IV62">
            <v>0</v>
          </cell>
          <cell r="IW62">
            <v>224.55</v>
          </cell>
          <cell r="IX62">
            <v>56.137500000000003</v>
          </cell>
          <cell r="IZ62">
            <v>224.55</v>
          </cell>
          <cell r="JA62">
            <v>0</v>
          </cell>
          <cell r="JB62">
            <v>0</v>
          </cell>
          <cell r="JD62">
            <v>0</v>
          </cell>
          <cell r="JE62">
            <v>0</v>
          </cell>
          <cell r="JF62">
            <v>0</v>
          </cell>
          <cell r="JH62">
            <v>0</v>
          </cell>
          <cell r="JI62">
            <v>0</v>
          </cell>
          <cell r="JJ62">
            <v>2200.2975000000001</v>
          </cell>
          <cell r="JL62" t="str">
            <v>&lt;--ADMw_O--</v>
          </cell>
          <cell r="JM62">
            <v>0</v>
          </cell>
          <cell r="JN62">
            <v>0</v>
          </cell>
          <cell r="JO62">
            <v>0</v>
          </cell>
          <cell r="JP62">
            <v>0</v>
          </cell>
          <cell r="JQ62">
            <v>0</v>
          </cell>
          <cell r="JR62">
            <v>43640.35126797454</v>
          </cell>
          <cell r="JS62">
            <v>1</v>
          </cell>
          <cell r="JT62">
            <v>3</v>
          </cell>
        </row>
        <row r="63">
          <cell r="A63">
            <v>1967</v>
          </cell>
          <cell r="B63">
            <v>1967</v>
          </cell>
          <cell r="C63" t="str">
            <v>06031</v>
          </cell>
          <cell r="D63" t="str">
            <v>Coos</v>
          </cell>
          <cell r="E63" t="str">
            <v>Powers SD 31</v>
          </cell>
          <cell r="G63">
            <v>1949</v>
          </cell>
          <cell r="H63">
            <v>235000</v>
          </cell>
          <cell r="I63">
            <v>0</v>
          </cell>
          <cell r="J63">
            <v>0</v>
          </cell>
          <cell r="K63">
            <v>0</v>
          </cell>
          <cell r="L63">
            <v>0</v>
          </cell>
          <cell r="M63">
            <v>0</v>
          </cell>
          <cell r="N63">
            <v>0</v>
          </cell>
          <cell r="O63">
            <v>0</v>
          </cell>
          <cell r="P63">
            <v>9</v>
          </cell>
          <cell r="Q63">
            <v>8000</v>
          </cell>
          <cell r="R63">
            <v>115</v>
          </cell>
          <cell r="S63">
            <v>115</v>
          </cell>
          <cell r="T63">
            <v>115</v>
          </cell>
          <cell r="U63">
            <v>0</v>
          </cell>
          <cell r="V63" t="str">
            <v>--ADMw_F--&gt;</v>
          </cell>
          <cell r="W63">
            <v>115</v>
          </cell>
          <cell r="X63">
            <v>115</v>
          </cell>
          <cell r="Y63">
            <v>115</v>
          </cell>
          <cell r="Z63">
            <v>0</v>
          </cell>
          <cell r="AA63">
            <v>0</v>
          </cell>
          <cell r="AB63">
            <v>0</v>
          </cell>
          <cell r="AC63">
            <v>0.1</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46</v>
          </cell>
          <cell r="AV63">
            <v>11.5</v>
          </cell>
          <cell r="AW63">
            <v>46</v>
          </cell>
          <cell r="AX63">
            <v>46</v>
          </cell>
          <cell r="AY63">
            <v>0</v>
          </cell>
          <cell r="AZ63">
            <v>51.79</v>
          </cell>
          <cell r="BA63">
            <v>51.79</v>
          </cell>
          <cell r="BB63">
            <v>51.79</v>
          </cell>
          <cell r="BC63">
            <v>0</v>
          </cell>
          <cell r="BD63">
            <v>50.46</v>
          </cell>
          <cell r="BE63">
            <v>50.46</v>
          </cell>
          <cell r="BF63">
            <v>50.46</v>
          </cell>
          <cell r="BG63">
            <v>0</v>
          </cell>
          <cell r="BH63">
            <v>229.04810000000001</v>
          </cell>
          <cell r="BI63">
            <v>228.85</v>
          </cell>
          <cell r="BJ63">
            <v>229.04810000000001</v>
          </cell>
          <cell r="BK63">
            <v>228.85</v>
          </cell>
          <cell r="BL63">
            <v>229.04810000000001</v>
          </cell>
          <cell r="BM63">
            <v>229.04810000000001</v>
          </cell>
          <cell r="BN63" t="str">
            <v>&lt;--ADMw_F--</v>
          </cell>
          <cell r="BO63">
            <v>-4.7130000000000002E-3</v>
          </cell>
          <cell r="BP63">
            <v>0</v>
          </cell>
          <cell r="BQ63">
            <v>69.569999999999993</v>
          </cell>
          <cell r="BR63">
            <v>1</v>
          </cell>
          <cell r="BS63">
            <v>0.7</v>
          </cell>
          <cell r="BT63" t="str">
            <v>&lt;--Spacer--&gt;</v>
          </cell>
          <cell r="BU63" t="str">
            <v>&lt;--Spacer--&gt;</v>
          </cell>
          <cell r="BV63" t="str">
            <v>&lt;--Spacer--&gt;</v>
          </cell>
          <cell r="BW63" t="str">
            <v>&lt;--Spacer--&gt;</v>
          </cell>
          <cell r="BX63">
            <v>1949</v>
          </cell>
          <cell r="BY63">
            <v>235000</v>
          </cell>
          <cell r="BZ63">
            <v>0</v>
          </cell>
          <cell r="CA63">
            <v>0</v>
          </cell>
          <cell r="CB63">
            <v>0</v>
          </cell>
          <cell r="CC63">
            <v>0</v>
          </cell>
          <cell r="CD63">
            <v>0</v>
          </cell>
          <cell r="CE63">
            <v>0</v>
          </cell>
          <cell r="CF63">
            <v>0</v>
          </cell>
          <cell r="CG63">
            <v>9.4600000000000009</v>
          </cell>
          <cell r="CH63">
            <v>8000</v>
          </cell>
          <cell r="CI63">
            <v>104.71</v>
          </cell>
          <cell r="CJ63">
            <v>104.71</v>
          </cell>
          <cell r="CK63">
            <v>104.71</v>
          </cell>
          <cell r="CL63">
            <v>0</v>
          </cell>
          <cell r="CM63">
            <v>0</v>
          </cell>
          <cell r="CN63" t="str">
            <v>--ADMw_C--&gt;</v>
          </cell>
          <cell r="CO63">
            <v>104.71</v>
          </cell>
          <cell r="CP63">
            <v>104.71</v>
          </cell>
          <cell r="CQ63">
            <v>104.71</v>
          </cell>
          <cell r="CR63">
            <v>0</v>
          </cell>
          <cell r="CS63">
            <v>16</v>
          </cell>
          <cell r="CT63">
            <v>11.5181</v>
          </cell>
          <cell r="CU63">
            <v>0.1</v>
          </cell>
          <cell r="CV63">
            <v>0</v>
          </cell>
          <cell r="CW63">
            <v>0</v>
          </cell>
          <cell r="CX63">
            <v>0</v>
          </cell>
          <cell r="CY63">
            <v>0</v>
          </cell>
          <cell r="CZ63">
            <v>0</v>
          </cell>
          <cell r="DA63">
            <v>0</v>
          </cell>
          <cell r="DB63">
            <v>0</v>
          </cell>
          <cell r="DC63">
            <v>0</v>
          </cell>
          <cell r="DD63">
            <v>0</v>
          </cell>
          <cell r="DE63">
            <v>0</v>
          </cell>
          <cell r="DF63">
            <v>0</v>
          </cell>
          <cell r="DG63">
            <v>0</v>
          </cell>
          <cell r="DH63">
            <v>0</v>
          </cell>
          <cell r="DI63">
            <v>0</v>
          </cell>
          <cell r="DJ63">
            <v>0</v>
          </cell>
          <cell r="DK63">
            <v>0</v>
          </cell>
          <cell r="DL63">
            <v>0</v>
          </cell>
          <cell r="DM63">
            <v>41.88</v>
          </cell>
          <cell r="DN63">
            <v>10.47</v>
          </cell>
          <cell r="DO63">
            <v>41.88</v>
          </cell>
          <cell r="DP63">
            <v>41.88</v>
          </cell>
          <cell r="DQ63">
            <v>0</v>
          </cell>
          <cell r="DR63">
            <v>51.79</v>
          </cell>
          <cell r="DS63">
            <v>51.79</v>
          </cell>
          <cell r="DT63">
            <v>51.79</v>
          </cell>
          <cell r="DU63">
            <v>0</v>
          </cell>
          <cell r="DV63">
            <v>50.46</v>
          </cell>
          <cell r="DW63">
            <v>50.46</v>
          </cell>
          <cell r="DX63">
            <v>50.46</v>
          </cell>
          <cell r="DY63">
            <v>0</v>
          </cell>
          <cell r="DZ63">
            <v>245.578</v>
          </cell>
          <cell r="EA63">
            <v>229.04810000000001</v>
          </cell>
          <cell r="EB63">
            <v>245.578</v>
          </cell>
          <cell r="EC63">
            <v>229.04810000000001</v>
          </cell>
          <cell r="ED63">
            <v>245.578</v>
          </cell>
          <cell r="EE63">
            <v>245.578</v>
          </cell>
          <cell r="EF63" t="str">
            <v>&lt;--ADMw_C--</v>
          </cell>
          <cell r="EG63">
            <v>-1.0156E-2</v>
          </cell>
          <cell r="EH63">
            <v>0</v>
          </cell>
          <cell r="EI63">
            <v>75.63</v>
          </cell>
          <cell r="EJ63">
            <v>2</v>
          </cell>
          <cell r="EK63">
            <v>0.7</v>
          </cell>
          <cell r="EL63" t="str">
            <v>&lt;--Spacer--&gt;</v>
          </cell>
          <cell r="EM63" t="str">
            <v>&lt;--Spacer--&gt;</v>
          </cell>
          <cell r="EN63" t="str">
            <v>&lt;--Spacer--&gt;</v>
          </cell>
          <cell r="EO63" t="str">
            <v>&lt;--Spacer--&gt;</v>
          </cell>
          <cell r="EP63">
            <v>1949</v>
          </cell>
          <cell r="EQ63">
            <v>241916</v>
          </cell>
          <cell r="ER63">
            <v>775</v>
          </cell>
          <cell r="ES63">
            <v>11645</v>
          </cell>
          <cell r="ET63">
            <v>1682</v>
          </cell>
          <cell r="EU63">
            <v>0</v>
          </cell>
          <cell r="EV63">
            <v>0</v>
          </cell>
          <cell r="EW63">
            <v>0</v>
          </cell>
          <cell r="EX63">
            <v>0</v>
          </cell>
          <cell r="EY63">
            <v>9</v>
          </cell>
          <cell r="EZ63">
            <v>23112</v>
          </cell>
          <cell r="FA63">
            <v>119.8</v>
          </cell>
          <cell r="FB63">
            <v>119.8</v>
          </cell>
          <cell r="FC63">
            <v>119.8</v>
          </cell>
          <cell r="FD63">
            <v>0</v>
          </cell>
          <cell r="FE63">
            <v>0</v>
          </cell>
          <cell r="FF63" t="str">
            <v>--ADMw_P--&gt;</v>
          </cell>
          <cell r="FG63">
            <v>119.8</v>
          </cell>
          <cell r="FH63">
            <v>119.8</v>
          </cell>
          <cell r="FI63">
            <v>119.8</v>
          </cell>
          <cell r="FJ63">
            <v>0</v>
          </cell>
          <cell r="FK63">
            <v>14</v>
          </cell>
          <cell r="FL63">
            <v>13.178000000000001</v>
          </cell>
          <cell r="FM63">
            <v>0.1</v>
          </cell>
          <cell r="FN63">
            <v>0</v>
          </cell>
          <cell r="FO63">
            <v>0</v>
          </cell>
          <cell r="FP63">
            <v>0</v>
          </cell>
          <cell r="FQ63">
            <v>0</v>
          </cell>
          <cell r="FR63">
            <v>0</v>
          </cell>
          <cell r="FS63">
            <v>0</v>
          </cell>
          <cell r="FT63">
            <v>0</v>
          </cell>
          <cell r="FU63">
            <v>0</v>
          </cell>
          <cell r="FV63">
            <v>0</v>
          </cell>
          <cell r="FW63">
            <v>0</v>
          </cell>
          <cell r="FX63">
            <v>0</v>
          </cell>
          <cell r="FY63">
            <v>0</v>
          </cell>
          <cell r="FZ63">
            <v>0</v>
          </cell>
          <cell r="GA63">
            <v>0</v>
          </cell>
          <cell r="GB63">
            <v>0</v>
          </cell>
          <cell r="GC63">
            <v>0</v>
          </cell>
          <cell r="GD63">
            <v>0</v>
          </cell>
          <cell r="GE63">
            <v>41</v>
          </cell>
          <cell r="GF63">
            <v>10.25</v>
          </cell>
          <cell r="GG63">
            <v>41</v>
          </cell>
          <cell r="GH63">
            <v>41</v>
          </cell>
          <cell r="GI63">
            <v>0</v>
          </cell>
          <cell r="GJ63">
            <v>51.79</v>
          </cell>
          <cell r="GK63">
            <v>51.79</v>
          </cell>
          <cell r="GL63">
            <v>51.79</v>
          </cell>
          <cell r="GM63">
            <v>0</v>
          </cell>
          <cell r="GN63">
            <v>50.46</v>
          </cell>
          <cell r="GO63">
            <v>50.46</v>
          </cell>
          <cell r="GP63">
            <v>50.46</v>
          </cell>
          <cell r="GQ63">
            <v>0</v>
          </cell>
          <cell r="GR63">
            <v>236.84289999999999</v>
          </cell>
          <cell r="GS63">
            <v>245.578</v>
          </cell>
          <cell r="GT63">
            <v>236.84289999999999</v>
          </cell>
          <cell r="GU63">
            <v>245.578</v>
          </cell>
          <cell r="GV63">
            <v>245.578</v>
          </cell>
          <cell r="GW63">
            <v>245.578</v>
          </cell>
          <cell r="GX63" t="str">
            <v>&lt;--ADMw_P--</v>
          </cell>
          <cell r="GY63">
            <v>-6.1760000000000001E-3</v>
          </cell>
          <cell r="GZ63">
            <v>0</v>
          </cell>
          <cell r="HA63">
            <v>192.92</v>
          </cell>
          <cell r="HB63">
            <v>2</v>
          </cell>
          <cell r="HC63">
            <v>0.7</v>
          </cell>
          <cell r="HD63" t="str">
            <v>&lt;--Spacer--&gt;</v>
          </cell>
          <cell r="HE63" t="str">
            <v>&lt;--Spacer--&gt;</v>
          </cell>
          <cell r="HF63" t="str">
            <v>&lt;--Spacer--&gt;</v>
          </cell>
          <cell r="HG63" t="str">
            <v>&lt;--Spacer--&gt;</v>
          </cell>
          <cell r="HH63">
            <v>1949</v>
          </cell>
          <cell r="HI63">
            <v>236276</v>
          </cell>
          <cell r="HJ63">
            <v>0</v>
          </cell>
          <cell r="HK63">
            <v>14811</v>
          </cell>
          <cell r="HL63">
            <v>1873</v>
          </cell>
          <cell r="HM63">
            <v>0</v>
          </cell>
          <cell r="HN63">
            <v>0</v>
          </cell>
          <cell r="HO63">
            <v>0</v>
          </cell>
          <cell r="HP63">
            <v>0</v>
          </cell>
          <cell r="HQ63">
            <v>8.56</v>
          </cell>
          <cell r="HR63">
            <v>19062</v>
          </cell>
          <cell r="HS63">
            <v>115.39</v>
          </cell>
          <cell r="HT63">
            <v>115.39</v>
          </cell>
          <cell r="HU63">
            <v>115.39</v>
          </cell>
          <cell r="HV63">
            <v>0</v>
          </cell>
          <cell r="HW63">
            <v>0</v>
          </cell>
          <cell r="HX63" t="str">
            <v>--ADMw_O--&gt;</v>
          </cell>
          <cell r="HY63">
            <v>115.39</v>
          </cell>
          <cell r="HZ63">
            <v>115.39</v>
          </cell>
          <cell r="IA63">
            <v>115.39</v>
          </cell>
          <cell r="IB63">
            <v>0</v>
          </cell>
          <cell r="IC63">
            <v>13</v>
          </cell>
          <cell r="ID63">
            <v>12.6929</v>
          </cell>
          <cell r="IE63">
            <v>0</v>
          </cell>
          <cell r="IF63">
            <v>0</v>
          </cell>
          <cell r="IG63">
            <v>0</v>
          </cell>
          <cell r="IH63">
            <v>0</v>
          </cell>
          <cell r="II63">
            <v>0</v>
          </cell>
          <cell r="IJ63">
            <v>0</v>
          </cell>
          <cell r="IK63">
            <v>0</v>
          </cell>
          <cell r="IL63">
            <v>0</v>
          </cell>
          <cell r="IM63">
            <v>0</v>
          </cell>
          <cell r="IN63">
            <v>0</v>
          </cell>
          <cell r="IO63">
            <v>0</v>
          </cell>
          <cell r="IP63">
            <v>0</v>
          </cell>
          <cell r="IQ63">
            <v>0</v>
          </cell>
          <cell r="IR63">
            <v>0</v>
          </cell>
          <cell r="IS63">
            <v>0</v>
          </cell>
          <cell r="IT63">
            <v>0</v>
          </cell>
          <cell r="IU63">
            <v>0</v>
          </cell>
          <cell r="IV63">
            <v>0</v>
          </cell>
          <cell r="IW63">
            <v>44</v>
          </cell>
          <cell r="IX63">
            <v>11</v>
          </cell>
          <cell r="IY63">
            <v>44</v>
          </cell>
          <cell r="IZ63">
            <v>44</v>
          </cell>
          <cell r="JA63">
            <v>0</v>
          </cell>
          <cell r="JB63">
            <v>47.3</v>
          </cell>
          <cell r="JC63">
            <v>47.3</v>
          </cell>
          <cell r="JD63">
            <v>47.3</v>
          </cell>
          <cell r="JE63">
            <v>0</v>
          </cell>
          <cell r="JF63">
            <v>50.46</v>
          </cell>
          <cell r="JG63">
            <v>50.46</v>
          </cell>
          <cell r="JH63">
            <v>50.46</v>
          </cell>
          <cell r="JI63">
            <v>0</v>
          </cell>
          <cell r="JJ63">
            <v>236.84289999999999</v>
          </cell>
          <cell r="JK63">
            <v>236.84289999999999</v>
          </cell>
          <cell r="JL63" t="str">
            <v>&lt;--ADMw_O--</v>
          </cell>
          <cell r="JM63">
            <v>-3.2360000000000002E-3</v>
          </cell>
          <cell r="JN63">
            <v>0</v>
          </cell>
          <cell r="JO63">
            <v>165.2</v>
          </cell>
          <cell r="JP63">
            <v>3</v>
          </cell>
          <cell r="JQ63">
            <v>0.7</v>
          </cell>
          <cell r="JR63">
            <v>43640.35126797454</v>
          </cell>
          <cell r="JS63">
            <v>1</v>
          </cell>
          <cell r="JT63">
            <v>2</v>
          </cell>
        </row>
        <row r="64">
          <cell r="A64">
            <v>1968</v>
          </cell>
          <cell r="B64">
            <v>1968</v>
          </cell>
          <cell r="C64" t="str">
            <v>06041</v>
          </cell>
          <cell r="D64" t="str">
            <v>Coos</v>
          </cell>
          <cell r="E64" t="str">
            <v>Myrtle Point SD 41</v>
          </cell>
          <cell r="G64">
            <v>1949</v>
          </cell>
          <cell r="H64">
            <v>1815000</v>
          </cell>
          <cell r="I64">
            <v>0</v>
          </cell>
          <cell r="J64">
            <v>0</v>
          </cell>
          <cell r="K64">
            <v>9000</v>
          </cell>
          <cell r="L64">
            <v>0</v>
          </cell>
          <cell r="M64">
            <v>0</v>
          </cell>
          <cell r="N64">
            <v>0</v>
          </cell>
          <cell r="O64">
            <v>0</v>
          </cell>
          <cell r="P64">
            <v>11.9</v>
          </cell>
          <cell r="Q64">
            <v>665000</v>
          </cell>
          <cell r="R64">
            <v>530</v>
          </cell>
          <cell r="S64">
            <v>530</v>
          </cell>
          <cell r="T64">
            <v>530</v>
          </cell>
          <cell r="U64">
            <v>0</v>
          </cell>
          <cell r="V64" t="str">
            <v>--ADMw_F--&gt;</v>
          </cell>
          <cell r="W64">
            <v>530</v>
          </cell>
          <cell r="X64">
            <v>530</v>
          </cell>
          <cell r="Y64">
            <v>530</v>
          </cell>
          <cell r="Z64">
            <v>0</v>
          </cell>
          <cell r="AA64">
            <v>72</v>
          </cell>
          <cell r="AB64">
            <v>58.3</v>
          </cell>
          <cell r="AC64">
            <v>2.7</v>
          </cell>
          <cell r="AD64">
            <v>13</v>
          </cell>
          <cell r="AE64">
            <v>6.5</v>
          </cell>
          <cell r="AF64">
            <v>13</v>
          </cell>
          <cell r="AG64">
            <v>13</v>
          </cell>
          <cell r="AH64">
            <v>0</v>
          </cell>
          <cell r="AI64">
            <v>0</v>
          </cell>
          <cell r="AJ64">
            <v>0</v>
          </cell>
          <cell r="AK64">
            <v>0</v>
          </cell>
          <cell r="AL64">
            <v>0</v>
          </cell>
          <cell r="AM64">
            <v>0</v>
          </cell>
          <cell r="AN64">
            <v>0</v>
          </cell>
          <cell r="AO64">
            <v>0</v>
          </cell>
          <cell r="AP64">
            <v>0</v>
          </cell>
          <cell r="AQ64">
            <v>0</v>
          </cell>
          <cell r="AR64">
            <v>0</v>
          </cell>
          <cell r="AS64">
            <v>10</v>
          </cell>
          <cell r="AT64">
            <v>2.5</v>
          </cell>
          <cell r="AU64">
            <v>112.72</v>
          </cell>
          <cell r="AV64">
            <v>28.18</v>
          </cell>
          <cell r="AW64">
            <v>112.72</v>
          </cell>
          <cell r="AX64">
            <v>112.72</v>
          </cell>
          <cell r="AY64">
            <v>0</v>
          </cell>
          <cell r="AZ64">
            <v>0</v>
          </cell>
          <cell r="BA64">
            <v>0</v>
          </cell>
          <cell r="BB64">
            <v>0</v>
          </cell>
          <cell r="BC64">
            <v>0</v>
          </cell>
          <cell r="BD64">
            <v>86.82</v>
          </cell>
          <cell r="BE64">
            <v>86.82</v>
          </cell>
          <cell r="BF64">
            <v>86.82</v>
          </cell>
          <cell r="BG64">
            <v>0</v>
          </cell>
          <cell r="BH64">
            <v>686.31410000000005</v>
          </cell>
          <cell r="BI64">
            <v>715</v>
          </cell>
          <cell r="BJ64">
            <v>686.31410000000005</v>
          </cell>
          <cell r="BK64">
            <v>715</v>
          </cell>
          <cell r="BL64">
            <v>715</v>
          </cell>
          <cell r="BM64">
            <v>715</v>
          </cell>
          <cell r="BN64" t="str">
            <v>&lt;--ADMw_F--</v>
          </cell>
          <cell r="BO64">
            <v>-1.043E-2</v>
          </cell>
          <cell r="BP64">
            <v>0</v>
          </cell>
          <cell r="BQ64">
            <v>1254.72</v>
          </cell>
          <cell r="BR64">
            <v>80</v>
          </cell>
          <cell r="BS64">
            <v>0.8</v>
          </cell>
          <cell r="BT64" t="str">
            <v>&lt;--Spacer--&gt;</v>
          </cell>
          <cell r="BU64" t="str">
            <v>&lt;--Spacer--&gt;</v>
          </cell>
          <cell r="BV64" t="str">
            <v>&lt;--Spacer--&gt;</v>
          </cell>
          <cell r="BW64" t="str">
            <v>&lt;--Spacer--&gt;</v>
          </cell>
          <cell r="BX64">
            <v>1949</v>
          </cell>
          <cell r="BY64">
            <v>1770000</v>
          </cell>
          <cell r="BZ64">
            <v>0</v>
          </cell>
          <cell r="CA64">
            <v>0</v>
          </cell>
          <cell r="CB64">
            <v>9000</v>
          </cell>
          <cell r="CC64">
            <v>0</v>
          </cell>
          <cell r="CD64">
            <v>0</v>
          </cell>
          <cell r="CE64">
            <v>0</v>
          </cell>
          <cell r="CF64">
            <v>0</v>
          </cell>
          <cell r="CG64">
            <v>9.3800000000000008</v>
          </cell>
          <cell r="CH64">
            <v>655000</v>
          </cell>
          <cell r="CI64">
            <v>507.81</v>
          </cell>
          <cell r="CJ64">
            <v>507.81</v>
          </cell>
          <cell r="CK64">
            <v>507.81</v>
          </cell>
          <cell r="CL64">
            <v>0</v>
          </cell>
          <cell r="CM64">
            <v>0</v>
          </cell>
          <cell r="CN64" t="str">
            <v>--ADMw_C--&gt;</v>
          </cell>
          <cell r="CO64">
            <v>507.81</v>
          </cell>
          <cell r="CP64">
            <v>507.81</v>
          </cell>
          <cell r="CQ64">
            <v>507.81</v>
          </cell>
          <cell r="CR64">
            <v>0</v>
          </cell>
          <cell r="CS64">
            <v>72</v>
          </cell>
          <cell r="CT64">
            <v>55.859099999999998</v>
          </cell>
          <cell r="CU64">
            <v>2.7</v>
          </cell>
          <cell r="CV64">
            <v>7.25</v>
          </cell>
          <cell r="CW64">
            <v>3.625</v>
          </cell>
          <cell r="CX64">
            <v>7.25</v>
          </cell>
          <cell r="CY64">
            <v>7.25</v>
          </cell>
          <cell r="CZ64">
            <v>0</v>
          </cell>
          <cell r="DA64">
            <v>0</v>
          </cell>
          <cell r="DB64">
            <v>0</v>
          </cell>
          <cell r="DC64">
            <v>0</v>
          </cell>
          <cell r="DD64">
            <v>0</v>
          </cell>
          <cell r="DE64">
            <v>0</v>
          </cell>
          <cell r="DF64">
            <v>0</v>
          </cell>
          <cell r="DG64">
            <v>0</v>
          </cell>
          <cell r="DH64">
            <v>0</v>
          </cell>
          <cell r="DI64">
            <v>0</v>
          </cell>
          <cell r="DJ64">
            <v>0</v>
          </cell>
          <cell r="DK64">
            <v>10</v>
          </cell>
          <cell r="DL64">
            <v>2.5</v>
          </cell>
          <cell r="DM64">
            <v>108</v>
          </cell>
          <cell r="DN64">
            <v>27</v>
          </cell>
          <cell r="DO64">
            <v>108</v>
          </cell>
          <cell r="DP64">
            <v>108</v>
          </cell>
          <cell r="DQ64">
            <v>0</v>
          </cell>
          <cell r="DR64">
            <v>0</v>
          </cell>
          <cell r="DS64">
            <v>0</v>
          </cell>
          <cell r="DT64">
            <v>0</v>
          </cell>
          <cell r="DU64">
            <v>0</v>
          </cell>
          <cell r="DV64">
            <v>86.82</v>
          </cell>
          <cell r="DW64">
            <v>86.82</v>
          </cell>
          <cell r="DX64">
            <v>86.82</v>
          </cell>
          <cell r="DY64">
            <v>0</v>
          </cell>
          <cell r="DZ64">
            <v>717.64030000000002</v>
          </cell>
          <cell r="EA64">
            <v>686.31410000000005</v>
          </cell>
          <cell r="EB64">
            <v>717.64030000000002</v>
          </cell>
          <cell r="EC64">
            <v>686.31410000000005</v>
          </cell>
          <cell r="ED64">
            <v>717.64030000000002</v>
          </cell>
          <cell r="EE64">
            <v>717.64030000000002</v>
          </cell>
          <cell r="EF64" t="str">
            <v>&lt;--ADMw_C--</v>
          </cell>
          <cell r="EG64">
            <v>-1.729E-2</v>
          </cell>
          <cell r="EH64">
            <v>0</v>
          </cell>
          <cell r="EI64">
            <v>1267.56</v>
          </cell>
          <cell r="EJ64">
            <v>80</v>
          </cell>
          <cell r="EK64">
            <v>0.8</v>
          </cell>
          <cell r="EL64" t="str">
            <v>&lt;--Spacer--&gt;</v>
          </cell>
          <cell r="EM64" t="str">
            <v>&lt;--Spacer--&gt;</v>
          </cell>
          <cell r="EN64" t="str">
            <v>&lt;--Spacer--&gt;</v>
          </cell>
          <cell r="EO64" t="str">
            <v>&lt;--Spacer--&gt;</v>
          </cell>
          <cell r="EP64">
            <v>1949</v>
          </cell>
          <cell r="EQ64">
            <v>1734012</v>
          </cell>
          <cell r="ER64">
            <v>4217</v>
          </cell>
          <cell r="ES64">
            <v>53689</v>
          </cell>
          <cell r="ET64">
            <v>9153</v>
          </cell>
          <cell r="EU64">
            <v>0</v>
          </cell>
          <cell r="EV64">
            <v>0</v>
          </cell>
          <cell r="EW64">
            <v>0</v>
          </cell>
          <cell r="EX64">
            <v>0</v>
          </cell>
          <cell r="EY64">
            <v>11.9</v>
          </cell>
          <cell r="EZ64">
            <v>659752</v>
          </cell>
          <cell r="FA64">
            <v>532.73</v>
          </cell>
          <cell r="FB64">
            <v>532.73</v>
          </cell>
          <cell r="FC64">
            <v>532.73</v>
          </cell>
          <cell r="FD64">
            <v>0</v>
          </cell>
          <cell r="FE64">
            <v>0</v>
          </cell>
          <cell r="FF64" t="str">
            <v>--ADMw_P--&gt;</v>
          </cell>
          <cell r="FG64">
            <v>532.73</v>
          </cell>
          <cell r="FH64">
            <v>532.73</v>
          </cell>
          <cell r="FI64">
            <v>532.73</v>
          </cell>
          <cell r="FJ64">
            <v>0</v>
          </cell>
          <cell r="FK64">
            <v>73</v>
          </cell>
          <cell r="FL64">
            <v>58.600299999999997</v>
          </cell>
          <cell r="FM64">
            <v>2.7</v>
          </cell>
          <cell r="FN64">
            <v>7.29</v>
          </cell>
          <cell r="FO64">
            <v>3.645</v>
          </cell>
          <cell r="FP64">
            <v>7.29</v>
          </cell>
          <cell r="FQ64">
            <v>7.29</v>
          </cell>
          <cell r="FR64">
            <v>0</v>
          </cell>
          <cell r="FS64">
            <v>0</v>
          </cell>
          <cell r="FT64">
            <v>0</v>
          </cell>
          <cell r="FU64">
            <v>0</v>
          </cell>
          <cell r="FV64">
            <v>0</v>
          </cell>
          <cell r="FW64">
            <v>0</v>
          </cell>
          <cell r="FX64">
            <v>0</v>
          </cell>
          <cell r="FY64">
            <v>0</v>
          </cell>
          <cell r="FZ64">
            <v>0</v>
          </cell>
          <cell r="GA64">
            <v>0</v>
          </cell>
          <cell r="GB64">
            <v>0</v>
          </cell>
          <cell r="GC64">
            <v>9</v>
          </cell>
          <cell r="GD64">
            <v>2.25</v>
          </cell>
          <cell r="GE64">
            <v>123.58</v>
          </cell>
          <cell r="GF64">
            <v>30.895</v>
          </cell>
          <cell r="GG64">
            <v>123.58</v>
          </cell>
          <cell r="GH64">
            <v>123.58</v>
          </cell>
          <cell r="GI64">
            <v>0</v>
          </cell>
          <cell r="GJ64">
            <v>0</v>
          </cell>
          <cell r="GK64">
            <v>0</v>
          </cell>
          <cell r="GL64">
            <v>0</v>
          </cell>
          <cell r="GM64">
            <v>0</v>
          </cell>
          <cell r="GN64">
            <v>86.82</v>
          </cell>
          <cell r="GO64">
            <v>86.82</v>
          </cell>
          <cell r="GP64">
            <v>86.82</v>
          </cell>
          <cell r="GQ64">
            <v>0</v>
          </cell>
          <cell r="GR64">
            <v>769.91980000000001</v>
          </cell>
          <cell r="GS64">
            <v>717.64030000000002</v>
          </cell>
          <cell r="GT64">
            <v>769.91980000000001</v>
          </cell>
          <cell r="GU64">
            <v>717.64030000000002</v>
          </cell>
          <cell r="GV64">
            <v>769.91980000000001</v>
          </cell>
          <cell r="GW64">
            <v>769.91980000000001</v>
          </cell>
          <cell r="GX64" t="str">
            <v>&lt;--ADMw_P--</v>
          </cell>
          <cell r="GY64">
            <v>-1.4859000000000001E-2</v>
          </cell>
          <cell r="GZ64">
            <v>0</v>
          </cell>
          <cell r="HA64">
            <v>1238.44</v>
          </cell>
          <cell r="HB64">
            <v>80</v>
          </cell>
          <cell r="HC64">
            <v>0.8</v>
          </cell>
          <cell r="HD64" t="str">
            <v>&lt;--Spacer--&gt;</v>
          </cell>
          <cell r="HE64" t="str">
            <v>&lt;--Spacer--&gt;</v>
          </cell>
          <cell r="HF64" t="str">
            <v>&lt;--Spacer--&gt;</v>
          </cell>
          <cell r="HG64" t="str">
            <v>&lt;--Spacer--&gt;</v>
          </cell>
          <cell r="HH64">
            <v>1949</v>
          </cell>
          <cell r="HI64">
            <v>1632487</v>
          </cell>
          <cell r="HJ64">
            <v>445</v>
          </cell>
          <cell r="HK64">
            <v>68911</v>
          </cell>
          <cell r="HL64">
            <v>8909</v>
          </cell>
          <cell r="HM64">
            <v>0</v>
          </cell>
          <cell r="HN64">
            <v>0</v>
          </cell>
          <cell r="HO64">
            <v>0</v>
          </cell>
          <cell r="HP64">
            <v>0</v>
          </cell>
          <cell r="HQ64">
            <v>12.43</v>
          </cell>
          <cell r="HR64">
            <v>609828</v>
          </cell>
          <cell r="HS64">
            <v>577.17999999999995</v>
          </cell>
          <cell r="HT64">
            <v>577.17999999999995</v>
          </cell>
          <cell r="HU64">
            <v>577.17999999999995</v>
          </cell>
          <cell r="HV64">
            <v>0</v>
          </cell>
          <cell r="HW64">
            <v>0</v>
          </cell>
          <cell r="HX64" t="str">
            <v>--ADMw_O--&gt;</v>
          </cell>
          <cell r="HY64">
            <v>577.17999999999995</v>
          </cell>
          <cell r="HZ64">
            <v>577.17999999999995</v>
          </cell>
          <cell r="IA64">
            <v>577.17999999999995</v>
          </cell>
          <cell r="IB64">
            <v>0</v>
          </cell>
          <cell r="IC64">
            <v>69</v>
          </cell>
          <cell r="ID64">
            <v>63.489800000000002</v>
          </cell>
          <cell r="IE64">
            <v>1.1000000000000001</v>
          </cell>
          <cell r="IF64">
            <v>7.98</v>
          </cell>
          <cell r="IG64">
            <v>3.99</v>
          </cell>
          <cell r="IH64">
            <v>7.98</v>
          </cell>
          <cell r="II64">
            <v>7.98</v>
          </cell>
          <cell r="IJ64">
            <v>0</v>
          </cell>
          <cell r="IK64">
            <v>0.81</v>
          </cell>
          <cell r="IL64">
            <v>0.81</v>
          </cell>
          <cell r="IM64">
            <v>0.81</v>
          </cell>
          <cell r="IN64">
            <v>0.81</v>
          </cell>
          <cell r="IO64">
            <v>0</v>
          </cell>
          <cell r="IP64">
            <v>0</v>
          </cell>
          <cell r="IQ64">
            <v>0</v>
          </cell>
          <cell r="IR64">
            <v>0</v>
          </cell>
          <cell r="IS64">
            <v>0</v>
          </cell>
          <cell r="IT64">
            <v>0</v>
          </cell>
          <cell r="IU64">
            <v>5</v>
          </cell>
          <cell r="IV64">
            <v>1.25</v>
          </cell>
          <cell r="IW64">
            <v>136.12</v>
          </cell>
          <cell r="IX64">
            <v>34.03</v>
          </cell>
          <cell r="IY64">
            <v>136.12</v>
          </cell>
          <cell r="IZ64">
            <v>136.12</v>
          </cell>
          <cell r="JA64">
            <v>0</v>
          </cell>
          <cell r="JB64">
            <v>0</v>
          </cell>
          <cell r="JC64">
            <v>0</v>
          </cell>
          <cell r="JD64">
            <v>0</v>
          </cell>
          <cell r="JE64">
            <v>0</v>
          </cell>
          <cell r="JF64">
            <v>88.07</v>
          </cell>
          <cell r="JG64">
            <v>88.07</v>
          </cell>
          <cell r="JH64">
            <v>88.07</v>
          </cell>
          <cell r="JI64">
            <v>0</v>
          </cell>
          <cell r="JJ64">
            <v>769.91980000000001</v>
          </cell>
          <cell r="JK64">
            <v>769.91980000000001</v>
          </cell>
          <cell r="JL64" t="str">
            <v>&lt;--ADMw_O--</v>
          </cell>
          <cell r="JM64">
            <v>-1.8973E-2</v>
          </cell>
          <cell r="JN64">
            <v>0</v>
          </cell>
          <cell r="JO64">
            <v>1056.56</v>
          </cell>
          <cell r="JP64">
            <v>78</v>
          </cell>
          <cell r="JQ64">
            <v>0.7</v>
          </cell>
          <cell r="JR64">
            <v>43640.35126797454</v>
          </cell>
          <cell r="JS64">
            <v>1</v>
          </cell>
          <cell r="JT64">
            <v>2</v>
          </cell>
        </row>
        <row r="65">
          <cell r="A65">
            <v>1969</v>
          </cell>
          <cell r="B65">
            <v>1969</v>
          </cell>
          <cell r="C65" t="str">
            <v>06054</v>
          </cell>
          <cell r="D65" t="str">
            <v>Coos</v>
          </cell>
          <cell r="E65" t="str">
            <v>Bandon SD 54</v>
          </cell>
          <cell r="G65">
            <v>1949</v>
          </cell>
          <cell r="H65">
            <v>3700000</v>
          </cell>
          <cell r="I65">
            <v>4000</v>
          </cell>
          <cell r="J65">
            <v>0</v>
          </cell>
          <cell r="K65">
            <v>12000</v>
          </cell>
          <cell r="L65">
            <v>0</v>
          </cell>
          <cell r="M65">
            <v>0</v>
          </cell>
          <cell r="N65">
            <v>0</v>
          </cell>
          <cell r="O65">
            <v>0</v>
          </cell>
          <cell r="P65">
            <v>10.87</v>
          </cell>
          <cell r="Q65">
            <v>334420</v>
          </cell>
          <cell r="R65">
            <v>691.5</v>
          </cell>
          <cell r="S65">
            <v>691.5</v>
          </cell>
          <cell r="T65">
            <v>691.5</v>
          </cell>
          <cell r="U65">
            <v>0</v>
          </cell>
          <cell r="V65" t="str">
            <v>--ADMw_F--&gt;</v>
          </cell>
          <cell r="W65">
            <v>691.5</v>
          </cell>
          <cell r="X65">
            <v>691.5</v>
          </cell>
          <cell r="Y65">
            <v>691.5</v>
          </cell>
          <cell r="Z65">
            <v>0</v>
          </cell>
          <cell r="AA65">
            <v>96</v>
          </cell>
          <cell r="AB65">
            <v>76.064999999999998</v>
          </cell>
          <cell r="AC65">
            <v>10.5</v>
          </cell>
          <cell r="AD65">
            <v>6</v>
          </cell>
          <cell r="AE65">
            <v>3</v>
          </cell>
          <cell r="AF65">
            <v>6</v>
          </cell>
          <cell r="AG65">
            <v>6</v>
          </cell>
          <cell r="AH65">
            <v>0</v>
          </cell>
          <cell r="AI65">
            <v>0</v>
          </cell>
          <cell r="AJ65">
            <v>0</v>
          </cell>
          <cell r="AK65">
            <v>0</v>
          </cell>
          <cell r="AL65">
            <v>0</v>
          </cell>
          <cell r="AM65">
            <v>0</v>
          </cell>
          <cell r="AN65">
            <v>0</v>
          </cell>
          <cell r="AO65">
            <v>0</v>
          </cell>
          <cell r="AP65">
            <v>0</v>
          </cell>
          <cell r="AQ65">
            <v>0</v>
          </cell>
          <cell r="AR65">
            <v>0</v>
          </cell>
          <cell r="AS65">
            <v>13</v>
          </cell>
          <cell r="AT65">
            <v>3.25</v>
          </cell>
          <cell r="AU65">
            <v>140.49</v>
          </cell>
          <cell r="AV65">
            <v>35.122500000000002</v>
          </cell>
          <cell r="AW65">
            <v>140.49</v>
          </cell>
          <cell r="AX65">
            <v>140.49</v>
          </cell>
          <cell r="AY65">
            <v>0</v>
          </cell>
          <cell r="AZ65">
            <v>0</v>
          </cell>
          <cell r="BA65">
            <v>0</v>
          </cell>
          <cell r="BB65">
            <v>0</v>
          </cell>
          <cell r="BC65">
            <v>0</v>
          </cell>
          <cell r="BD65">
            <v>85.37</v>
          </cell>
          <cell r="BE65">
            <v>85.37</v>
          </cell>
          <cell r="BF65">
            <v>85.37</v>
          </cell>
          <cell r="BG65">
            <v>0</v>
          </cell>
          <cell r="BH65">
            <v>902.21699999999998</v>
          </cell>
          <cell r="BI65">
            <v>904.8075</v>
          </cell>
          <cell r="BJ65">
            <v>902.21699999999998</v>
          </cell>
          <cell r="BK65">
            <v>904.8075</v>
          </cell>
          <cell r="BL65">
            <v>904.8075</v>
          </cell>
          <cell r="BM65">
            <v>904.8075</v>
          </cell>
          <cell r="BN65" t="str">
            <v>&lt;--ADMw_F--</v>
          </cell>
          <cell r="BO65">
            <v>-6.7250000000000001E-3</v>
          </cell>
          <cell r="BP65">
            <v>0</v>
          </cell>
          <cell r="BQ65">
            <v>483.62</v>
          </cell>
          <cell r="BR65">
            <v>23</v>
          </cell>
          <cell r="BS65">
            <v>0.7</v>
          </cell>
          <cell r="BT65" t="str">
            <v>&lt;--Spacer--&gt;</v>
          </cell>
          <cell r="BU65" t="str">
            <v>&lt;--Spacer--&gt;</v>
          </cell>
          <cell r="BV65" t="str">
            <v>&lt;--Spacer--&gt;</v>
          </cell>
          <cell r="BW65" t="str">
            <v>&lt;--Spacer--&gt;</v>
          </cell>
          <cell r="BX65">
            <v>1949</v>
          </cell>
          <cell r="BY65">
            <v>3650000</v>
          </cell>
          <cell r="BZ65">
            <v>2000</v>
          </cell>
          <cell r="CA65">
            <v>0</v>
          </cell>
          <cell r="CB65">
            <v>10200</v>
          </cell>
          <cell r="CC65">
            <v>0</v>
          </cell>
          <cell r="CD65">
            <v>0</v>
          </cell>
          <cell r="CE65">
            <v>0</v>
          </cell>
          <cell r="CF65">
            <v>0</v>
          </cell>
          <cell r="CG65">
            <v>11.97</v>
          </cell>
          <cell r="CH65">
            <v>327862</v>
          </cell>
          <cell r="CI65">
            <v>689.7</v>
          </cell>
          <cell r="CJ65">
            <v>689.7</v>
          </cell>
          <cell r="CK65">
            <v>689.7</v>
          </cell>
          <cell r="CL65">
            <v>0</v>
          </cell>
          <cell r="CM65">
            <v>0</v>
          </cell>
          <cell r="CN65" t="str">
            <v>--ADMw_C--&gt;</v>
          </cell>
          <cell r="CO65">
            <v>689.7</v>
          </cell>
          <cell r="CP65">
            <v>689.7</v>
          </cell>
          <cell r="CQ65">
            <v>689.7</v>
          </cell>
          <cell r="CR65">
            <v>0</v>
          </cell>
          <cell r="CS65">
            <v>94</v>
          </cell>
          <cell r="CT65">
            <v>75.867000000000004</v>
          </cell>
          <cell r="CU65">
            <v>10.5</v>
          </cell>
          <cell r="CV65">
            <v>5</v>
          </cell>
          <cell r="CW65">
            <v>2.5</v>
          </cell>
          <cell r="CX65">
            <v>5</v>
          </cell>
          <cell r="CY65">
            <v>5</v>
          </cell>
          <cell r="CZ65">
            <v>0</v>
          </cell>
          <cell r="DA65">
            <v>0</v>
          </cell>
          <cell r="DB65">
            <v>0</v>
          </cell>
          <cell r="DC65">
            <v>0</v>
          </cell>
          <cell r="DD65">
            <v>0</v>
          </cell>
          <cell r="DE65">
            <v>0</v>
          </cell>
          <cell r="DF65">
            <v>0</v>
          </cell>
          <cell r="DG65">
            <v>0</v>
          </cell>
          <cell r="DH65">
            <v>0</v>
          </cell>
          <cell r="DI65">
            <v>0</v>
          </cell>
          <cell r="DJ65">
            <v>0</v>
          </cell>
          <cell r="DK65">
            <v>13</v>
          </cell>
          <cell r="DL65">
            <v>3.25</v>
          </cell>
          <cell r="DM65">
            <v>140.12</v>
          </cell>
          <cell r="DN65">
            <v>35.03</v>
          </cell>
          <cell r="DO65">
            <v>140.12</v>
          </cell>
          <cell r="DP65">
            <v>140.12</v>
          </cell>
          <cell r="DQ65">
            <v>0</v>
          </cell>
          <cell r="DR65">
            <v>0</v>
          </cell>
          <cell r="DS65">
            <v>0</v>
          </cell>
          <cell r="DT65">
            <v>0</v>
          </cell>
          <cell r="DU65">
            <v>0</v>
          </cell>
          <cell r="DV65">
            <v>85.37</v>
          </cell>
          <cell r="DW65">
            <v>85.37</v>
          </cell>
          <cell r="DX65">
            <v>85.37</v>
          </cell>
          <cell r="DY65">
            <v>0</v>
          </cell>
          <cell r="DZ65">
            <v>902.29300000000001</v>
          </cell>
          <cell r="EA65">
            <v>902.21699999999998</v>
          </cell>
          <cell r="EB65">
            <v>902.29300000000001</v>
          </cell>
          <cell r="EC65">
            <v>902.21699999999998</v>
          </cell>
          <cell r="ED65">
            <v>902.29300000000001</v>
          </cell>
          <cell r="EE65">
            <v>902.29300000000001</v>
          </cell>
          <cell r="EF65" t="str">
            <v>&lt;--ADMw_C--</v>
          </cell>
          <cell r="EG65">
            <v>-1.5298000000000001E-2</v>
          </cell>
          <cell r="EH65">
            <v>0</v>
          </cell>
          <cell r="EI65">
            <v>468.09</v>
          </cell>
          <cell r="EJ65">
            <v>23</v>
          </cell>
          <cell r="EK65">
            <v>0.7</v>
          </cell>
          <cell r="EL65" t="str">
            <v>&lt;--Spacer--&gt;</v>
          </cell>
          <cell r="EM65" t="str">
            <v>&lt;--Spacer--&gt;</v>
          </cell>
          <cell r="EN65" t="str">
            <v>&lt;--Spacer--&gt;</v>
          </cell>
          <cell r="EO65" t="str">
            <v>&lt;--Spacer--&gt;</v>
          </cell>
          <cell r="EP65">
            <v>1949</v>
          </cell>
          <cell r="EQ65">
            <v>3703115</v>
          </cell>
          <cell r="ER65">
            <v>4476</v>
          </cell>
          <cell r="ES65">
            <v>64391</v>
          </cell>
          <cell r="ET65">
            <v>12034</v>
          </cell>
          <cell r="EU65">
            <v>0</v>
          </cell>
          <cell r="EV65">
            <v>0</v>
          </cell>
          <cell r="EW65">
            <v>0</v>
          </cell>
          <cell r="EX65">
            <v>0</v>
          </cell>
          <cell r="EY65">
            <v>10.87</v>
          </cell>
          <cell r="EZ65">
            <v>468354</v>
          </cell>
          <cell r="FA65">
            <v>685.05</v>
          </cell>
          <cell r="FB65">
            <v>685.05</v>
          </cell>
          <cell r="FC65">
            <v>685.05</v>
          </cell>
          <cell r="FD65">
            <v>0</v>
          </cell>
          <cell r="FE65">
            <v>0</v>
          </cell>
          <cell r="FF65" t="str">
            <v>--ADMw_P--&gt;</v>
          </cell>
          <cell r="FG65">
            <v>685.05</v>
          </cell>
          <cell r="FH65">
            <v>685.05</v>
          </cell>
          <cell r="FI65">
            <v>685.05</v>
          </cell>
          <cell r="FJ65">
            <v>0</v>
          </cell>
          <cell r="FK65">
            <v>102</v>
          </cell>
          <cell r="FL65">
            <v>75.355500000000006</v>
          </cell>
          <cell r="FM65">
            <v>10.5</v>
          </cell>
          <cell r="FN65">
            <v>3.61</v>
          </cell>
          <cell r="FO65">
            <v>1.8049999999999999</v>
          </cell>
          <cell r="FP65">
            <v>3.61</v>
          </cell>
          <cell r="FQ65">
            <v>3.61</v>
          </cell>
          <cell r="FR65">
            <v>0</v>
          </cell>
          <cell r="FS65">
            <v>0</v>
          </cell>
          <cell r="FT65">
            <v>0</v>
          </cell>
          <cell r="FU65">
            <v>0</v>
          </cell>
          <cell r="FV65">
            <v>0</v>
          </cell>
          <cell r="FW65">
            <v>0</v>
          </cell>
          <cell r="FX65">
            <v>0</v>
          </cell>
          <cell r="FY65">
            <v>0</v>
          </cell>
          <cell r="FZ65">
            <v>0</v>
          </cell>
          <cell r="GA65">
            <v>0</v>
          </cell>
          <cell r="GB65">
            <v>0</v>
          </cell>
          <cell r="GC65">
            <v>28</v>
          </cell>
          <cell r="GD65">
            <v>7</v>
          </cell>
          <cell r="GE65">
            <v>148.85</v>
          </cell>
          <cell r="GF65">
            <v>37.212499999999999</v>
          </cell>
          <cell r="GG65">
            <v>148.85</v>
          </cell>
          <cell r="GH65">
            <v>148.85</v>
          </cell>
          <cell r="GI65">
            <v>0</v>
          </cell>
          <cell r="GJ65">
            <v>0</v>
          </cell>
          <cell r="GK65">
            <v>0</v>
          </cell>
          <cell r="GL65">
            <v>0</v>
          </cell>
          <cell r="GM65">
            <v>0</v>
          </cell>
          <cell r="GN65">
            <v>85.37</v>
          </cell>
          <cell r="GO65">
            <v>85.37</v>
          </cell>
          <cell r="GP65">
            <v>85.37</v>
          </cell>
          <cell r="GQ65">
            <v>0</v>
          </cell>
          <cell r="GR65">
            <v>924.83159999999998</v>
          </cell>
          <cell r="GS65">
            <v>902.29300000000001</v>
          </cell>
          <cell r="GT65">
            <v>924.83159999999998</v>
          </cell>
          <cell r="GU65">
            <v>902.29300000000001</v>
          </cell>
          <cell r="GV65">
            <v>924.83159999999998</v>
          </cell>
          <cell r="GW65">
            <v>924.83159999999998</v>
          </cell>
          <cell r="GX65" t="str">
            <v>&lt;--ADMw_P--</v>
          </cell>
          <cell r="GY65">
            <v>-1.3224E-2</v>
          </cell>
          <cell r="GZ65">
            <v>0</v>
          </cell>
          <cell r="HA65">
            <v>683.68</v>
          </cell>
          <cell r="HB65">
            <v>56</v>
          </cell>
          <cell r="HC65">
            <v>0.7</v>
          </cell>
          <cell r="HD65" t="str">
            <v>&lt;--Spacer--&gt;</v>
          </cell>
          <cell r="HE65" t="str">
            <v>&lt;--Spacer--&gt;</v>
          </cell>
          <cell r="HF65" t="str">
            <v>&lt;--Spacer--&gt;</v>
          </cell>
          <cell r="HG65" t="str">
            <v>&lt;--Spacer--&gt;</v>
          </cell>
          <cell r="HH65">
            <v>1949</v>
          </cell>
          <cell r="HI65">
            <v>3563509</v>
          </cell>
          <cell r="HJ65">
            <v>550</v>
          </cell>
          <cell r="HK65">
            <v>86703</v>
          </cell>
          <cell r="HL65">
            <v>10161</v>
          </cell>
          <cell r="HM65">
            <v>0</v>
          </cell>
          <cell r="HN65">
            <v>0</v>
          </cell>
          <cell r="HO65">
            <v>0</v>
          </cell>
          <cell r="HP65">
            <v>0</v>
          </cell>
          <cell r="HQ65">
            <v>11.25</v>
          </cell>
          <cell r="HR65">
            <v>434923</v>
          </cell>
          <cell r="HS65">
            <v>705.56</v>
          </cell>
          <cell r="HT65">
            <v>705.56</v>
          </cell>
          <cell r="HU65">
            <v>705.56</v>
          </cell>
          <cell r="HV65">
            <v>0</v>
          </cell>
          <cell r="HW65">
            <v>0</v>
          </cell>
          <cell r="HX65" t="str">
            <v>--ADMw_O--&gt;</v>
          </cell>
          <cell r="HY65">
            <v>705.56</v>
          </cell>
          <cell r="HZ65">
            <v>705.56</v>
          </cell>
          <cell r="IA65">
            <v>705.56</v>
          </cell>
          <cell r="IB65">
            <v>0</v>
          </cell>
          <cell r="IC65">
            <v>98</v>
          </cell>
          <cell r="ID65">
            <v>77.611599999999996</v>
          </cell>
          <cell r="IE65">
            <v>6.3</v>
          </cell>
          <cell r="IF65">
            <v>4.43</v>
          </cell>
          <cell r="IG65">
            <v>2.2149999999999999</v>
          </cell>
          <cell r="IH65">
            <v>4.43</v>
          </cell>
          <cell r="II65">
            <v>4.43</v>
          </cell>
          <cell r="IJ65">
            <v>0</v>
          </cell>
          <cell r="IK65">
            <v>0</v>
          </cell>
          <cell r="IL65">
            <v>0</v>
          </cell>
          <cell r="IM65">
            <v>0</v>
          </cell>
          <cell r="IN65">
            <v>0</v>
          </cell>
          <cell r="IO65">
            <v>0</v>
          </cell>
          <cell r="IP65">
            <v>0</v>
          </cell>
          <cell r="IQ65">
            <v>0</v>
          </cell>
          <cell r="IR65">
            <v>0</v>
          </cell>
          <cell r="IS65">
            <v>0</v>
          </cell>
          <cell r="IT65">
            <v>0</v>
          </cell>
          <cell r="IU65">
            <v>22</v>
          </cell>
          <cell r="IV65">
            <v>5.5</v>
          </cell>
          <cell r="IW65">
            <v>175.46</v>
          </cell>
          <cell r="IX65">
            <v>43.865000000000002</v>
          </cell>
          <cell r="IY65">
            <v>175.46</v>
          </cell>
          <cell r="IZ65">
            <v>175.46</v>
          </cell>
          <cell r="JA65">
            <v>0</v>
          </cell>
          <cell r="JB65">
            <v>0</v>
          </cell>
          <cell r="JC65">
            <v>0</v>
          </cell>
          <cell r="JD65">
            <v>0</v>
          </cell>
          <cell r="JE65">
            <v>0</v>
          </cell>
          <cell r="JF65">
            <v>83.78</v>
          </cell>
          <cell r="JG65">
            <v>83.78</v>
          </cell>
          <cell r="JH65">
            <v>83.78</v>
          </cell>
          <cell r="JI65">
            <v>0</v>
          </cell>
          <cell r="JJ65">
            <v>924.83159999999998</v>
          </cell>
          <cell r="JK65">
            <v>924.83159999999998</v>
          </cell>
          <cell r="JL65" t="str">
            <v>&lt;--ADMw_O--</v>
          </cell>
          <cell r="JM65">
            <v>-1.794E-3</v>
          </cell>
          <cell r="JN65">
            <v>0</v>
          </cell>
          <cell r="JO65">
            <v>616.41999999999996</v>
          </cell>
          <cell r="JP65">
            <v>53</v>
          </cell>
          <cell r="JQ65">
            <v>0.7</v>
          </cell>
          <cell r="JR65">
            <v>43640.35126797454</v>
          </cell>
          <cell r="JS65">
            <v>1</v>
          </cell>
          <cell r="JT65">
            <v>2</v>
          </cell>
        </row>
        <row r="66">
          <cell r="A66">
            <v>1970</v>
          </cell>
          <cell r="B66">
            <v>1970</v>
          </cell>
          <cell r="C66" t="str">
            <v>07600</v>
          </cell>
          <cell r="D66" t="str">
            <v>Crook</v>
          </cell>
          <cell r="E66" t="str">
            <v>Crook County SD</v>
          </cell>
          <cell r="G66">
            <v>1975</v>
          </cell>
          <cell r="H66">
            <v>10747005</v>
          </cell>
          <cell r="I66">
            <v>290561</v>
          </cell>
          <cell r="J66">
            <v>0</v>
          </cell>
          <cell r="K66">
            <v>0</v>
          </cell>
          <cell r="L66">
            <v>0</v>
          </cell>
          <cell r="M66">
            <v>0</v>
          </cell>
          <cell r="N66">
            <v>0</v>
          </cell>
          <cell r="O66">
            <v>0</v>
          </cell>
          <cell r="P66">
            <v>12.53</v>
          </cell>
          <cell r="Q66">
            <v>1580020</v>
          </cell>
          <cell r="R66">
            <v>2943</v>
          </cell>
          <cell r="S66">
            <v>2943</v>
          </cell>
          <cell r="T66">
            <v>2943</v>
          </cell>
          <cell r="U66">
            <v>0</v>
          </cell>
          <cell r="V66" t="str">
            <v>--ADMw_F--&gt;</v>
          </cell>
          <cell r="W66">
            <v>2943</v>
          </cell>
          <cell r="X66">
            <v>2943</v>
          </cell>
          <cell r="Y66">
            <v>2943</v>
          </cell>
          <cell r="Z66">
            <v>0</v>
          </cell>
          <cell r="AA66">
            <v>412</v>
          </cell>
          <cell r="AB66">
            <v>323.73</v>
          </cell>
          <cell r="AC66">
            <v>11.7</v>
          </cell>
          <cell r="AD66">
            <v>96</v>
          </cell>
          <cell r="AE66">
            <v>48</v>
          </cell>
          <cell r="AF66">
            <v>96</v>
          </cell>
          <cell r="AG66">
            <v>96</v>
          </cell>
          <cell r="AH66">
            <v>0</v>
          </cell>
          <cell r="AI66">
            <v>5</v>
          </cell>
          <cell r="AJ66">
            <v>5</v>
          </cell>
          <cell r="AK66">
            <v>5</v>
          </cell>
          <cell r="AL66">
            <v>5</v>
          </cell>
          <cell r="AM66">
            <v>0</v>
          </cell>
          <cell r="AN66">
            <v>0</v>
          </cell>
          <cell r="AO66">
            <v>0</v>
          </cell>
          <cell r="AP66">
            <v>0</v>
          </cell>
          <cell r="AQ66">
            <v>0</v>
          </cell>
          <cell r="AR66">
            <v>0</v>
          </cell>
          <cell r="AS66">
            <v>41</v>
          </cell>
          <cell r="AT66">
            <v>10.25</v>
          </cell>
          <cell r="AU66">
            <v>550.41999999999996</v>
          </cell>
          <cell r="AV66">
            <v>137.60499999999999</v>
          </cell>
          <cell r="AW66">
            <v>550.41999999999996</v>
          </cell>
          <cell r="AX66">
            <v>550.41999999999996</v>
          </cell>
          <cell r="AY66">
            <v>0</v>
          </cell>
          <cell r="AZ66">
            <v>51.08</v>
          </cell>
          <cell r="BA66">
            <v>74.59</v>
          </cell>
          <cell r="BB66">
            <v>51.08</v>
          </cell>
          <cell r="BC66">
            <v>23.51</v>
          </cell>
          <cell r="BD66">
            <v>0</v>
          </cell>
          <cell r="BE66">
            <v>0</v>
          </cell>
          <cell r="BF66">
            <v>0</v>
          </cell>
          <cell r="BG66">
            <v>0</v>
          </cell>
          <cell r="BH66">
            <v>3222.1696999999999</v>
          </cell>
          <cell r="BI66">
            <v>3530.3649999999998</v>
          </cell>
          <cell r="BJ66">
            <v>3457.6646999999998</v>
          </cell>
          <cell r="BK66">
            <v>3553.875</v>
          </cell>
          <cell r="BL66">
            <v>3530.3649999999998</v>
          </cell>
          <cell r="BM66">
            <v>3553.875</v>
          </cell>
          <cell r="BN66" t="str">
            <v>&lt;--ADMw_F--</v>
          </cell>
          <cell r="BO66">
            <v>-5.7130000000000002E-3</v>
          </cell>
          <cell r="BP66">
            <v>0</v>
          </cell>
          <cell r="BQ66">
            <v>536.87</v>
          </cell>
          <cell r="BR66">
            <v>32</v>
          </cell>
          <cell r="BS66">
            <v>0.7</v>
          </cell>
          <cell r="BT66" t="str">
            <v>&lt;--Spacer--&gt;</v>
          </cell>
          <cell r="BU66" t="str">
            <v>&lt;--Spacer--&gt;</v>
          </cell>
          <cell r="BV66" t="str">
            <v>&lt;--Spacer--&gt;</v>
          </cell>
          <cell r="BW66" t="str">
            <v>&lt;--Spacer--&gt;</v>
          </cell>
          <cell r="BX66">
            <v>1975</v>
          </cell>
          <cell r="BY66">
            <v>10433986</v>
          </cell>
          <cell r="BZ66">
            <v>305854</v>
          </cell>
          <cell r="CA66">
            <v>0</v>
          </cell>
          <cell r="CB66">
            <v>0</v>
          </cell>
          <cell r="CC66">
            <v>0</v>
          </cell>
          <cell r="CD66">
            <v>0</v>
          </cell>
          <cell r="CE66">
            <v>0</v>
          </cell>
          <cell r="CF66">
            <v>0</v>
          </cell>
          <cell r="CG66">
            <v>12.85</v>
          </cell>
          <cell r="CH66">
            <v>1529712</v>
          </cell>
          <cell r="CI66">
            <v>2667.79</v>
          </cell>
          <cell r="CJ66">
            <v>2868.77</v>
          </cell>
          <cell r="CK66">
            <v>2667.79</v>
          </cell>
          <cell r="CL66">
            <v>200.98</v>
          </cell>
          <cell r="CM66">
            <v>0</v>
          </cell>
          <cell r="CN66" t="str">
            <v>--ADMw_C--&gt;</v>
          </cell>
          <cell r="CO66">
            <v>2667.79</v>
          </cell>
          <cell r="CP66">
            <v>2868.77</v>
          </cell>
          <cell r="CQ66">
            <v>2667.79</v>
          </cell>
          <cell r="CR66">
            <v>200.98</v>
          </cell>
          <cell r="CS66">
            <v>409</v>
          </cell>
          <cell r="CT66">
            <v>315.56470000000002</v>
          </cell>
          <cell r="CU66">
            <v>11.7</v>
          </cell>
          <cell r="CV66">
            <v>81.63</v>
          </cell>
          <cell r="CW66">
            <v>40.814999999999998</v>
          </cell>
          <cell r="CX66">
            <v>84.63</v>
          </cell>
          <cell r="CY66">
            <v>81.63</v>
          </cell>
          <cell r="CZ66">
            <v>3</v>
          </cell>
          <cell r="DA66">
            <v>0.34</v>
          </cell>
          <cell r="DB66">
            <v>0.34</v>
          </cell>
          <cell r="DC66">
            <v>0.34</v>
          </cell>
          <cell r="DD66">
            <v>0.34</v>
          </cell>
          <cell r="DE66">
            <v>0</v>
          </cell>
          <cell r="DF66">
            <v>0</v>
          </cell>
          <cell r="DG66">
            <v>0</v>
          </cell>
          <cell r="DH66">
            <v>0</v>
          </cell>
          <cell r="DI66">
            <v>0</v>
          </cell>
          <cell r="DJ66">
            <v>0</v>
          </cell>
          <cell r="DK66">
            <v>41</v>
          </cell>
          <cell r="DL66">
            <v>10.25</v>
          </cell>
          <cell r="DM66">
            <v>498.52</v>
          </cell>
          <cell r="DN66">
            <v>124.63</v>
          </cell>
          <cell r="DO66">
            <v>536.54</v>
          </cell>
          <cell r="DP66">
            <v>498.52</v>
          </cell>
          <cell r="DQ66">
            <v>38.020000000000003</v>
          </cell>
          <cell r="DR66">
            <v>51.08</v>
          </cell>
          <cell r="DS66">
            <v>74.59</v>
          </cell>
          <cell r="DT66">
            <v>51.08</v>
          </cell>
          <cell r="DU66">
            <v>23.51</v>
          </cell>
          <cell r="DV66">
            <v>0</v>
          </cell>
          <cell r="DW66">
            <v>0</v>
          </cell>
          <cell r="DX66">
            <v>0</v>
          </cell>
          <cell r="DY66">
            <v>0</v>
          </cell>
          <cell r="DZ66">
            <v>3253.3074999999999</v>
          </cell>
          <cell r="EA66">
            <v>3222.1696999999999</v>
          </cell>
          <cell r="EB66">
            <v>3487.9074999999998</v>
          </cell>
          <cell r="EC66">
            <v>3457.6646999999998</v>
          </cell>
          <cell r="ED66">
            <v>3253.3074999999999</v>
          </cell>
          <cell r="EE66">
            <v>3487.9074999999998</v>
          </cell>
          <cell r="EF66" t="str">
            <v>&lt;--ADMw_C--</v>
          </cell>
          <cell r="EG66">
            <v>-1.1410999999999999E-2</v>
          </cell>
          <cell r="EH66">
            <v>0</v>
          </cell>
          <cell r="EI66">
            <v>527.15</v>
          </cell>
          <cell r="EJ66">
            <v>33</v>
          </cell>
          <cell r="EK66">
            <v>0.7</v>
          </cell>
          <cell r="EL66" t="str">
            <v>&lt;--Spacer--&gt;</v>
          </cell>
          <cell r="EM66" t="str">
            <v>&lt;--Spacer--&gt;</v>
          </cell>
          <cell r="EN66" t="str">
            <v>&lt;--Spacer--&gt;</v>
          </cell>
          <cell r="EO66" t="str">
            <v>&lt;--Spacer--&gt;</v>
          </cell>
          <cell r="EP66">
            <v>1975</v>
          </cell>
          <cell r="EQ66">
            <v>9734635</v>
          </cell>
          <cell r="ER66">
            <v>321649</v>
          </cell>
          <cell r="ES66">
            <v>266390</v>
          </cell>
          <cell r="ET66">
            <v>0</v>
          </cell>
          <cell r="EU66">
            <v>0</v>
          </cell>
          <cell r="EV66">
            <v>0</v>
          </cell>
          <cell r="EW66">
            <v>0</v>
          </cell>
          <cell r="EX66">
            <v>0</v>
          </cell>
          <cell r="EY66">
            <v>12.53</v>
          </cell>
          <cell r="EZ66">
            <v>1337171</v>
          </cell>
          <cell r="FA66">
            <v>2680.24</v>
          </cell>
          <cell r="FB66">
            <v>2879.9</v>
          </cell>
          <cell r="FC66">
            <v>2680.24</v>
          </cell>
          <cell r="FD66">
            <v>199.66</v>
          </cell>
          <cell r="FE66">
            <v>0</v>
          </cell>
          <cell r="FF66" t="str">
            <v>--ADMw_P--&gt;</v>
          </cell>
          <cell r="FG66">
            <v>2680.24</v>
          </cell>
          <cell r="FH66">
            <v>2879.9</v>
          </cell>
          <cell r="FI66">
            <v>2680.24</v>
          </cell>
          <cell r="FJ66">
            <v>199.66</v>
          </cell>
          <cell r="FK66">
            <v>385</v>
          </cell>
          <cell r="FL66">
            <v>316.78899999999999</v>
          </cell>
          <cell r="FM66">
            <v>11.7</v>
          </cell>
          <cell r="FN66">
            <v>92.81</v>
          </cell>
          <cell r="FO66">
            <v>46.405000000000001</v>
          </cell>
          <cell r="FP66">
            <v>95.81</v>
          </cell>
          <cell r="FQ66">
            <v>92.81</v>
          </cell>
          <cell r="FR66">
            <v>3</v>
          </cell>
          <cell r="FS66">
            <v>2.73</v>
          </cell>
          <cell r="FT66">
            <v>2.73</v>
          </cell>
          <cell r="FU66">
            <v>2.73</v>
          </cell>
          <cell r="FV66">
            <v>2.73</v>
          </cell>
          <cell r="FW66">
            <v>0</v>
          </cell>
          <cell r="FX66">
            <v>6.31</v>
          </cell>
          <cell r="FY66">
            <v>-0.94650000000000001</v>
          </cell>
          <cell r="FZ66">
            <v>6.31</v>
          </cell>
          <cell r="GA66">
            <v>6.31</v>
          </cell>
          <cell r="GB66">
            <v>0</v>
          </cell>
          <cell r="GC66">
            <v>48</v>
          </cell>
          <cell r="GD66">
            <v>12</v>
          </cell>
          <cell r="GE66">
            <v>533.24</v>
          </cell>
          <cell r="GF66">
            <v>133.31</v>
          </cell>
          <cell r="GG66">
            <v>572.96</v>
          </cell>
          <cell r="GH66">
            <v>533.24</v>
          </cell>
          <cell r="GI66">
            <v>39.72</v>
          </cell>
          <cell r="GJ66">
            <v>51.08</v>
          </cell>
          <cell r="GK66">
            <v>74.59</v>
          </cell>
          <cell r="GL66">
            <v>51.08</v>
          </cell>
          <cell r="GM66">
            <v>23.51</v>
          </cell>
          <cell r="GN66">
            <v>0</v>
          </cell>
          <cell r="GO66">
            <v>0</v>
          </cell>
          <cell r="GP66">
            <v>0</v>
          </cell>
          <cell r="GQ66">
            <v>0</v>
          </cell>
          <cell r="GR66">
            <v>3379.9394000000002</v>
          </cell>
          <cell r="GS66">
            <v>3253.3074999999999</v>
          </cell>
          <cell r="GT66">
            <v>3604.3618999999999</v>
          </cell>
          <cell r="GU66">
            <v>3487.9074999999998</v>
          </cell>
          <cell r="GV66">
            <v>3379.9394000000002</v>
          </cell>
          <cell r="GW66">
            <v>3604.3618999999999</v>
          </cell>
          <cell r="GX66" t="str">
            <v>&lt;--ADMw_P--</v>
          </cell>
          <cell r="GY66">
            <v>-9.9139999999999992E-3</v>
          </cell>
          <cell r="GZ66">
            <v>0</v>
          </cell>
          <cell r="HA66">
            <v>464.31</v>
          </cell>
          <cell r="HB66">
            <v>18</v>
          </cell>
          <cell r="HC66">
            <v>0.7</v>
          </cell>
          <cell r="HD66" t="str">
            <v>&lt;--Spacer--&gt;</v>
          </cell>
          <cell r="HE66" t="str">
            <v>&lt;--Spacer--&gt;</v>
          </cell>
          <cell r="HF66" t="str">
            <v>&lt;--Spacer--&gt;</v>
          </cell>
          <cell r="HG66" t="str">
            <v>&lt;--Spacer--&gt;</v>
          </cell>
          <cell r="HH66">
            <v>1975</v>
          </cell>
          <cell r="HI66">
            <v>9167543</v>
          </cell>
          <cell r="HJ66">
            <v>19300</v>
          </cell>
          <cell r="HK66">
            <v>319502</v>
          </cell>
          <cell r="HL66">
            <v>0</v>
          </cell>
          <cell r="HM66">
            <v>0</v>
          </cell>
          <cell r="HN66">
            <v>0</v>
          </cell>
          <cell r="HO66">
            <v>0</v>
          </cell>
          <cell r="HP66">
            <v>0</v>
          </cell>
          <cell r="HQ66">
            <v>13.08</v>
          </cell>
          <cell r="HR66">
            <v>1323768</v>
          </cell>
          <cell r="HS66">
            <v>2759.1</v>
          </cell>
          <cell r="HT66">
            <v>2944.29</v>
          </cell>
          <cell r="HU66">
            <v>2759.1</v>
          </cell>
          <cell r="HV66">
            <v>185.19</v>
          </cell>
          <cell r="HW66">
            <v>0</v>
          </cell>
          <cell r="HX66" t="str">
            <v>--ADMw_O--&gt;</v>
          </cell>
          <cell r="HY66">
            <v>2759.1</v>
          </cell>
          <cell r="HZ66">
            <v>2944.29</v>
          </cell>
          <cell r="IA66">
            <v>2759.1</v>
          </cell>
          <cell r="IB66">
            <v>185.19</v>
          </cell>
          <cell r="IC66">
            <v>409</v>
          </cell>
          <cell r="ID66">
            <v>323.87189999999998</v>
          </cell>
          <cell r="IE66">
            <v>17.100000000000001</v>
          </cell>
          <cell r="IF66">
            <v>125.83</v>
          </cell>
          <cell r="IG66">
            <v>62.914999999999999</v>
          </cell>
          <cell r="IH66">
            <v>128.82</v>
          </cell>
          <cell r="II66">
            <v>125.83</v>
          </cell>
          <cell r="IJ66">
            <v>2.99</v>
          </cell>
          <cell r="IK66">
            <v>4.62</v>
          </cell>
          <cell r="IL66">
            <v>4.62</v>
          </cell>
          <cell r="IM66">
            <v>4.62</v>
          </cell>
          <cell r="IN66">
            <v>4.62</v>
          </cell>
          <cell r="IO66">
            <v>0</v>
          </cell>
          <cell r="IP66">
            <v>0</v>
          </cell>
          <cell r="IQ66">
            <v>0</v>
          </cell>
          <cell r="IR66">
            <v>0</v>
          </cell>
          <cell r="IS66">
            <v>0</v>
          </cell>
          <cell r="IT66">
            <v>0</v>
          </cell>
          <cell r="IU66">
            <v>56</v>
          </cell>
          <cell r="IV66">
            <v>14</v>
          </cell>
          <cell r="IW66">
            <v>589.01</v>
          </cell>
          <cell r="IX66">
            <v>147.2525</v>
          </cell>
          <cell r="IY66">
            <v>628.6</v>
          </cell>
          <cell r="IZ66">
            <v>589.01</v>
          </cell>
          <cell r="JA66">
            <v>39.590000000000003</v>
          </cell>
          <cell r="JB66">
            <v>51.08</v>
          </cell>
          <cell r="JC66">
            <v>78.92</v>
          </cell>
          <cell r="JD66">
            <v>51.08</v>
          </cell>
          <cell r="JE66">
            <v>27.84</v>
          </cell>
          <cell r="JF66">
            <v>0</v>
          </cell>
          <cell r="JG66">
            <v>0</v>
          </cell>
          <cell r="JH66">
            <v>0</v>
          </cell>
          <cell r="JI66">
            <v>0</v>
          </cell>
          <cell r="JJ66">
            <v>3379.9394000000002</v>
          </cell>
          <cell r="JK66">
            <v>3604.3618999999999</v>
          </cell>
          <cell r="JL66" t="str">
            <v>&lt;--ADMw_O--</v>
          </cell>
          <cell r="JM66">
            <v>0</v>
          </cell>
          <cell r="JN66">
            <v>0</v>
          </cell>
          <cell r="JO66">
            <v>449.61</v>
          </cell>
          <cell r="JP66">
            <v>21</v>
          </cell>
          <cell r="JQ66">
            <v>0.7</v>
          </cell>
          <cell r="JR66">
            <v>43640.35126797454</v>
          </cell>
          <cell r="JS66">
            <v>1</v>
          </cell>
          <cell r="JT66">
            <v>2</v>
          </cell>
        </row>
        <row r="67">
          <cell r="A67">
            <v>223</v>
          </cell>
          <cell r="B67">
            <v>1970</v>
          </cell>
          <cell r="D67" t="str">
            <v>Crook</v>
          </cell>
          <cell r="E67" t="str">
            <v>Crook County SD</v>
          </cell>
          <cell r="F67" t="str">
            <v>Powell Butte Community Charter School</v>
          </cell>
          <cell r="H67">
            <v>0</v>
          </cell>
          <cell r="I67">
            <v>0</v>
          </cell>
          <cell r="J67">
            <v>0</v>
          </cell>
          <cell r="K67">
            <v>0</v>
          </cell>
          <cell r="L67">
            <v>0</v>
          </cell>
          <cell r="M67">
            <v>0</v>
          </cell>
          <cell r="N67">
            <v>0</v>
          </cell>
          <cell r="O67">
            <v>0</v>
          </cell>
          <cell r="P67">
            <v>0</v>
          </cell>
          <cell r="Q67">
            <v>0</v>
          </cell>
          <cell r="R67">
            <v>0</v>
          </cell>
          <cell r="T67">
            <v>0</v>
          </cell>
          <cell r="U67">
            <v>0</v>
          </cell>
          <cell r="V67" t="str">
            <v>--ADMw_F--&gt;</v>
          </cell>
          <cell r="W67">
            <v>0</v>
          </cell>
          <cell r="Y67">
            <v>0</v>
          </cell>
          <cell r="Z67">
            <v>0</v>
          </cell>
          <cell r="AA67">
            <v>0</v>
          </cell>
          <cell r="AB67">
            <v>0</v>
          </cell>
          <cell r="AC67">
            <v>0</v>
          </cell>
          <cell r="AD67">
            <v>0</v>
          </cell>
          <cell r="AE67">
            <v>0</v>
          </cell>
          <cell r="AG67">
            <v>0</v>
          </cell>
          <cell r="AH67">
            <v>0</v>
          </cell>
          <cell r="AI67">
            <v>0</v>
          </cell>
          <cell r="AJ67">
            <v>0</v>
          </cell>
          <cell r="AL67">
            <v>0</v>
          </cell>
          <cell r="AM67">
            <v>0</v>
          </cell>
          <cell r="AN67">
            <v>0</v>
          </cell>
          <cell r="AO67">
            <v>0</v>
          </cell>
          <cell r="AQ67">
            <v>0</v>
          </cell>
          <cell r="AR67">
            <v>0</v>
          </cell>
          <cell r="AS67">
            <v>0</v>
          </cell>
          <cell r="AT67">
            <v>0</v>
          </cell>
          <cell r="AU67">
            <v>0</v>
          </cell>
          <cell r="AV67">
            <v>0</v>
          </cell>
          <cell r="AX67">
            <v>0</v>
          </cell>
          <cell r="AY67">
            <v>0</v>
          </cell>
          <cell r="AZ67">
            <v>23.51</v>
          </cell>
          <cell r="BB67">
            <v>23.51</v>
          </cell>
          <cell r="BC67">
            <v>0</v>
          </cell>
          <cell r="BD67">
            <v>0</v>
          </cell>
          <cell r="BF67">
            <v>0</v>
          </cell>
          <cell r="BG67">
            <v>0</v>
          </cell>
          <cell r="BH67">
            <v>235.495</v>
          </cell>
          <cell r="BI67">
            <v>23.51</v>
          </cell>
          <cell r="BL67">
            <v>235.495</v>
          </cell>
          <cell r="BN67" t="str">
            <v>&lt;--ADMw_F--</v>
          </cell>
          <cell r="BO67">
            <v>0</v>
          </cell>
          <cell r="BP67">
            <v>0</v>
          </cell>
          <cell r="BQ67">
            <v>0</v>
          </cell>
          <cell r="BR67">
            <v>0</v>
          </cell>
          <cell r="BS67">
            <v>0</v>
          </cell>
          <cell r="BT67" t="str">
            <v>&lt;--Spacer--&gt;</v>
          </cell>
          <cell r="BU67" t="str">
            <v>&lt;--Spacer--&gt;</v>
          </cell>
          <cell r="BV67" t="str">
            <v>&lt;--Spacer--&gt;</v>
          </cell>
          <cell r="BW67" t="str">
            <v>&lt;--Spacer--&gt;</v>
          </cell>
          <cell r="BY67">
            <v>0</v>
          </cell>
          <cell r="BZ67">
            <v>0</v>
          </cell>
          <cell r="CA67">
            <v>0</v>
          </cell>
          <cell r="CB67">
            <v>0</v>
          </cell>
          <cell r="CC67">
            <v>0</v>
          </cell>
          <cell r="CD67">
            <v>0</v>
          </cell>
          <cell r="CE67">
            <v>0</v>
          </cell>
          <cell r="CF67">
            <v>0</v>
          </cell>
          <cell r="CG67">
            <v>0</v>
          </cell>
          <cell r="CH67">
            <v>0</v>
          </cell>
          <cell r="CI67">
            <v>200.98</v>
          </cell>
          <cell r="CK67">
            <v>200.98</v>
          </cell>
          <cell r="CL67">
            <v>0</v>
          </cell>
          <cell r="CM67">
            <v>0</v>
          </cell>
          <cell r="CN67" t="str">
            <v>--ADMw_C--&gt;</v>
          </cell>
          <cell r="CO67">
            <v>200.98</v>
          </cell>
          <cell r="CQ67">
            <v>200.98</v>
          </cell>
          <cell r="CR67">
            <v>0</v>
          </cell>
          <cell r="CS67">
            <v>0</v>
          </cell>
          <cell r="CT67">
            <v>0</v>
          </cell>
          <cell r="CU67">
            <v>0</v>
          </cell>
          <cell r="CV67">
            <v>3</v>
          </cell>
          <cell r="CW67">
            <v>1.5</v>
          </cell>
          <cell r="CY67">
            <v>3</v>
          </cell>
          <cell r="CZ67">
            <v>0</v>
          </cell>
          <cell r="DA67">
            <v>0</v>
          </cell>
          <cell r="DB67">
            <v>0</v>
          </cell>
          <cell r="DD67">
            <v>0</v>
          </cell>
          <cell r="DE67">
            <v>0</v>
          </cell>
          <cell r="DF67">
            <v>0</v>
          </cell>
          <cell r="DG67">
            <v>0</v>
          </cell>
          <cell r="DI67">
            <v>0</v>
          </cell>
          <cell r="DJ67">
            <v>0</v>
          </cell>
          <cell r="DK67">
            <v>0</v>
          </cell>
          <cell r="DL67">
            <v>0</v>
          </cell>
          <cell r="DM67">
            <v>38.020000000000003</v>
          </cell>
          <cell r="DN67">
            <v>9.5050000000000008</v>
          </cell>
          <cell r="DP67">
            <v>38.020000000000003</v>
          </cell>
          <cell r="DQ67">
            <v>0</v>
          </cell>
          <cell r="DR67">
            <v>23.51</v>
          </cell>
          <cell r="DT67">
            <v>23.51</v>
          </cell>
          <cell r="DU67">
            <v>0</v>
          </cell>
          <cell r="DV67">
            <v>0</v>
          </cell>
          <cell r="DX67">
            <v>0</v>
          </cell>
          <cell r="DY67">
            <v>0</v>
          </cell>
          <cell r="DZ67">
            <v>234.6</v>
          </cell>
          <cell r="EA67">
            <v>235.495</v>
          </cell>
          <cell r="ED67">
            <v>235.495</v>
          </cell>
          <cell r="EF67" t="str">
            <v>&lt;--ADMw_C--</v>
          </cell>
          <cell r="EG67">
            <v>-1.1410999999999999E-2</v>
          </cell>
          <cell r="EH67">
            <v>0</v>
          </cell>
          <cell r="EI67">
            <v>0</v>
          </cell>
          <cell r="EJ67">
            <v>0</v>
          </cell>
          <cell r="EK67">
            <v>0</v>
          </cell>
          <cell r="EL67" t="str">
            <v>&lt;--Spacer--&gt;</v>
          </cell>
          <cell r="EM67" t="str">
            <v>&lt;--Spacer--&gt;</v>
          </cell>
          <cell r="EN67" t="str">
            <v>&lt;--Spacer--&gt;</v>
          </cell>
          <cell r="EO67" t="str">
            <v>&lt;--Spacer--&gt;</v>
          </cell>
          <cell r="EQ67">
            <v>0</v>
          </cell>
          <cell r="ER67">
            <v>0</v>
          </cell>
          <cell r="ES67">
            <v>0</v>
          </cell>
          <cell r="ET67">
            <v>0</v>
          </cell>
          <cell r="EU67">
            <v>0</v>
          </cell>
          <cell r="EV67">
            <v>0</v>
          </cell>
          <cell r="EW67">
            <v>0</v>
          </cell>
          <cell r="EX67">
            <v>0</v>
          </cell>
          <cell r="EY67">
            <v>0</v>
          </cell>
          <cell r="EZ67">
            <v>0</v>
          </cell>
          <cell r="FA67">
            <v>199.66</v>
          </cell>
          <cell r="FC67">
            <v>199.66</v>
          </cell>
          <cell r="FD67">
            <v>0</v>
          </cell>
          <cell r="FE67">
            <v>0</v>
          </cell>
          <cell r="FF67" t="str">
            <v>--ADMw_P--&gt;</v>
          </cell>
          <cell r="FG67">
            <v>199.66</v>
          </cell>
          <cell r="FI67">
            <v>199.66</v>
          </cell>
          <cell r="FJ67">
            <v>0</v>
          </cell>
          <cell r="FK67">
            <v>0</v>
          </cell>
          <cell r="FL67">
            <v>0</v>
          </cell>
          <cell r="FM67">
            <v>0</v>
          </cell>
          <cell r="FN67">
            <v>3</v>
          </cell>
          <cell r="FO67">
            <v>1.5</v>
          </cell>
          <cell r="FQ67">
            <v>3</v>
          </cell>
          <cell r="FR67">
            <v>0</v>
          </cell>
          <cell r="FS67">
            <v>0</v>
          </cell>
          <cell r="FT67">
            <v>0</v>
          </cell>
          <cell r="FV67">
            <v>0</v>
          </cell>
          <cell r="FW67">
            <v>0</v>
          </cell>
          <cell r="FX67">
            <v>0</v>
          </cell>
          <cell r="FY67">
            <v>0</v>
          </cell>
          <cell r="GA67">
            <v>0</v>
          </cell>
          <cell r="GB67">
            <v>0</v>
          </cell>
          <cell r="GC67">
            <v>0</v>
          </cell>
          <cell r="GD67">
            <v>0</v>
          </cell>
          <cell r="GE67">
            <v>39.72</v>
          </cell>
          <cell r="GF67">
            <v>9.93</v>
          </cell>
          <cell r="GH67">
            <v>39.72</v>
          </cell>
          <cell r="GI67">
            <v>0</v>
          </cell>
          <cell r="GJ67">
            <v>23.51</v>
          </cell>
          <cell r="GL67">
            <v>23.51</v>
          </cell>
          <cell r="GM67">
            <v>0</v>
          </cell>
          <cell r="GN67">
            <v>0</v>
          </cell>
          <cell r="GP67">
            <v>0</v>
          </cell>
          <cell r="GQ67">
            <v>0</v>
          </cell>
          <cell r="GR67">
            <v>224.42250000000001</v>
          </cell>
          <cell r="GS67">
            <v>234.6</v>
          </cell>
          <cell r="GV67">
            <v>234.6</v>
          </cell>
          <cell r="GX67" t="str">
            <v>&lt;--ADMw_P--</v>
          </cell>
          <cell r="GY67">
            <v>0</v>
          </cell>
          <cell r="GZ67">
            <v>0</v>
          </cell>
          <cell r="HA67">
            <v>0</v>
          </cell>
          <cell r="HB67">
            <v>0</v>
          </cell>
          <cell r="HC67">
            <v>0</v>
          </cell>
          <cell r="HD67" t="str">
            <v>&lt;--Spacer--&gt;</v>
          </cell>
          <cell r="HE67" t="str">
            <v>&lt;--Spacer--&gt;</v>
          </cell>
          <cell r="HF67" t="str">
            <v>&lt;--Spacer--&gt;</v>
          </cell>
          <cell r="HG67" t="str">
            <v>&lt;--Spacer--&gt;</v>
          </cell>
          <cell r="HI67">
            <v>0</v>
          </cell>
          <cell r="HJ67">
            <v>0</v>
          </cell>
          <cell r="HK67">
            <v>0</v>
          </cell>
          <cell r="HL67">
            <v>0</v>
          </cell>
          <cell r="HM67">
            <v>0</v>
          </cell>
          <cell r="HN67">
            <v>0</v>
          </cell>
          <cell r="HO67">
            <v>0</v>
          </cell>
          <cell r="HP67">
            <v>0</v>
          </cell>
          <cell r="HQ67">
            <v>0</v>
          </cell>
          <cell r="HR67">
            <v>0</v>
          </cell>
          <cell r="HS67">
            <v>185.19</v>
          </cell>
          <cell r="HU67">
            <v>185.19</v>
          </cell>
          <cell r="HV67">
            <v>0</v>
          </cell>
          <cell r="HW67">
            <v>0</v>
          </cell>
          <cell r="HX67" t="str">
            <v>--ADMw_O--&gt;</v>
          </cell>
          <cell r="HY67">
            <v>185.19</v>
          </cell>
          <cell r="IA67">
            <v>185.19</v>
          </cell>
          <cell r="IB67">
            <v>0</v>
          </cell>
          <cell r="IC67">
            <v>0</v>
          </cell>
          <cell r="ID67">
            <v>0</v>
          </cell>
          <cell r="IE67">
            <v>0</v>
          </cell>
          <cell r="IF67">
            <v>2.99</v>
          </cell>
          <cell r="IG67">
            <v>1.4950000000000001</v>
          </cell>
          <cell r="II67">
            <v>2.99</v>
          </cell>
          <cell r="IJ67">
            <v>0</v>
          </cell>
          <cell r="IK67">
            <v>0</v>
          </cell>
          <cell r="IL67">
            <v>0</v>
          </cell>
          <cell r="IN67">
            <v>0</v>
          </cell>
          <cell r="IO67">
            <v>0</v>
          </cell>
          <cell r="IP67">
            <v>0</v>
          </cell>
          <cell r="IQ67">
            <v>0</v>
          </cell>
          <cell r="IS67">
            <v>0</v>
          </cell>
          <cell r="IT67">
            <v>0</v>
          </cell>
          <cell r="IU67">
            <v>0</v>
          </cell>
          <cell r="IV67">
            <v>0</v>
          </cell>
          <cell r="IW67">
            <v>39.590000000000003</v>
          </cell>
          <cell r="IX67">
            <v>9.8975000000000009</v>
          </cell>
          <cell r="IZ67">
            <v>39.590000000000003</v>
          </cell>
          <cell r="JA67">
            <v>0</v>
          </cell>
          <cell r="JB67">
            <v>27.84</v>
          </cell>
          <cell r="JD67">
            <v>27.84</v>
          </cell>
          <cell r="JE67">
            <v>0</v>
          </cell>
          <cell r="JF67">
            <v>0</v>
          </cell>
          <cell r="JH67">
            <v>0</v>
          </cell>
          <cell r="JI67">
            <v>0</v>
          </cell>
          <cell r="JJ67">
            <v>224.42250000000001</v>
          </cell>
          <cell r="JL67" t="str">
            <v>&lt;--ADMw_O--</v>
          </cell>
          <cell r="JM67">
            <v>0</v>
          </cell>
          <cell r="JN67">
            <v>0</v>
          </cell>
          <cell r="JO67">
            <v>0</v>
          </cell>
          <cell r="JP67">
            <v>0</v>
          </cell>
          <cell r="JQ67">
            <v>0</v>
          </cell>
          <cell r="JR67">
            <v>43640.35126797454</v>
          </cell>
          <cell r="JS67">
            <v>1</v>
          </cell>
          <cell r="JT67">
            <v>3</v>
          </cell>
        </row>
        <row r="68">
          <cell r="A68">
            <v>1972</v>
          </cell>
          <cell r="B68">
            <v>1972</v>
          </cell>
          <cell r="C68" t="str">
            <v>08001</v>
          </cell>
          <cell r="D68" t="str">
            <v>Curry</v>
          </cell>
          <cell r="E68" t="str">
            <v>Central Curry SD 1</v>
          </cell>
          <cell r="G68">
            <v>1949</v>
          </cell>
          <cell r="H68">
            <v>3300000</v>
          </cell>
          <cell r="I68">
            <v>90000</v>
          </cell>
          <cell r="J68">
            <v>0</v>
          </cell>
          <cell r="K68">
            <v>0</v>
          </cell>
          <cell r="L68">
            <v>0</v>
          </cell>
          <cell r="M68">
            <v>0</v>
          </cell>
          <cell r="N68">
            <v>0</v>
          </cell>
          <cell r="O68">
            <v>0</v>
          </cell>
          <cell r="P68">
            <v>14.18</v>
          </cell>
          <cell r="Q68">
            <v>315000</v>
          </cell>
          <cell r="R68">
            <v>470</v>
          </cell>
          <cell r="S68">
            <v>470</v>
          </cell>
          <cell r="T68">
            <v>470</v>
          </cell>
          <cell r="U68">
            <v>0</v>
          </cell>
          <cell r="V68" t="str">
            <v>--ADMw_F--&gt;</v>
          </cell>
          <cell r="W68">
            <v>470</v>
          </cell>
          <cell r="X68">
            <v>470</v>
          </cell>
          <cell r="Y68">
            <v>470</v>
          </cell>
          <cell r="Z68">
            <v>0</v>
          </cell>
          <cell r="AA68">
            <v>50</v>
          </cell>
          <cell r="AB68">
            <v>50</v>
          </cell>
          <cell r="AC68">
            <v>0.5</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3</v>
          </cell>
          <cell r="AT68">
            <v>0.75</v>
          </cell>
          <cell r="AU68">
            <v>64.37</v>
          </cell>
          <cell r="AV68">
            <v>16.092500000000001</v>
          </cell>
          <cell r="AW68">
            <v>64.37</v>
          </cell>
          <cell r="AX68">
            <v>64.37</v>
          </cell>
          <cell r="AY68">
            <v>0</v>
          </cell>
          <cell r="AZ68">
            <v>0</v>
          </cell>
          <cell r="BA68">
            <v>0</v>
          </cell>
          <cell r="BB68">
            <v>0</v>
          </cell>
          <cell r="BC68">
            <v>0</v>
          </cell>
          <cell r="BD68">
            <v>88.56</v>
          </cell>
          <cell r="BE68">
            <v>88.56</v>
          </cell>
          <cell r="BF68">
            <v>88.56</v>
          </cell>
          <cell r="BG68">
            <v>0</v>
          </cell>
          <cell r="BH68">
            <v>625.2903</v>
          </cell>
          <cell r="BI68">
            <v>625.90250000000003</v>
          </cell>
          <cell r="BJ68">
            <v>625.2903</v>
          </cell>
          <cell r="BK68">
            <v>625.90250000000003</v>
          </cell>
          <cell r="BL68">
            <v>625.90250000000003</v>
          </cell>
          <cell r="BM68">
            <v>625.90250000000003</v>
          </cell>
          <cell r="BN68" t="str">
            <v>&lt;--ADMw_F--</v>
          </cell>
          <cell r="BO68">
            <v>0</v>
          </cell>
          <cell r="BP68">
            <v>0</v>
          </cell>
          <cell r="BQ68">
            <v>670.21</v>
          </cell>
          <cell r="BR68">
            <v>51</v>
          </cell>
          <cell r="BS68">
            <v>0.7</v>
          </cell>
          <cell r="BT68" t="str">
            <v>&lt;--Spacer--&gt;</v>
          </cell>
          <cell r="BU68" t="str">
            <v>&lt;--Spacer--&gt;</v>
          </cell>
          <cell r="BV68" t="str">
            <v>&lt;--Spacer--&gt;</v>
          </cell>
          <cell r="BW68" t="str">
            <v>&lt;--Spacer--&gt;</v>
          </cell>
          <cell r="BX68">
            <v>1949</v>
          </cell>
          <cell r="BY68">
            <v>3150000</v>
          </cell>
          <cell r="BZ68">
            <v>90000</v>
          </cell>
          <cell r="CA68">
            <v>0</v>
          </cell>
          <cell r="CB68">
            <v>0</v>
          </cell>
          <cell r="CC68">
            <v>0</v>
          </cell>
          <cell r="CD68">
            <v>0</v>
          </cell>
          <cell r="CE68">
            <v>0</v>
          </cell>
          <cell r="CF68">
            <v>0</v>
          </cell>
          <cell r="CG68">
            <v>12.59</v>
          </cell>
          <cell r="CH68">
            <v>315000</v>
          </cell>
          <cell r="CI68">
            <v>467.98</v>
          </cell>
          <cell r="CJ68">
            <v>467.98</v>
          </cell>
          <cell r="CK68">
            <v>467.98</v>
          </cell>
          <cell r="CL68">
            <v>0</v>
          </cell>
          <cell r="CM68">
            <v>0</v>
          </cell>
          <cell r="CN68" t="str">
            <v>--ADMw_C--&gt;</v>
          </cell>
          <cell r="CO68">
            <v>467.98</v>
          </cell>
          <cell r="CP68">
            <v>467.98</v>
          </cell>
          <cell r="CQ68">
            <v>467.98</v>
          </cell>
          <cell r="CR68">
            <v>0</v>
          </cell>
          <cell r="CS68">
            <v>66</v>
          </cell>
          <cell r="CT68">
            <v>51.477800000000002</v>
          </cell>
          <cell r="CU68">
            <v>0.5</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3</v>
          </cell>
          <cell r="DL68">
            <v>0.75</v>
          </cell>
          <cell r="DM68">
            <v>64.09</v>
          </cell>
          <cell r="DN68">
            <v>16.022500000000001</v>
          </cell>
          <cell r="DO68">
            <v>64.09</v>
          </cell>
          <cell r="DP68">
            <v>64.09</v>
          </cell>
          <cell r="DQ68">
            <v>0</v>
          </cell>
          <cell r="DR68">
            <v>0</v>
          </cell>
          <cell r="DS68">
            <v>0</v>
          </cell>
          <cell r="DT68">
            <v>0</v>
          </cell>
          <cell r="DU68">
            <v>0</v>
          </cell>
          <cell r="DV68">
            <v>88.56</v>
          </cell>
          <cell r="DW68">
            <v>88.56</v>
          </cell>
          <cell r="DX68">
            <v>88.56</v>
          </cell>
          <cell r="DY68">
            <v>0</v>
          </cell>
          <cell r="DZ68">
            <v>637.93939999999998</v>
          </cell>
          <cell r="EA68">
            <v>625.2903</v>
          </cell>
          <cell r="EB68">
            <v>637.93939999999998</v>
          </cell>
          <cell r="EC68">
            <v>625.2903</v>
          </cell>
          <cell r="ED68">
            <v>637.93939999999998</v>
          </cell>
          <cell r="EE68">
            <v>637.93939999999998</v>
          </cell>
          <cell r="EF68" t="str">
            <v>&lt;--ADMw_C--</v>
          </cell>
          <cell r="EG68">
            <v>-2.2574E-2</v>
          </cell>
          <cell r="EH68">
            <v>0</v>
          </cell>
          <cell r="EI68">
            <v>657.91</v>
          </cell>
          <cell r="EJ68">
            <v>53</v>
          </cell>
          <cell r="EK68">
            <v>0.7</v>
          </cell>
          <cell r="EL68" t="str">
            <v>&lt;--Spacer--&gt;</v>
          </cell>
          <cell r="EM68" t="str">
            <v>&lt;--Spacer--&gt;</v>
          </cell>
          <cell r="EN68" t="str">
            <v>&lt;--Spacer--&gt;</v>
          </cell>
          <cell r="EO68" t="str">
            <v>&lt;--Spacer--&gt;</v>
          </cell>
          <cell r="EP68">
            <v>1949</v>
          </cell>
          <cell r="EQ68">
            <v>3063163</v>
          </cell>
          <cell r="ER68">
            <v>87653</v>
          </cell>
          <cell r="ES68">
            <v>40912</v>
          </cell>
          <cell r="ET68">
            <v>0</v>
          </cell>
          <cell r="EU68">
            <v>0</v>
          </cell>
          <cell r="EV68">
            <v>0</v>
          </cell>
          <cell r="EW68">
            <v>0</v>
          </cell>
          <cell r="EX68">
            <v>0</v>
          </cell>
          <cell r="EY68">
            <v>14.18</v>
          </cell>
          <cell r="EZ68">
            <v>312861</v>
          </cell>
          <cell r="FA68">
            <v>473.79</v>
          </cell>
          <cell r="FB68">
            <v>473.79</v>
          </cell>
          <cell r="FC68">
            <v>473.79</v>
          </cell>
          <cell r="FD68">
            <v>0</v>
          </cell>
          <cell r="FE68">
            <v>0</v>
          </cell>
          <cell r="FF68" t="str">
            <v>--ADMw_P--&gt;</v>
          </cell>
          <cell r="FG68">
            <v>473.79</v>
          </cell>
          <cell r="FH68">
            <v>473.79</v>
          </cell>
          <cell r="FI68">
            <v>473.79</v>
          </cell>
          <cell r="FJ68">
            <v>0</v>
          </cell>
          <cell r="FK68">
            <v>57</v>
          </cell>
          <cell r="FL68">
            <v>52.116900000000001</v>
          </cell>
          <cell r="FM68">
            <v>0.5</v>
          </cell>
          <cell r="FN68">
            <v>4.83</v>
          </cell>
          <cell r="FO68">
            <v>2.415</v>
          </cell>
          <cell r="FP68">
            <v>4.83</v>
          </cell>
          <cell r="FQ68">
            <v>4.83</v>
          </cell>
          <cell r="FR68">
            <v>0</v>
          </cell>
          <cell r="FS68">
            <v>0</v>
          </cell>
          <cell r="FT68">
            <v>0</v>
          </cell>
          <cell r="FU68">
            <v>0</v>
          </cell>
          <cell r="FV68">
            <v>0</v>
          </cell>
          <cell r="FW68">
            <v>0</v>
          </cell>
          <cell r="FX68">
            <v>0</v>
          </cell>
          <cell r="FY68">
            <v>0</v>
          </cell>
          <cell r="FZ68">
            <v>0</v>
          </cell>
          <cell r="GA68">
            <v>0</v>
          </cell>
          <cell r="GB68">
            <v>0</v>
          </cell>
          <cell r="GC68">
            <v>5</v>
          </cell>
          <cell r="GD68">
            <v>1.25</v>
          </cell>
          <cell r="GE68">
            <v>77.23</v>
          </cell>
          <cell r="GF68">
            <v>19.307500000000001</v>
          </cell>
          <cell r="GG68">
            <v>77.23</v>
          </cell>
          <cell r="GH68">
            <v>77.23</v>
          </cell>
          <cell r="GI68">
            <v>0</v>
          </cell>
          <cell r="GJ68">
            <v>0</v>
          </cell>
          <cell r="GK68">
            <v>0</v>
          </cell>
          <cell r="GL68">
            <v>0</v>
          </cell>
          <cell r="GM68">
            <v>0</v>
          </cell>
          <cell r="GN68">
            <v>88.56</v>
          </cell>
          <cell r="GO68">
            <v>88.56</v>
          </cell>
          <cell r="GP68">
            <v>88.56</v>
          </cell>
          <cell r="GQ68">
            <v>0</v>
          </cell>
          <cell r="GR68">
            <v>616.69100000000003</v>
          </cell>
          <cell r="GS68">
            <v>637.93939999999998</v>
          </cell>
          <cell r="GT68">
            <v>616.69100000000003</v>
          </cell>
          <cell r="GU68">
            <v>637.93939999999998</v>
          </cell>
          <cell r="GV68">
            <v>637.93939999999998</v>
          </cell>
          <cell r="GW68">
            <v>637.93939999999998</v>
          </cell>
          <cell r="GX68" t="str">
            <v>&lt;--ADMw_P--</v>
          </cell>
          <cell r="GY68">
            <v>-2.9155E-2</v>
          </cell>
          <cell r="GZ68">
            <v>0</v>
          </cell>
          <cell r="HA68">
            <v>660.34</v>
          </cell>
          <cell r="HB68">
            <v>52</v>
          </cell>
          <cell r="HC68">
            <v>0.7</v>
          </cell>
          <cell r="HD68" t="str">
            <v>&lt;--Spacer--&gt;</v>
          </cell>
          <cell r="HE68" t="str">
            <v>&lt;--Spacer--&gt;</v>
          </cell>
          <cell r="HF68" t="str">
            <v>&lt;--Spacer--&gt;</v>
          </cell>
          <cell r="HG68" t="str">
            <v>&lt;--Spacer--&gt;</v>
          </cell>
          <cell r="HH68">
            <v>1949</v>
          </cell>
          <cell r="HI68">
            <v>2936690</v>
          </cell>
          <cell r="HJ68">
            <v>8221</v>
          </cell>
          <cell r="HK68">
            <v>52170</v>
          </cell>
          <cell r="HL68">
            <v>0</v>
          </cell>
          <cell r="HM68">
            <v>0</v>
          </cell>
          <cell r="HN68">
            <v>0</v>
          </cell>
          <cell r="HO68">
            <v>0</v>
          </cell>
          <cell r="HP68">
            <v>0</v>
          </cell>
          <cell r="HQ68">
            <v>12.89</v>
          </cell>
          <cell r="HR68">
            <v>302002</v>
          </cell>
          <cell r="HS68">
            <v>453.35</v>
          </cell>
          <cell r="HT68">
            <v>453.35</v>
          </cell>
          <cell r="HU68">
            <v>453.35</v>
          </cell>
          <cell r="HV68">
            <v>0</v>
          </cell>
          <cell r="HW68">
            <v>0</v>
          </cell>
          <cell r="HX68" t="str">
            <v>--ADMw_O--&gt;</v>
          </cell>
          <cell r="HY68">
            <v>453.35</v>
          </cell>
          <cell r="HZ68">
            <v>453.35</v>
          </cell>
          <cell r="IA68">
            <v>453.35</v>
          </cell>
          <cell r="IB68">
            <v>0</v>
          </cell>
          <cell r="IC68">
            <v>51</v>
          </cell>
          <cell r="ID68">
            <v>49.868499999999997</v>
          </cell>
          <cell r="IE68">
            <v>0.2</v>
          </cell>
          <cell r="IF68">
            <v>4.9000000000000004</v>
          </cell>
          <cell r="IG68">
            <v>2.4500000000000002</v>
          </cell>
          <cell r="IH68">
            <v>4.9000000000000004</v>
          </cell>
          <cell r="II68">
            <v>4.9000000000000004</v>
          </cell>
          <cell r="IJ68">
            <v>0</v>
          </cell>
          <cell r="IK68">
            <v>0.32</v>
          </cell>
          <cell r="IL68">
            <v>0.32</v>
          </cell>
          <cell r="IM68">
            <v>0.32</v>
          </cell>
          <cell r="IN68">
            <v>0.32</v>
          </cell>
          <cell r="IO68">
            <v>0</v>
          </cell>
          <cell r="IP68">
            <v>0</v>
          </cell>
          <cell r="IQ68">
            <v>0</v>
          </cell>
          <cell r="IR68">
            <v>0</v>
          </cell>
          <cell r="IS68">
            <v>0</v>
          </cell>
          <cell r="IT68">
            <v>0</v>
          </cell>
          <cell r="IU68">
            <v>6</v>
          </cell>
          <cell r="IV68">
            <v>1.5</v>
          </cell>
          <cell r="IW68">
            <v>82.05</v>
          </cell>
          <cell r="IX68">
            <v>20.512499999999999</v>
          </cell>
          <cell r="IY68">
            <v>82.05</v>
          </cell>
          <cell r="IZ68">
            <v>82.05</v>
          </cell>
          <cell r="JA68">
            <v>0</v>
          </cell>
          <cell r="JB68">
            <v>0</v>
          </cell>
          <cell r="JC68">
            <v>0</v>
          </cell>
          <cell r="JD68">
            <v>0</v>
          </cell>
          <cell r="JE68">
            <v>0</v>
          </cell>
          <cell r="JF68">
            <v>88.49</v>
          </cell>
          <cell r="JG68">
            <v>88.49</v>
          </cell>
          <cell r="JH68">
            <v>88.49</v>
          </cell>
          <cell r="JI68">
            <v>0</v>
          </cell>
          <cell r="JJ68">
            <v>616.69100000000003</v>
          </cell>
          <cell r="JK68">
            <v>616.69100000000003</v>
          </cell>
          <cell r="JL68" t="str">
            <v>&lt;--ADMw_O--</v>
          </cell>
          <cell r="JM68">
            <v>-1.6643999999999999E-2</v>
          </cell>
          <cell r="JN68">
            <v>0</v>
          </cell>
          <cell r="JO68">
            <v>666.16</v>
          </cell>
          <cell r="JP68">
            <v>59</v>
          </cell>
          <cell r="JQ68">
            <v>0.7</v>
          </cell>
          <cell r="JR68">
            <v>43640.35126797454</v>
          </cell>
          <cell r="JS68">
            <v>1</v>
          </cell>
          <cell r="JT68">
            <v>2</v>
          </cell>
        </row>
        <row r="69">
          <cell r="A69">
            <v>1973</v>
          </cell>
          <cell r="B69">
            <v>1973</v>
          </cell>
          <cell r="C69" t="str">
            <v>08002</v>
          </cell>
          <cell r="D69" t="str">
            <v>Curry</v>
          </cell>
          <cell r="E69" t="str">
            <v>Port Orford-Langlois SD 2CJ</v>
          </cell>
          <cell r="G69">
            <v>1949</v>
          </cell>
          <cell r="H69">
            <v>1787000</v>
          </cell>
          <cell r="I69">
            <v>0</v>
          </cell>
          <cell r="J69">
            <v>0</v>
          </cell>
          <cell r="K69">
            <v>0</v>
          </cell>
          <cell r="L69">
            <v>0</v>
          </cell>
          <cell r="M69">
            <v>0</v>
          </cell>
          <cell r="N69">
            <v>0</v>
          </cell>
          <cell r="O69">
            <v>0</v>
          </cell>
          <cell r="P69">
            <v>12.45</v>
          </cell>
          <cell r="Q69">
            <v>300000</v>
          </cell>
          <cell r="R69">
            <v>220</v>
          </cell>
          <cell r="S69">
            <v>220</v>
          </cell>
          <cell r="T69">
            <v>220</v>
          </cell>
          <cell r="U69">
            <v>0</v>
          </cell>
          <cell r="V69" t="str">
            <v>--ADMw_F--&gt;</v>
          </cell>
          <cell r="W69">
            <v>220</v>
          </cell>
          <cell r="X69">
            <v>220</v>
          </cell>
          <cell r="Y69">
            <v>220</v>
          </cell>
          <cell r="Z69">
            <v>0</v>
          </cell>
          <cell r="AA69">
            <v>20</v>
          </cell>
          <cell r="AB69">
            <v>20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5</v>
          </cell>
          <cell r="AT69">
            <v>1.25</v>
          </cell>
          <cell r="AU69">
            <v>102.14</v>
          </cell>
          <cell r="AV69">
            <v>25.535</v>
          </cell>
          <cell r="AW69">
            <v>102.14</v>
          </cell>
          <cell r="AX69">
            <v>102.14</v>
          </cell>
          <cell r="AY69">
            <v>0</v>
          </cell>
          <cell r="AZ69">
            <v>66.81</v>
          </cell>
          <cell r="BA69">
            <v>66.81</v>
          </cell>
          <cell r="BB69">
            <v>66.81</v>
          </cell>
          <cell r="BC69">
            <v>0</v>
          </cell>
          <cell r="BD69">
            <v>50.64</v>
          </cell>
          <cell r="BE69">
            <v>50.64</v>
          </cell>
          <cell r="BF69">
            <v>50.64</v>
          </cell>
          <cell r="BG69">
            <v>0</v>
          </cell>
          <cell r="BH69">
            <v>370</v>
          </cell>
          <cell r="BI69">
            <v>384.23500000000001</v>
          </cell>
          <cell r="BJ69">
            <v>370</v>
          </cell>
          <cell r="BK69">
            <v>384.23500000000001</v>
          </cell>
          <cell r="BL69">
            <v>384.23500000000001</v>
          </cell>
          <cell r="BM69">
            <v>384.23500000000001</v>
          </cell>
          <cell r="BN69" t="str">
            <v>&lt;--ADMw_F--</v>
          </cell>
          <cell r="BO69">
            <v>-1.4107E-2</v>
          </cell>
          <cell r="BP69">
            <v>0</v>
          </cell>
          <cell r="BQ69">
            <v>1363.64</v>
          </cell>
          <cell r="BR69">
            <v>84</v>
          </cell>
          <cell r="BS69">
            <v>0.8</v>
          </cell>
          <cell r="BT69" t="str">
            <v>&lt;--Spacer--&gt;</v>
          </cell>
          <cell r="BU69" t="str">
            <v>&lt;--Spacer--&gt;</v>
          </cell>
          <cell r="BV69" t="str">
            <v>&lt;--Spacer--&gt;</v>
          </cell>
          <cell r="BW69" t="str">
            <v>&lt;--Spacer--&gt;</v>
          </cell>
          <cell r="BX69">
            <v>1949</v>
          </cell>
          <cell r="BY69">
            <v>1740000</v>
          </cell>
          <cell r="BZ69">
            <v>0</v>
          </cell>
          <cell r="CA69">
            <v>0</v>
          </cell>
          <cell r="CB69">
            <v>0</v>
          </cell>
          <cell r="CC69">
            <v>0</v>
          </cell>
          <cell r="CD69">
            <v>0</v>
          </cell>
          <cell r="CE69">
            <v>0</v>
          </cell>
          <cell r="CF69">
            <v>0</v>
          </cell>
          <cell r="CG69">
            <v>10.95</v>
          </cell>
          <cell r="CH69">
            <v>300000</v>
          </cell>
          <cell r="CI69">
            <v>208.53</v>
          </cell>
          <cell r="CJ69">
            <v>208.53</v>
          </cell>
          <cell r="CK69">
            <v>208.53</v>
          </cell>
          <cell r="CL69">
            <v>0</v>
          </cell>
          <cell r="CM69">
            <v>0</v>
          </cell>
          <cell r="CN69" t="str">
            <v>--ADMw_C--&gt;</v>
          </cell>
          <cell r="CO69">
            <v>208.53</v>
          </cell>
          <cell r="CP69">
            <v>208.53</v>
          </cell>
          <cell r="CQ69">
            <v>208.53</v>
          </cell>
          <cell r="CR69">
            <v>0</v>
          </cell>
          <cell r="CS69">
            <v>19</v>
          </cell>
          <cell r="CT69">
            <v>19</v>
          </cell>
          <cell r="CU69">
            <v>0</v>
          </cell>
          <cell r="CV69">
            <v>0</v>
          </cell>
          <cell r="CW69">
            <v>0</v>
          </cell>
          <cell r="CX69">
            <v>0</v>
          </cell>
          <cell r="CY69">
            <v>0</v>
          </cell>
          <cell r="CZ69">
            <v>0</v>
          </cell>
          <cell r="DA69">
            <v>0</v>
          </cell>
          <cell r="DB69">
            <v>0</v>
          </cell>
          <cell r="DC69">
            <v>0</v>
          </cell>
          <cell r="DD69">
            <v>0</v>
          </cell>
          <cell r="DE69">
            <v>0</v>
          </cell>
          <cell r="DF69">
            <v>0</v>
          </cell>
          <cell r="DG69">
            <v>0</v>
          </cell>
          <cell r="DH69">
            <v>0</v>
          </cell>
          <cell r="DI69">
            <v>0</v>
          </cell>
          <cell r="DJ69">
            <v>0</v>
          </cell>
          <cell r="DK69">
            <v>5</v>
          </cell>
          <cell r="DL69">
            <v>1.25</v>
          </cell>
          <cell r="DM69">
            <v>95.08</v>
          </cell>
          <cell r="DN69">
            <v>23.77</v>
          </cell>
          <cell r="DO69">
            <v>95.08</v>
          </cell>
          <cell r="DP69">
            <v>95.08</v>
          </cell>
          <cell r="DQ69">
            <v>0</v>
          </cell>
          <cell r="DR69">
            <v>66.81</v>
          </cell>
          <cell r="DS69">
            <v>66.81</v>
          </cell>
          <cell r="DT69">
            <v>66.81</v>
          </cell>
          <cell r="DU69">
            <v>0</v>
          </cell>
          <cell r="DV69">
            <v>50.64</v>
          </cell>
          <cell r="DW69">
            <v>50.64</v>
          </cell>
          <cell r="DX69">
            <v>50.64</v>
          </cell>
          <cell r="DY69">
            <v>0</v>
          </cell>
          <cell r="DZ69">
            <v>390.65</v>
          </cell>
          <cell r="EA69">
            <v>370</v>
          </cell>
          <cell r="EB69">
            <v>390.65</v>
          </cell>
          <cell r="EC69">
            <v>370</v>
          </cell>
          <cell r="ED69">
            <v>390.65</v>
          </cell>
          <cell r="EE69">
            <v>390.65</v>
          </cell>
          <cell r="EF69" t="str">
            <v>&lt;--ADMw_C--</v>
          </cell>
          <cell r="EG69">
            <v>-1.521E-2</v>
          </cell>
          <cell r="EH69">
            <v>0</v>
          </cell>
          <cell r="EI69">
            <v>1416.77</v>
          </cell>
          <cell r="EJ69">
            <v>84</v>
          </cell>
          <cell r="EK69">
            <v>0.8</v>
          </cell>
          <cell r="EL69" t="str">
            <v>&lt;--Spacer--&gt;</v>
          </cell>
          <cell r="EM69" t="str">
            <v>&lt;--Spacer--&gt;</v>
          </cell>
          <cell r="EN69" t="str">
            <v>&lt;--Spacer--&gt;</v>
          </cell>
          <cell r="EO69" t="str">
            <v>&lt;--Spacer--&gt;</v>
          </cell>
          <cell r="EP69">
            <v>1949</v>
          </cell>
          <cell r="EQ69">
            <v>1698699</v>
          </cell>
          <cell r="ER69">
            <v>36344</v>
          </cell>
          <cell r="ES69">
            <v>19212</v>
          </cell>
          <cell r="ET69">
            <v>16069</v>
          </cell>
          <cell r="EU69">
            <v>0</v>
          </cell>
          <cell r="EV69">
            <v>0</v>
          </cell>
          <cell r="EW69">
            <v>0</v>
          </cell>
          <cell r="EX69">
            <v>0</v>
          </cell>
          <cell r="EY69">
            <v>12.45</v>
          </cell>
          <cell r="EZ69">
            <v>317053</v>
          </cell>
          <cell r="FA69">
            <v>218.37</v>
          </cell>
          <cell r="FB69">
            <v>218.37</v>
          </cell>
          <cell r="FC69">
            <v>218.37</v>
          </cell>
          <cell r="FD69">
            <v>0</v>
          </cell>
          <cell r="FE69">
            <v>0</v>
          </cell>
          <cell r="FF69" t="str">
            <v>--ADMw_P--&gt;</v>
          </cell>
          <cell r="FG69">
            <v>218.37</v>
          </cell>
          <cell r="FH69">
            <v>218.37</v>
          </cell>
          <cell r="FI69">
            <v>218.37</v>
          </cell>
          <cell r="FJ69">
            <v>0</v>
          </cell>
          <cell r="FK69">
            <v>22</v>
          </cell>
          <cell r="FL69">
            <v>22</v>
          </cell>
          <cell r="FM69">
            <v>0</v>
          </cell>
          <cell r="FN69">
            <v>0</v>
          </cell>
          <cell r="FO69">
            <v>0</v>
          </cell>
          <cell r="FP69">
            <v>0</v>
          </cell>
          <cell r="FQ69">
            <v>0</v>
          </cell>
          <cell r="FR69">
            <v>0</v>
          </cell>
          <cell r="FS69">
            <v>0</v>
          </cell>
          <cell r="FT69">
            <v>0</v>
          </cell>
          <cell r="FU69">
            <v>0</v>
          </cell>
          <cell r="FV69">
            <v>0</v>
          </cell>
          <cell r="FW69">
            <v>0</v>
          </cell>
          <cell r="FX69">
            <v>0</v>
          </cell>
          <cell r="FY69">
            <v>0</v>
          </cell>
          <cell r="FZ69">
            <v>0</v>
          </cell>
          <cell r="GA69">
            <v>0</v>
          </cell>
          <cell r="GB69">
            <v>0</v>
          </cell>
          <cell r="GC69">
            <v>10</v>
          </cell>
          <cell r="GD69">
            <v>2.5</v>
          </cell>
          <cell r="GE69">
            <v>121.32</v>
          </cell>
          <cell r="GF69">
            <v>30.33</v>
          </cell>
          <cell r="GG69">
            <v>121.32</v>
          </cell>
          <cell r="GH69">
            <v>121.32</v>
          </cell>
          <cell r="GI69">
            <v>0</v>
          </cell>
          <cell r="GJ69">
            <v>66.81</v>
          </cell>
          <cell r="GK69">
            <v>66.81</v>
          </cell>
          <cell r="GL69">
            <v>66.81</v>
          </cell>
          <cell r="GM69">
            <v>0</v>
          </cell>
          <cell r="GN69">
            <v>50.64</v>
          </cell>
          <cell r="GO69">
            <v>50.64</v>
          </cell>
          <cell r="GP69">
            <v>50.64</v>
          </cell>
          <cell r="GQ69">
            <v>0</v>
          </cell>
          <cell r="GR69">
            <v>393.58780000000002</v>
          </cell>
          <cell r="GS69">
            <v>390.65</v>
          </cell>
          <cell r="GT69">
            <v>393.58780000000002</v>
          </cell>
          <cell r="GU69">
            <v>390.65</v>
          </cell>
          <cell r="GV69">
            <v>393.58780000000002</v>
          </cell>
          <cell r="GW69">
            <v>393.58780000000002</v>
          </cell>
          <cell r="GX69" t="str">
            <v>&lt;--ADMw_P--</v>
          </cell>
          <cell r="GY69">
            <v>-2.166E-3</v>
          </cell>
          <cell r="GZ69">
            <v>0</v>
          </cell>
          <cell r="HA69">
            <v>1451.91</v>
          </cell>
          <cell r="HB69">
            <v>84</v>
          </cell>
          <cell r="HC69">
            <v>0.8</v>
          </cell>
          <cell r="HD69" t="str">
            <v>&lt;--Spacer--&gt;</v>
          </cell>
          <cell r="HE69" t="str">
            <v>&lt;--Spacer--&gt;</v>
          </cell>
          <cell r="HF69" t="str">
            <v>&lt;--Spacer--&gt;</v>
          </cell>
          <cell r="HG69" t="str">
            <v>&lt;--Spacer--&gt;</v>
          </cell>
          <cell r="HH69">
            <v>1949</v>
          </cell>
          <cell r="HI69">
            <v>1631767</v>
          </cell>
          <cell r="HJ69">
            <v>3257</v>
          </cell>
          <cell r="HK69">
            <v>21665</v>
          </cell>
          <cell r="HL69">
            <v>15350</v>
          </cell>
          <cell r="HM69">
            <v>0</v>
          </cell>
          <cell r="HN69">
            <v>0</v>
          </cell>
          <cell r="HO69">
            <v>0</v>
          </cell>
          <cell r="HP69">
            <v>0</v>
          </cell>
          <cell r="HQ69">
            <v>16.64</v>
          </cell>
          <cell r="HR69">
            <v>288286</v>
          </cell>
          <cell r="HS69">
            <v>212.48</v>
          </cell>
          <cell r="HT69">
            <v>212.48</v>
          </cell>
          <cell r="HU69">
            <v>212.48</v>
          </cell>
          <cell r="HV69">
            <v>0</v>
          </cell>
          <cell r="HW69">
            <v>0</v>
          </cell>
          <cell r="HX69" t="str">
            <v>--ADMw_O--&gt;</v>
          </cell>
          <cell r="HY69">
            <v>212.48</v>
          </cell>
          <cell r="HZ69">
            <v>212.48</v>
          </cell>
          <cell r="IA69">
            <v>212.48</v>
          </cell>
          <cell r="IB69">
            <v>0</v>
          </cell>
          <cell r="IC69">
            <v>26</v>
          </cell>
          <cell r="ID69">
            <v>23.372800000000002</v>
          </cell>
          <cell r="IE69">
            <v>0.3</v>
          </cell>
          <cell r="IF69">
            <v>0</v>
          </cell>
          <cell r="IG69">
            <v>0</v>
          </cell>
          <cell r="IH69">
            <v>0</v>
          </cell>
          <cell r="II69">
            <v>0</v>
          </cell>
          <cell r="IJ69">
            <v>0</v>
          </cell>
          <cell r="IK69">
            <v>0</v>
          </cell>
          <cell r="IL69">
            <v>0</v>
          </cell>
          <cell r="IM69">
            <v>0</v>
          </cell>
          <cell r="IN69">
            <v>0</v>
          </cell>
          <cell r="IO69">
            <v>0</v>
          </cell>
          <cell r="IP69">
            <v>0</v>
          </cell>
          <cell r="IQ69">
            <v>0</v>
          </cell>
          <cell r="IR69">
            <v>0</v>
          </cell>
          <cell r="IS69">
            <v>0</v>
          </cell>
          <cell r="IT69">
            <v>0</v>
          </cell>
          <cell r="IU69">
            <v>4</v>
          </cell>
          <cell r="IV69">
            <v>1</v>
          </cell>
          <cell r="IW69">
            <v>132.06</v>
          </cell>
          <cell r="IX69">
            <v>33.015000000000001</v>
          </cell>
          <cell r="IY69">
            <v>132.06</v>
          </cell>
          <cell r="IZ69">
            <v>132.06</v>
          </cell>
          <cell r="JA69">
            <v>0</v>
          </cell>
          <cell r="JB69">
            <v>69.44</v>
          </cell>
          <cell r="JC69">
            <v>69.44</v>
          </cell>
          <cell r="JD69">
            <v>69.44</v>
          </cell>
          <cell r="JE69">
            <v>0</v>
          </cell>
          <cell r="JF69">
            <v>53.98</v>
          </cell>
          <cell r="JG69">
            <v>53.98</v>
          </cell>
          <cell r="JH69">
            <v>53.98</v>
          </cell>
          <cell r="JI69">
            <v>0</v>
          </cell>
          <cell r="JJ69">
            <v>393.58780000000002</v>
          </cell>
          <cell r="JK69">
            <v>393.58780000000002</v>
          </cell>
          <cell r="JL69" t="str">
            <v>&lt;--ADMw_O--</v>
          </cell>
          <cell r="JM69">
            <v>-1.2921999999999999E-2</v>
          </cell>
          <cell r="JN69">
            <v>0</v>
          </cell>
          <cell r="JO69">
            <v>1356.77</v>
          </cell>
          <cell r="JP69">
            <v>86</v>
          </cell>
          <cell r="JQ69">
            <v>0.8</v>
          </cell>
          <cell r="JR69">
            <v>43640.35126797454</v>
          </cell>
          <cell r="JS69">
            <v>1</v>
          </cell>
          <cell r="JT69">
            <v>2</v>
          </cell>
        </row>
        <row r="70">
          <cell r="A70">
            <v>1974</v>
          </cell>
          <cell r="B70">
            <v>1974</v>
          </cell>
          <cell r="C70" t="str">
            <v>08017</v>
          </cell>
          <cell r="D70" t="str">
            <v>Curry</v>
          </cell>
          <cell r="E70" t="str">
            <v>Brookings-Harbor SD 17C</v>
          </cell>
          <cell r="G70">
            <v>1949</v>
          </cell>
          <cell r="H70">
            <v>5833410</v>
          </cell>
          <cell r="I70">
            <v>250000</v>
          </cell>
          <cell r="J70">
            <v>0</v>
          </cell>
          <cell r="K70">
            <v>130000</v>
          </cell>
          <cell r="L70">
            <v>0</v>
          </cell>
          <cell r="M70">
            <v>0</v>
          </cell>
          <cell r="N70">
            <v>0</v>
          </cell>
          <cell r="O70">
            <v>0</v>
          </cell>
          <cell r="P70">
            <v>12.72</v>
          </cell>
          <cell r="Q70">
            <v>925000</v>
          </cell>
          <cell r="R70">
            <v>1550</v>
          </cell>
          <cell r="S70">
            <v>1550</v>
          </cell>
          <cell r="T70">
            <v>1550</v>
          </cell>
          <cell r="U70">
            <v>0</v>
          </cell>
          <cell r="V70" t="str">
            <v>--ADMw_F--&gt;</v>
          </cell>
          <cell r="W70">
            <v>1550</v>
          </cell>
          <cell r="X70">
            <v>1550</v>
          </cell>
          <cell r="Y70">
            <v>1550</v>
          </cell>
          <cell r="Z70">
            <v>0</v>
          </cell>
          <cell r="AA70">
            <v>230</v>
          </cell>
          <cell r="AB70">
            <v>170.5</v>
          </cell>
          <cell r="AC70">
            <v>7.6</v>
          </cell>
          <cell r="AD70">
            <v>30</v>
          </cell>
          <cell r="AE70">
            <v>15</v>
          </cell>
          <cell r="AF70">
            <v>30</v>
          </cell>
          <cell r="AG70">
            <v>30</v>
          </cell>
          <cell r="AH70">
            <v>0</v>
          </cell>
          <cell r="AI70">
            <v>0</v>
          </cell>
          <cell r="AJ70">
            <v>0</v>
          </cell>
          <cell r="AK70">
            <v>0</v>
          </cell>
          <cell r="AL70">
            <v>0</v>
          </cell>
          <cell r="AM70">
            <v>0</v>
          </cell>
          <cell r="AN70">
            <v>0</v>
          </cell>
          <cell r="AO70">
            <v>0</v>
          </cell>
          <cell r="AP70">
            <v>0</v>
          </cell>
          <cell r="AQ70">
            <v>0</v>
          </cell>
          <cell r="AR70">
            <v>0</v>
          </cell>
          <cell r="AS70">
            <v>15</v>
          </cell>
          <cell r="AT70">
            <v>3.75</v>
          </cell>
          <cell r="AU70">
            <v>327.68</v>
          </cell>
          <cell r="AV70">
            <v>81.92</v>
          </cell>
          <cell r="AW70">
            <v>327.68</v>
          </cell>
          <cell r="AX70">
            <v>327.68</v>
          </cell>
          <cell r="AY70">
            <v>0</v>
          </cell>
          <cell r="AZ70">
            <v>0</v>
          </cell>
          <cell r="BA70">
            <v>0</v>
          </cell>
          <cell r="BB70">
            <v>0</v>
          </cell>
          <cell r="BC70">
            <v>0</v>
          </cell>
          <cell r="BD70">
            <v>0</v>
          </cell>
          <cell r="BE70">
            <v>0</v>
          </cell>
          <cell r="BF70">
            <v>0</v>
          </cell>
          <cell r="BG70">
            <v>0</v>
          </cell>
          <cell r="BH70">
            <v>1809.9773</v>
          </cell>
          <cell r="BI70">
            <v>1828.77</v>
          </cell>
          <cell r="BJ70">
            <v>1809.9773</v>
          </cell>
          <cell r="BK70">
            <v>1828.77</v>
          </cell>
          <cell r="BL70">
            <v>1828.77</v>
          </cell>
          <cell r="BM70">
            <v>1828.77</v>
          </cell>
          <cell r="BN70" t="str">
            <v>&lt;--ADMw_F--</v>
          </cell>
          <cell r="BO70">
            <v>-4.1370000000000001E-3</v>
          </cell>
          <cell r="BP70">
            <v>0</v>
          </cell>
          <cell r="BQ70">
            <v>596.77</v>
          </cell>
          <cell r="BR70">
            <v>42</v>
          </cell>
          <cell r="BS70">
            <v>0.7</v>
          </cell>
          <cell r="BT70" t="str">
            <v>&lt;--Spacer--&gt;</v>
          </cell>
          <cell r="BU70" t="str">
            <v>&lt;--Spacer--&gt;</v>
          </cell>
          <cell r="BV70" t="str">
            <v>&lt;--Spacer--&gt;</v>
          </cell>
          <cell r="BW70" t="str">
            <v>&lt;--Spacer--&gt;</v>
          </cell>
          <cell r="BX70">
            <v>1949</v>
          </cell>
          <cell r="BY70">
            <v>5691132</v>
          </cell>
          <cell r="BZ70">
            <v>30000</v>
          </cell>
          <cell r="CA70">
            <v>0</v>
          </cell>
          <cell r="CB70">
            <v>124000</v>
          </cell>
          <cell r="CC70">
            <v>0</v>
          </cell>
          <cell r="CD70">
            <v>0</v>
          </cell>
          <cell r="CE70">
            <v>0</v>
          </cell>
          <cell r="CF70">
            <v>0</v>
          </cell>
          <cell r="CG70">
            <v>11.5</v>
          </cell>
          <cell r="CH70">
            <v>871000</v>
          </cell>
          <cell r="CI70">
            <v>1537.43</v>
          </cell>
          <cell r="CJ70">
            <v>1537.43</v>
          </cell>
          <cell r="CK70">
            <v>1537.43</v>
          </cell>
          <cell r="CL70">
            <v>0</v>
          </cell>
          <cell r="CM70">
            <v>0</v>
          </cell>
          <cell r="CN70" t="str">
            <v>--ADMw_C--&gt;</v>
          </cell>
          <cell r="CO70">
            <v>1537.43</v>
          </cell>
          <cell r="CP70">
            <v>1537.43</v>
          </cell>
          <cell r="CQ70">
            <v>1537.43</v>
          </cell>
          <cell r="CR70">
            <v>0</v>
          </cell>
          <cell r="CS70">
            <v>215</v>
          </cell>
          <cell r="CT70">
            <v>169.1173</v>
          </cell>
          <cell r="CU70">
            <v>7.6</v>
          </cell>
          <cell r="CV70">
            <v>21.65</v>
          </cell>
          <cell r="CW70">
            <v>10.824999999999999</v>
          </cell>
          <cell r="CX70">
            <v>21.65</v>
          </cell>
          <cell r="CY70">
            <v>21.65</v>
          </cell>
          <cell r="CZ70">
            <v>0</v>
          </cell>
          <cell r="DA70">
            <v>0</v>
          </cell>
          <cell r="DB70">
            <v>0</v>
          </cell>
          <cell r="DC70">
            <v>0</v>
          </cell>
          <cell r="DD70">
            <v>0</v>
          </cell>
          <cell r="DE70">
            <v>0</v>
          </cell>
          <cell r="DF70">
            <v>0</v>
          </cell>
          <cell r="DG70">
            <v>0</v>
          </cell>
          <cell r="DH70">
            <v>0</v>
          </cell>
          <cell r="DI70">
            <v>0</v>
          </cell>
          <cell r="DJ70">
            <v>0</v>
          </cell>
          <cell r="DK70">
            <v>15</v>
          </cell>
          <cell r="DL70">
            <v>3.75</v>
          </cell>
          <cell r="DM70">
            <v>325.02</v>
          </cell>
          <cell r="DN70">
            <v>81.254999999999995</v>
          </cell>
          <cell r="DO70">
            <v>325.02</v>
          </cell>
          <cell r="DP70">
            <v>325.02</v>
          </cell>
          <cell r="DQ70">
            <v>0</v>
          </cell>
          <cell r="DR70">
            <v>0</v>
          </cell>
          <cell r="DS70">
            <v>0</v>
          </cell>
          <cell r="DT70">
            <v>0</v>
          </cell>
          <cell r="DU70">
            <v>0</v>
          </cell>
          <cell r="DV70">
            <v>0</v>
          </cell>
          <cell r="DW70">
            <v>0</v>
          </cell>
          <cell r="DX70">
            <v>0</v>
          </cell>
          <cell r="DY70">
            <v>0</v>
          </cell>
          <cell r="DZ70">
            <v>1849.8951</v>
          </cell>
          <cell r="EA70">
            <v>1809.9773</v>
          </cell>
          <cell r="EB70">
            <v>1849.8951</v>
          </cell>
          <cell r="EC70">
            <v>1809.9773</v>
          </cell>
          <cell r="ED70">
            <v>1849.8951</v>
          </cell>
          <cell r="EE70">
            <v>1849.8951</v>
          </cell>
          <cell r="EF70" t="str">
            <v>&lt;--ADMw_C--</v>
          </cell>
          <cell r="EG70">
            <v>-7.3699999999999998E-3</v>
          </cell>
          <cell r="EH70">
            <v>0</v>
          </cell>
          <cell r="EI70">
            <v>562.35</v>
          </cell>
          <cell r="EJ70">
            <v>41</v>
          </cell>
          <cell r="EK70">
            <v>0.7</v>
          </cell>
          <cell r="EL70" t="str">
            <v>&lt;--Spacer--&gt;</v>
          </cell>
          <cell r="EM70" t="str">
            <v>&lt;--Spacer--&gt;</v>
          </cell>
          <cell r="EN70" t="str">
            <v>&lt;--Spacer--&gt;</v>
          </cell>
          <cell r="EO70" t="str">
            <v>&lt;--Spacer--&gt;</v>
          </cell>
          <cell r="EP70">
            <v>1949</v>
          </cell>
          <cell r="EQ70">
            <v>5690610</v>
          </cell>
          <cell r="ER70">
            <v>286912</v>
          </cell>
          <cell r="ES70">
            <v>142396</v>
          </cell>
          <cell r="ET70">
            <v>136092</v>
          </cell>
          <cell r="EU70">
            <v>0</v>
          </cell>
          <cell r="EV70">
            <v>0</v>
          </cell>
          <cell r="EW70">
            <v>0</v>
          </cell>
          <cell r="EX70">
            <v>0</v>
          </cell>
          <cell r="EY70">
            <v>12.72</v>
          </cell>
          <cell r="EZ70">
            <v>822108</v>
          </cell>
          <cell r="FA70">
            <v>1574.66</v>
          </cell>
          <cell r="FB70">
            <v>1574.66</v>
          </cell>
          <cell r="FC70">
            <v>1574.66</v>
          </cell>
          <cell r="FD70">
            <v>0</v>
          </cell>
          <cell r="FE70">
            <v>0</v>
          </cell>
          <cell r="FF70" t="str">
            <v>--ADMw_P--&gt;</v>
          </cell>
          <cell r="FG70">
            <v>1574.66</v>
          </cell>
          <cell r="FH70">
            <v>1574.66</v>
          </cell>
          <cell r="FI70">
            <v>1574.66</v>
          </cell>
          <cell r="FJ70">
            <v>0</v>
          </cell>
          <cell r="FK70">
            <v>219</v>
          </cell>
          <cell r="FL70">
            <v>173.21260000000001</v>
          </cell>
          <cell r="FM70">
            <v>7.6</v>
          </cell>
          <cell r="FN70">
            <v>33.24</v>
          </cell>
          <cell r="FO70">
            <v>16.62</v>
          </cell>
          <cell r="FP70">
            <v>33.24</v>
          </cell>
          <cell r="FQ70">
            <v>33.24</v>
          </cell>
          <cell r="FR70">
            <v>0</v>
          </cell>
          <cell r="FS70">
            <v>0</v>
          </cell>
          <cell r="FT70">
            <v>0</v>
          </cell>
          <cell r="FU70">
            <v>0</v>
          </cell>
          <cell r="FV70">
            <v>0</v>
          </cell>
          <cell r="FW70">
            <v>0</v>
          </cell>
          <cell r="FX70">
            <v>0</v>
          </cell>
          <cell r="FY70">
            <v>0</v>
          </cell>
          <cell r="FZ70">
            <v>0</v>
          </cell>
          <cell r="GA70">
            <v>0</v>
          </cell>
          <cell r="GB70">
            <v>0</v>
          </cell>
          <cell r="GC70">
            <v>14</v>
          </cell>
          <cell r="GD70">
            <v>3.5</v>
          </cell>
          <cell r="GE70">
            <v>297.20999999999998</v>
          </cell>
          <cell r="GF70">
            <v>74.302499999999995</v>
          </cell>
          <cell r="GG70">
            <v>297.20999999999998</v>
          </cell>
          <cell r="GH70">
            <v>297.20999999999998</v>
          </cell>
          <cell r="GI70">
            <v>0</v>
          </cell>
          <cell r="GJ70">
            <v>0</v>
          </cell>
          <cell r="GK70">
            <v>0</v>
          </cell>
          <cell r="GL70">
            <v>0</v>
          </cell>
          <cell r="GM70">
            <v>0</v>
          </cell>
          <cell r="GN70">
            <v>0</v>
          </cell>
          <cell r="GO70">
            <v>0</v>
          </cell>
          <cell r="GP70">
            <v>0</v>
          </cell>
          <cell r="GQ70">
            <v>0</v>
          </cell>
          <cell r="GR70">
            <v>1860.0715</v>
          </cell>
          <cell r="GS70">
            <v>1849.8951</v>
          </cell>
          <cell r="GT70">
            <v>1860.0715</v>
          </cell>
          <cell r="GU70">
            <v>1849.8951</v>
          </cell>
          <cell r="GV70">
            <v>1860.0715</v>
          </cell>
          <cell r="GW70">
            <v>1860.0715</v>
          </cell>
          <cell r="GX70" t="str">
            <v>&lt;--ADMw_P--</v>
          </cell>
          <cell r="GY70">
            <v>-9.0559999999999998E-3</v>
          </cell>
          <cell r="GZ70">
            <v>0</v>
          </cell>
          <cell r="HA70">
            <v>522.09</v>
          </cell>
          <cell r="HB70">
            <v>34</v>
          </cell>
          <cell r="HC70">
            <v>0.7</v>
          </cell>
          <cell r="HD70" t="str">
            <v>&lt;--Spacer--&gt;</v>
          </cell>
          <cell r="HE70" t="str">
            <v>&lt;--Spacer--&gt;</v>
          </cell>
          <cell r="HF70" t="str">
            <v>&lt;--Spacer--&gt;</v>
          </cell>
          <cell r="HG70" t="str">
            <v>&lt;--Spacer--&gt;</v>
          </cell>
          <cell r="HH70">
            <v>1949</v>
          </cell>
          <cell r="HI70">
            <v>5441726</v>
          </cell>
          <cell r="HJ70">
            <v>26618</v>
          </cell>
          <cell r="HK70">
            <v>171997</v>
          </cell>
          <cell r="HL70">
            <v>123800</v>
          </cell>
          <cell r="HM70">
            <v>0</v>
          </cell>
          <cell r="HN70">
            <v>0</v>
          </cell>
          <cell r="HO70">
            <v>0</v>
          </cell>
          <cell r="HP70">
            <v>0</v>
          </cell>
          <cell r="HQ70">
            <v>13.31</v>
          </cell>
          <cell r="HR70">
            <v>712906</v>
          </cell>
          <cell r="HS70">
            <v>1577.9</v>
          </cell>
          <cell r="HT70">
            <v>1577.9</v>
          </cell>
          <cell r="HU70">
            <v>1577.9</v>
          </cell>
          <cell r="HV70">
            <v>0</v>
          </cell>
          <cell r="HW70">
            <v>0</v>
          </cell>
          <cell r="HX70" t="str">
            <v>--ADMw_O--&gt;</v>
          </cell>
          <cell r="HY70">
            <v>1577.9</v>
          </cell>
          <cell r="HZ70">
            <v>1577.9</v>
          </cell>
          <cell r="IA70">
            <v>1577.9</v>
          </cell>
          <cell r="IB70">
            <v>0</v>
          </cell>
          <cell r="IC70">
            <v>240</v>
          </cell>
          <cell r="ID70">
            <v>173.56899999999999</v>
          </cell>
          <cell r="IE70">
            <v>12.1</v>
          </cell>
          <cell r="IF70">
            <v>26.49</v>
          </cell>
          <cell r="IG70">
            <v>13.244999999999999</v>
          </cell>
          <cell r="IH70">
            <v>26.49</v>
          </cell>
          <cell r="II70">
            <v>26.49</v>
          </cell>
          <cell r="IJ70">
            <v>0</v>
          </cell>
          <cell r="IK70">
            <v>0</v>
          </cell>
          <cell r="IL70">
            <v>0</v>
          </cell>
          <cell r="IM70">
            <v>0</v>
          </cell>
          <cell r="IN70">
            <v>0</v>
          </cell>
          <cell r="IO70">
            <v>0</v>
          </cell>
          <cell r="IP70">
            <v>0</v>
          </cell>
          <cell r="IQ70">
            <v>0</v>
          </cell>
          <cell r="IR70">
            <v>0</v>
          </cell>
          <cell r="IS70">
            <v>0</v>
          </cell>
          <cell r="IT70">
            <v>0</v>
          </cell>
          <cell r="IU70">
            <v>3</v>
          </cell>
          <cell r="IV70">
            <v>0.75</v>
          </cell>
          <cell r="IW70">
            <v>330.03</v>
          </cell>
          <cell r="IX70">
            <v>82.507499999999993</v>
          </cell>
          <cell r="IY70">
            <v>330.03</v>
          </cell>
          <cell r="IZ70">
            <v>330.03</v>
          </cell>
          <cell r="JA70">
            <v>0</v>
          </cell>
          <cell r="JB70">
            <v>0</v>
          </cell>
          <cell r="JC70">
            <v>0</v>
          </cell>
          <cell r="JD70">
            <v>0</v>
          </cell>
          <cell r="JE70">
            <v>0</v>
          </cell>
          <cell r="JF70">
            <v>0</v>
          </cell>
          <cell r="JG70">
            <v>0</v>
          </cell>
          <cell r="JH70">
            <v>0</v>
          </cell>
          <cell r="JI70">
            <v>0</v>
          </cell>
          <cell r="JJ70">
            <v>1860.0715</v>
          </cell>
          <cell r="JK70">
            <v>1860.0715</v>
          </cell>
          <cell r="JL70" t="str">
            <v>&lt;--ADMw_O--</v>
          </cell>
          <cell r="JM70">
            <v>-7.6379999999999998E-3</v>
          </cell>
          <cell r="JN70">
            <v>0</v>
          </cell>
          <cell r="JO70">
            <v>451.81</v>
          </cell>
          <cell r="JP70">
            <v>22</v>
          </cell>
          <cell r="JQ70">
            <v>0.7</v>
          </cell>
          <cell r="JR70">
            <v>43640.35126797454</v>
          </cell>
          <cell r="JS70">
            <v>1</v>
          </cell>
          <cell r="JT70">
            <v>2</v>
          </cell>
        </row>
        <row r="71">
          <cell r="A71">
            <v>1976</v>
          </cell>
          <cell r="B71">
            <v>1976</v>
          </cell>
          <cell r="C71" t="str">
            <v>09001</v>
          </cell>
          <cell r="D71" t="str">
            <v>Deschutes</v>
          </cell>
          <cell r="E71" t="str">
            <v>Bend-LaPine Administrative SD 1</v>
          </cell>
          <cell r="G71">
            <v>1975</v>
          </cell>
          <cell r="H71">
            <v>82555000</v>
          </cell>
          <cell r="I71">
            <v>0</v>
          </cell>
          <cell r="J71">
            <v>0</v>
          </cell>
          <cell r="K71">
            <v>400000</v>
          </cell>
          <cell r="L71">
            <v>0</v>
          </cell>
          <cell r="M71">
            <v>0</v>
          </cell>
          <cell r="N71">
            <v>55000</v>
          </cell>
          <cell r="O71">
            <v>0</v>
          </cell>
          <cell r="P71">
            <v>13.64</v>
          </cell>
          <cell r="Q71">
            <v>8450000</v>
          </cell>
          <cell r="R71">
            <v>18325</v>
          </cell>
          <cell r="S71">
            <v>18325</v>
          </cell>
          <cell r="T71">
            <v>18325</v>
          </cell>
          <cell r="U71">
            <v>0</v>
          </cell>
          <cell r="V71" t="str">
            <v>--ADMw_F--&gt;</v>
          </cell>
          <cell r="W71">
            <v>18325</v>
          </cell>
          <cell r="X71">
            <v>18325</v>
          </cell>
          <cell r="Y71">
            <v>18325</v>
          </cell>
          <cell r="Z71">
            <v>0</v>
          </cell>
          <cell r="AA71">
            <v>1880</v>
          </cell>
          <cell r="AB71">
            <v>1880</v>
          </cell>
          <cell r="AC71">
            <v>0</v>
          </cell>
          <cell r="AD71">
            <v>560</v>
          </cell>
          <cell r="AE71">
            <v>280</v>
          </cell>
          <cell r="AF71">
            <v>560</v>
          </cell>
          <cell r="AG71">
            <v>560</v>
          </cell>
          <cell r="AH71">
            <v>0</v>
          </cell>
          <cell r="AI71">
            <v>5</v>
          </cell>
          <cell r="AJ71">
            <v>5</v>
          </cell>
          <cell r="AK71">
            <v>5</v>
          </cell>
          <cell r="AL71">
            <v>5</v>
          </cell>
          <cell r="AM71">
            <v>0</v>
          </cell>
          <cell r="AN71">
            <v>0</v>
          </cell>
          <cell r="AO71">
            <v>0</v>
          </cell>
          <cell r="AP71">
            <v>0</v>
          </cell>
          <cell r="AQ71">
            <v>0</v>
          </cell>
          <cell r="AR71">
            <v>0</v>
          </cell>
          <cell r="AS71">
            <v>107</v>
          </cell>
          <cell r="AT71">
            <v>26.75</v>
          </cell>
          <cell r="AU71">
            <v>1872.24</v>
          </cell>
          <cell r="AV71">
            <v>468.06</v>
          </cell>
          <cell r="AW71">
            <v>1872.24</v>
          </cell>
          <cell r="AX71">
            <v>1872.24</v>
          </cell>
          <cell r="AY71">
            <v>0</v>
          </cell>
          <cell r="AZ71">
            <v>0</v>
          </cell>
          <cell r="BA71">
            <v>0</v>
          </cell>
          <cell r="BB71">
            <v>0</v>
          </cell>
          <cell r="BC71">
            <v>0</v>
          </cell>
          <cell r="BD71">
            <v>0</v>
          </cell>
          <cell r="BE71">
            <v>0</v>
          </cell>
          <cell r="BF71">
            <v>0</v>
          </cell>
          <cell r="BG71">
            <v>0</v>
          </cell>
          <cell r="BH71">
            <v>20549.857499999998</v>
          </cell>
          <cell r="BI71">
            <v>20984.81</v>
          </cell>
          <cell r="BJ71">
            <v>20905.702499999999</v>
          </cell>
          <cell r="BK71">
            <v>20984.81</v>
          </cell>
          <cell r="BL71">
            <v>20984.81</v>
          </cell>
          <cell r="BM71">
            <v>20984.81</v>
          </cell>
          <cell r="BN71" t="str">
            <v>&lt;--ADMw_F--</v>
          </cell>
          <cell r="BO71">
            <v>-1.766E-3</v>
          </cell>
          <cell r="BP71">
            <v>0</v>
          </cell>
          <cell r="BQ71">
            <v>461.12</v>
          </cell>
          <cell r="BR71">
            <v>20</v>
          </cell>
          <cell r="BS71">
            <v>0.7</v>
          </cell>
          <cell r="BT71" t="str">
            <v>&lt;--Spacer--&gt;</v>
          </cell>
          <cell r="BU71" t="str">
            <v>&lt;--Spacer--&gt;</v>
          </cell>
          <cell r="BV71" t="str">
            <v>&lt;--Spacer--&gt;</v>
          </cell>
          <cell r="BW71" t="str">
            <v>&lt;--Spacer--&gt;</v>
          </cell>
          <cell r="BX71">
            <v>1975</v>
          </cell>
          <cell r="BY71">
            <v>79000000</v>
          </cell>
          <cell r="BZ71">
            <v>0</v>
          </cell>
          <cell r="CA71">
            <v>0</v>
          </cell>
          <cell r="CB71">
            <v>275000</v>
          </cell>
          <cell r="CC71">
            <v>0</v>
          </cell>
          <cell r="CD71">
            <v>0</v>
          </cell>
          <cell r="CE71">
            <v>0</v>
          </cell>
          <cell r="CF71">
            <v>0</v>
          </cell>
          <cell r="CG71">
            <v>13.83</v>
          </cell>
          <cell r="CH71">
            <v>7600000</v>
          </cell>
          <cell r="CI71">
            <v>17888.240000000002</v>
          </cell>
          <cell r="CJ71">
            <v>18231.78</v>
          </cell>
          <cell r="CK71">
            <v>17888.240000000002</v>
          </cell>
          <cell r="CL71">
            <v>343.54</v>
          </cell>
          <cell r="CM71">
            <v>0</v>
          </cell>
          <cell r="CN71" t="str">
            <v>--ADMw_C--&gt;</v>
          </cell>
          <cell r="CO71">
            <v>17888.240000000002</v>
          </cell>
          <cell r="CP71">
            <v>18231.78</v>
          </cell>
          <cell r="CQ71">
            <v>17888.240000000002</v>
          </cell>
          <cell r="CR71">
            <v>343.54</v>
          </cell>
          <cell r="CS71">
            <v>1856</v>
          </cell>
          <cell r="CT71">
            <v>1856</v>
          </cell>
          <cell r="CU71">
            <v>0</v>
          </cell>
          <cell r="CV71">
            <v>630.66999999999996</v>
          </cell>
          <cell r="CW71">
            <v>315.33499999999998</v>
          </cell>
          <cell r="CX71">
            <v>637.66999999999996</v>
          </cell>
          <cell r="CY71">
            <v>630.66999999999996</v>
          </cell>
          <cell r="CZ71">
            <v>7</v>
          </cell>
          <cell r="DA71">
            <v>6.66</v>
          </cell>
          <cell r="DB71">
            <v>6.66</v>
          </cell>
          <cell r="DC71">
            <v>6.66</v>
          </cell>
          <cell r="DD71">
            <v>6.66</v>
          </cell>
          <cell r="DE71">
            <v>0</v>
          </cell>
          <cell r="DF71">
            <v>0</v>
          </cell>
          <cell r="DG71">
            <v>0</v>
          </cell>
          <cell r="DH71">
            <v>0</v>
          </cell>
          <cell r="DI71">
            <v>0</v>
          </cell>
          <cell r="DJ71">
            <v>0</v>
          </cell>
          <cell r="DK71">
            <v>107</v>
          </cell>
          <cell r="DL71">
            <v>26.75</v>
          </cell>
          <cell r="DM71">
            <v>1827.49</v>
          </cell>
          <cell r="DN71">
            <v>456.8725</v>
          </cell>
          <cell r="DO71">
            <v>1862.71</v>
          </cell>
          <cell r="DP71">
            <v>1827.49</v>
          </cell>
          <cell r="DQ71">
            <v>35.22</v>
          </cell>
          <cell r="DR71">
            <v>0</v>
          </cell>
          <cell r="DS71">
            <v>0</v>
          </cell>
          <cell r="DT71">
            <v>0</v>
          </cell>
          <cell r="DU71">
            <v>0</v>
          </cell>
          <cell r="DV71">
            <v>0</v>
          </cell>
          <cell r="DW71">
            <v>0</v>
          </cell>
          <cell r="DX71">
            <v>0</v>
          </cell>
          <cell r="DY71">
            <v>0</v>
          </cell>
          <cell r="DZ71">
            <v>20547.052500000002</v>
          </cell>
          <cell r="EA71">
            <v>20549.857499999998</v>
          </cell>
          <cell r="EB71">
            <v>20853.27</v>
          </cell>
          <cell r="EC71">
            <v>20905.702499999999</v>
          </cell>
          <cell r="ED71">
            <v>20549.857499999998</v>
          </cell>
          <cell r="EE71">
            <v>20905.702499999999</v>
          </cell>
          <cell r="EF71" t="str">
            <v>&lt;--ADMw_C--</v>
          </cell>
          <cell r="EG71">
            <v>-3.4259999999999998E-3</v>
          </cell>
          <cell r="EH71">
            <v>0</v>
          </cell>
          <cell r="EI71">
            <v>415.43</v>
          </cell>
          <cell r="EJ71">
            <v>14</v>
          </cell>
          <cell r="EK71">
            <v>0.7</v>
          </cell>
          <cell r="EL71" t="str">
            <v>&lt;--Spacer--&gt;</v>
          </cell>
          <cell r="EM71" t="str">
            <v>&lt;--Spacer--&gt;</v>
          </cell>
          <cell r="EN71" t="str">
            <v>&lt;--Spacer--&gt;</v>
          </cell>
          <cell r="EO71" t="str">
            <v>&lt;--Spacer--&gt;</v>
          </cell>
          <cell r="EP71">
            <v>1975</v>
          </cell>
          <cell r="EQ71">
            <v>75844424</v>
          </cell>
          <cell r="ER71">
            <v>0</v>
          </cell>
          <cell r="ES71">
            <v>1760970</v>
          </cell>
          <cell r="ET71">
            <v>394625</v>
          </cell>
          <cell r="EU71">
            <v>0</v>
          </cell>
          <cell r="EV71">
            <v>0</v>
          </cell>
          <cell r="EW71">
            <v>0</v>
          </cell>
          <cell r="EX71">
            <v>0</v>
          </cell>
          <cell r="EY71">
            <v>13.64</v>
          </cell>
          <cell r="EZ71">
            <v>8985290</v>
          </cell>
          <cell r="FA71">
            <v>17861.240000000002</v>
          </cell>
          <cell r="FB71">
            <v>18155.39</v>
          </cell>
          <cell r="FC71">
            <v>17861.240000000002</v>
          </cell>
          <cell r="FD71">
            <v>294.14999999999998</v>
          </cell>
          <cell r="FE71">
            <v>0</v>
          </cell>
          <cell r="FF71" t="str">
            <v>--ADMw_P--&gt;</v>
          </cell>
          <cell r="FG71">
            <v>17861.240000000002</v>
          </cell>
          <cell r="FH71">
            <v>18155.39</v>
          </cell>
          <cell r="FI71">
            <v>17861.240000000002</v>
          </cell>
          <cell r="FJ71">
            <v>294.14999999999998</v>
          </cell>
          <cell r="FK71">
            <v>1852</v>
          </cell>
          <cell r="FL71">
            <v>1852</v>
          </cell>
          <cell r="FM71">
            <v>0</v>
          </cell>
          <cell r="FN71">
            <v>574.13</v>
          </cell>
          <cell r="FO71">
            <v>287.065</v>
          </cell>
          <cell r="FP71">
            <v>581.26</v>
          </cell>
          <cell r="FQ71">
            <v>574.13</v>
          </cell>
          <cell r="FR71">
            <v>7.13</v>
          </cell>
          <cell r="FS71">
            <v>2.73</v>
          </cell>
          <cell r="FT71">
            <v>2.73</v>
          </cell>
          <cell r="FU71">
            <v>2.73</v>
          </cell>
          <cell r="FV71">
            <v>2.73</v>
          </cell>
          <cell r="FW71">
            <v>0</v>
          </cell>
          <cell r="FX71">
            <v>0</v>
          </cell>
          <cell r="FY71">
            <v>0</v>
          </cell>
          <cell r="FZ71">
            <v>0</v>
          </cell>
          <cell r="GA71">
            <v>0</v>
          </cell>
          <cell r="GB71">
            <v>0</v>
          </cell>
          <cell r="GC71">
            <v>111</v>
          </cell>
          <cell r="GD71">
            <v>27.75</v>
          </cell>
          <cell r="GE71">
            <v>2065.0700000000002</v>
          </cell>
          <cell r="GF71">
            <v>516.26750000000004</v>
          </cell>
          <cell r="GG71">
            <v>2099.08</v>
          </cell>
          <cell r="GH71">
            <v>2065.0700000000002</v>
          </cell>
          <cell r="GI71">
            <v>34.01</v>
          </cell>
          <cell r="GJ71">
            <v>0</v>
          </cell>
          <cell r="GK71">
            <v>0</v>
          </cell>
          <cell r="GL71">
            <v>0</v>
          </cell>
          <cell r="GM71">
            <v>0</v>
          </cell>
          <cell r="GN71">
            <v>0</v>
          </cell>
          <cell r="GO71">
            <v>0</v>
          </cell>
          <cell r="GP71">
            <v>0</v>
          </cell>
          <cell r="GQ71">
            <v>0</v>
          </cell>
          <cell r="GR71">
            <v>20514.674999999999</v>
          </cell>
          <cell r="GS71">
            <v>20547.052500000002</v>
          </cell>
          <cell r="GT71">
            <v>20686.577499999999</v>
          </cell>
          <cell r="GU71">
            <v>20853.27</v>
          </cell>
          <cell r="GV71">
            <v>20547.052500000002</v>
          </cell>
          <cell r="GW71">
            <v>20853.27</v>
          </cell>
          <cell r="GX71" t="str">
            <v>&lt;--ADMw_P--</v>
          </cell>
          <cell r="GY71">
            <v>-2.3519999999999999E-3</v>
          </cell>
          <cell r="GZ71">
            <v>0</v>
          </cell>
          <cell r="HA71">
            <v>494.91</v>
          </cell>
          <cell r="HB71">
            <v>24</v>
          </cell>
          <cell r="HC71">
            <v>0.7</v>
          </cell>
          <cell r="HD71" t="str">
            <v>&lt;--Spacer--&gt;</v>
          </cell>
          <cell r="HE71" t="str">
            <v>&lt;--Spacer--&gt;</v>
          </cell>
          <cell r="HF71" t="str">
            <v>&lt;--Spacer--&gt;</v>
          </cell>
          <cell r="HG71" t="str">
            <v>&lt;--Spacer--&gt;</v>
          </cell>
          <cell r="HH71">
            <v>1975</v>
          </cell>
          <cell r="HI71">
            <v>71057615</v>
          </cell>
          <cell r="HJ71">
            <v>0</v>
          </cell>
          <cell r="HK71">
            <v>2076263</v>
          </cell>
          <cell r="HL71">
            <v>265779</v>
          </cell>
          <cell r="HM71">
            <v>0</v>
          </cell>
          <cell r="HN71">
            <v>0</v>
          </cell>
          <cell r="HO71">
            <v>0</v>
          </cell>
          <cell r="HP71">
            <v>0</v>
          </cell>
          <cell r="HQ71">
            <v>13.55</v>
          </cell>
          <cell r="HR71">
            <v>8138128</v>
          </cell>
          <cell r="HS71">
            <v>17686.580000000002</v>
          </cell>
          <cell r="HT71">
            <v>17850.87</v>
          </cell>
          <cell r="HU71">
            <v>17686.580000000002</v>
          </cell>
          <cell r="HV71">
            <v>164.29</v>
          </cell>
          <cell r="HW71">
            <v>0</v>
          </cell>
          <cell r="HX71" t="str">
            <v>--ADMw_O--&gt;</v>
          </cell>
          <cell r="HY71">
            <v>17686.580000000002</v>
          </cell>
          <cell r="HZ71">
            <v>17850.87</v>
          </cell>
          <cell r="IA71">
            <v>17686.580000000002</v>
          </cell>
          <cell r="IB71">
            <v>164.29</v>
          </cell>
          <cell r="IC71">
            <v>1915</v>
          </cell>
          <cell r="ID71">
            <v>1915</v>
          </cell>
          <cell r="IE71">
            <v>0</v>
          </cell>
          <cell r="IF71">
            <v>617.63</v>
          </cell>
          <cell r="IG71">
            <v>308.815</v>
          </cell>
          <cell r="IH71">
            <v>622.51</v>
          </cell>
          <cell r="II71">
            <v>617.63</v>
          </cell>
          <cell r="IJ71">
            <v>4.88</v>
          </cell>
          <cell r="IK71">
            <v>9.73</v>
          </cell>
          <cell r="IL71">
            <v>9.73</v>
          </cell>
          <cell r="IM71">
            <v>9.73</v>
          </cell>
          <cell r="IN71">
            <v>9.73</v>
          </cell>
          <cell r="IO71">
            <v>0</v>
          </cell>
          <cell r="IP71">
            <v>0</v>
          </cell>
          <cell r="IQ71">
            <v>0</v>
          </cell>
          <cell r="IR71">
            <v>0</v>
          </cell>
          <cell r="IS71">
            <v>0</v>
          </cell>
          <cell r="IT71">
            <v>0</v>
          </cell>
          <cell r="IU71">
            <v>151</v>
          </cell>
          <cell r="IV71">
            <v>37.75</v>
          </cell>
          <cell r="IW71">
            <v>2227.1999999999998</v>
          </cell>
          <cell r="IX71">
            <v>556.79999999999995</v>
          </cell>
          <cell r="IY71">
            <v>2247.89</v>
          </cell>
          <cell r="IZ71">
            <v>2227.1999999999998</v>
          </cell>
          <cell r="JA71">
            <v>20.69</v>
          </cell>
          <cell r="JB71">
            <v>0</v>
          </cell>
          <cell r="JC71">
            <v>0</v>
          </cell>
          <cell r="JD71">
            <v>0</v>
          </cell>
          <cell r="JE71">
            <v>0</v>
          </cell>
          <cell r="JF71">
            <v>0</v>
          </cell>
          <cell r="JG71">
            <v>0</v>
          </cell>
          <cell r="JH71">
            <v>0</v>
          </cell>
          <cell r="JI71">
            <v>0</v>
          </cell>
          <cell r="JJ71">
            <v>20514.674999999999</v>
          </cell>
          <cell r="JK71">
            <v>20686.577499999999</v>
          </cell>
          <cell r="JL71" t="str">
            <v>&lt;--ADMw_O--</v>
          </cell>
          <cell r="JM71">
            <v>-5.3600000000000002E-4</v>
          </cell>
          <cell r="JN71">
            <v>0</v>
          </cell>
          <cell r="JO71">
            <v>455.9</v>
          </cell>
          <cell r="JP71">
            <v>23</v>
          </cell>
          <cell r="JQ71">
            <v>0.7</v>
          </cell>
          <cell r="JR71">
            <v>43640.35126797454</v>
          </cell>
          <cell r="JS71">
            <v>1</v>
          </cell>
          <cell r="JT71">
            <v>2</v>
          </cell>
        </row>
        <row r="72">
          <cell r="A72">
            <v>5309</v>
          </cell>
          <cell r="B72">
            <v>1976</v>
          </cell>
          <cell r="D72" t="str">
            <v>Deschutes</v>
          </cell>
          <cell r="E72" t="str">
            <v>Bend-LaPine Administrative SD 1</v>
          </cell>
          <cell r="F72" t="str">
            <v>Bend International School</v>
          </cell>
          <cell r="H72">
            <v>0</v>
          </cell>
          <cell r="I72">
            <v>0</v>
          </cell>
          <cell r="J72">
            <v>0</v>
          </cell>
          <cell r="K72">
            <v>0</v>
          </cell>
          <cell r="L72">
            <v>0</v>
          </cell>
          <cell r="M72">
            <v>0</v>
          </cell>
          <cell r="N72">
            <v>0</v>
          </cell>
          <cell r="O72">
            <v>0</v>
          </cell>
          <cell r="P72">
            <v>0</v>
          </cell>
          <cell r="Q72">
            <v>0</v>
          </cell>
          <cell r="R72">
            <v>0</v>
          </cell>
          <cell r="T72">
            <v>0</v>
          </cell>
          <cell r="U72">
            <v>0</v>
          </cell>
          <cell r="V72" t="str">
            <v>--ADMw_F--&gt;</v>
          </cell>
          <cell r="W72">
            <v>0</v>
          </cell>
          <cell r="Y72">
            <v>0</v>
          </cell>
          <cell r="Z72">
            <v>0</v>
          </cell>
          <cell r="AA72">
            <v>0</v>
          </cell>
          <cell r="AB72">
            <v>0</v>
          </cell>
          <cell r="AC72">
            <v>0</v>
          </cell>
          <cell r="AD72">
            <v>0</v>
          </cell>
          <cell r="AE72">
            <v>0</v>
          </cell>
          <cell r="AG72">
            <v>0</v>
          </cell>
          <cell r="AH72">
            <v>0</v>
          </cell>
          <cell r="AI72">
            <v>0</v>
          </cell>
          <cell r="AJ72">
            <v>0</v>
          </cell>
          <cell r="AL72">
            <v>0</v>
          </cell>
          <cell r="AM72">
            <v>0</v>
          </cell>
          <cell r="AN72">
            <v>0</v>
          </cell>
          <cell r="AO72">
            <v>0</v>
          </cell>
          <cell r="AQ72">
            <v>0</v>
          </cell>
          <cell r="AR72">
            <v>0</v>
          </cell>
          <cell r="AS72">
            <v>0</v>
          </cell>
          <cell r="AT72">
            <v>0</v>
          </cell>
          <cell r="AU72">
            <v>0</v>
          </cell>
          <cell r="AV72">
            <v>0</v>
          </cell>
          <cell r="AX72">
            <v>0</v>
          </cell>
          <cell r="AY72">
            <v>0</v>
          </cell>
          <cell r="AZ72">
            <v>0</v>
          </cell>
          <cell r="BB72">
            <v>0</v>
          </cell>
          <cell r="BC72">
            <v>0</v>
          </cell>
          <cell r="BD72">
            <v>0</v>
          </cell>
          <cell r="BF72">
            <v>0</v>
          </cell>
          <cell r="BG72">
            <v>0</v>
          </cell>
          <cell r="BH72">
            <v>216.08500000000001</v>
          </cell>
          <cell r="BI72">
            <v>0</v>
          </cell>
          <cell r="BL72">
            <v>216.08500000000001</v>
          </cell>
          <cell r="BN72" t="str">
            <v>&lt;--ADMw_F--</v>
          </cell>
          <cell r="BO72">
            <v>0</v>
          </cell>
          <cell r="BP72">
            <v>0</v>
          </cell>
          <cell r="BQ72">
            <v>0</v>
          </cell>
          <cell r="BR72">
            <v>0</v>
          </cell>
          <cell r="BS72">
            <v>0</v>
          </cell>
          <cell r="BT72" t="str">
            <v>&lt;--Spacer--&gt;</v>
          </cell>
          <cell r="BU72" t="str">
            <v>&lt;--Spacer--&gt;</v>
          </cell>
          <cell r="BV72" t="str">
            <v>&lt;--Spacer--&gt;</v>
          </cell>
          <cell r="BW72" t="str">
            <v>&lt;--Spacer--&gt;</v>
          </cell>
          <cell r="BY72">
            <v>0</v>
          </cell>
          <cell r="BZ72">
            <v>0</v>
          </cell>
          <cell r="CA72">
            <v>0</v>
          </cell>
          <cell r="CB72">
            <v>0</v>
          </cell>
          <cell r="CC72">
            <v>0</v>
          </cell>
          <cell r="CD72">
            <v>0</v>
          </cell>
          <cell r="CE72">
            <v>0</v>
          </cell>
          <cell r="CF72">
            <v>0</v>
          </cell>
          <cell r="CG72">
            <v>0</v>
          </cell>
          <cell r="CH72">
            <v>0</v>
          </cell>
          <cell r="CI72">
            <v>207.76</v>
          </cell>
          <cell r="CK72">
            <v>207.76</v>
          </cell>
          <cell r="CL72">
            <v>0</v>
          </cell>
          <cell r="CM72">
            <v>0</v>
          </cell>
          <cell r="CN72" t="str">
            <v>--ADMw_C--&gt;</v>
          </cell>
          <cell r="CO72">
            <v>207.76</v>
          </cell>
          <cell r="CQ72">
            <v>207.76</v>
          </cell>
          <cell r="CR72">
            <v>0</v>
          </cell>
          <cell r="CS72">
            <v>0</v>
          </cell>
          <cell r="CT72">
            <v>0</v>
          </cell>
          <cell r="CU72">
            <v>0</v>
          </cell>
          <cell r="CV72">
            <v>6</v>
          </cell>
          <cell r="CW72">
            <v>3</v>
          </cell>
          <cell r="CY72">
            <v>6</v>
          </cell>
          <cell r="CZ72">
            <v>0</v>
          </cell>
          <cell r="DA72">
            <v>0</v>
          </cell>
          <cell r="DB72">
            <v>0</v>
          </cell>
          <cell r="DD72">
            <v>0</v>
          </cell>
          <cell r="DE72">
            <v>0</v>
          </cell>
          <cell r="DF72">
            <v>0</v>
          </cell>
          <cell r="DG72">
            <v>0</v>
          </cell>
          <cell r="DI72">
            <v>0</v>
          </cell>
          <cell r="DJ72">
            <v>0</v>
          </cell>
          <cell r="DK72">
            <v>0</v>
          </cell>
          <cell r="DL72">
            <v>0</v>
          </cell>
          <cell r="DM72">
            <v>21.3</v>
          </cell>
          <cell r="DN72">
            <v>5.3250000000000002</v>
          </cell>
          <cell r="DP72">
            <v>21.3</v>
          </cell>
          <cell r="DQ72">
            <v>0</v>
          </cell>
          <cell r="DR72">
            <v>0</v>
          </cell>
          <cell r="DT72">
            <v>0</v>
          </cell>
          <cell r="DU72">
            <v>0</v>
          </cell>
          <cell r="DV72">
            <v>0</v>
          </cell>
          <cell r="DX72">
            <v>0</v>
          </cell>
          <cell r="DY72">
            <v>0</v>
          </cell>
          <cell r="DZ72">
            <v>199.715</v>
          </cell>
          <cell r="EA72">
            <v>216.08500000000001</v>
          </cell>
          <cell r="ED72">
            <v>216.08500000000001</v>
          </cell>
          <cell r="EF72" t="str">
            <v>&lt;--ADMw_C--</v>
          </cell>
          <cell r="EG72">
            <v>-3.4259999999999998E-3</v>
          </cell>
          <cell r="EH72">
            <v>0</v>
          </cell>
          <cell r="EI72">
            <v>0</v>
          </cell>
          <cell r="EJ72">
            <v>0</v>
          </cell>
          <cell r="EK72">
            <v>0</v>
          </cell>
          <cell r="EL72" t="str">
            <v>&lt;--Spacer--&gt;</v>
          </cell>
          <cell r="EM72" t="str">
            <v>&lt;--Spacer--&gt;</v>
          </cell>
          <cell r="EN72" t="str">
            <v>&lt;--Spacer--&gt;</v>
          </cell>
          <cell r="EO72" t="str">
            <v>&lt;--Spacer--&gt;</v>
          </cell>
          <cell r="EQ72">
            <v>0</v>
          </cell>
          <cell r="ER72">
            <v>0</v>
          </cell>
          <cell r="ES72">
            <v>0</v>
          </cell>
          <cell r="ET72">
            <v>0</v>
          </cell>
          <cell r="EU72">
            <v>0</v>
          </cell>
          <cell r="EV72">
            <v>0</v>
          </cell>
          <cell r="EW72">
            <v>0</v>
          </cell>
          <cell r="EX72">
            <v>0</v>
          </cell>
          <cell r="EY72">
            <v>0</v>
          </cell>
          <cell r="EZ72">
            <v>0</v>
          </cell>
          <cell r="FA72">
            <v>191.15</v>
          </cell>
          <cell r="FC72">
            <v>191.15</v>
          </cell>
          <cell r="FD72">
            <v>0</v>
          </cell>
          <cell r="FE72">
            <v>0</v>
          </cell>
          <cell r="FF72" t="str">
            <v>--ADMw_P--&gt;</v>
          </cell>
          <cell r="FG72">
            <v>191.15</v>
          </cell>
          <cell r="FI72">
            <v>191.15</v>
          </cell>
          <cell r="FJ72">
            <v>0</v>
          </cell>
          <cell r="FK72">
            <v>0</v>
          </cell>
          <cell r="FL72">
            <v>0</v>
          </cell>
          <cell r="FM72">
            <v>0</v>
          </cell>
          <cell r="FN72">
            <v>6.08</v>
          </cell>
          <cell r="FO72">
            <v>3.04</v>
          </cell>
          <cell r="FQ72">
            <v>6.08</v>
          </cell>
          <cell r="FR72">
            <v>0</v>
          </cell>
          <cell r="FS72">
            <v>0</v>
          </cell>
          <cell r="FT72">
            <v>0</v>
          </cell>
          <cell r="FV72">
            <v>0</v>
          </cell>
          <cell r="FW72">
            <v>0</v>
          </cell>
          <cell r="FX72">
            <v>0</v>
          </cell>
          <cell r="FY72">
            <v>0</v>
          </cell>
          <cell r="GA72">
            <v>0</v>
          </cell>
          <cell r="GB72">
            <v>0</v>
          </cell>
          <cell r="GC72">
            <v>0</v>
          </cell>
          <cell r="GD72">
            <v>0</v>
          </cell>
          <cell r="GE72">
            <v>22.1</v>
          </cell>
          <cell r="GF72">
            <v>5.5250000000000004</v>
          </cell>
          <cell r="GH72">
            <v>22.1</v>
          </cell>
          <cell r="GI72">
            <v>0</v>
          </cell>
          <cell r="GJ72">
            <v>0</v>
          </cell>
          <cell r="GL72">
            <v>0</v>
          </cell>
          <cell r="GM72">
            <v>0</v>
          </cell>
          <cell r="GN72">
            <v>0</v>
          </cell>
          <cell r="GP72">
            <v>0</v>
          </cell>
          <cell r="GQ72">
            <v>0</v>
          </cell>
          <cell r="GR72">
            <v>171.9025</v>
          </cell>
          <cell r="GS72">
            <v>199.715</v>
          </cell>
          <cell r="GV72">
            <v>199.715</v>
          </cell>
          <cell r="GX72" t="str">
            <v>&lt;--ADMw_P--</v>
          </cell>
          <cell r="GY72">
            <v>0</v>
          </cell>
          <cell r="GZ72">
            <v>0</v>
          </cell>
          <cell r="HA72">
            <v>0</v>
          </cell>
          <cell r="HB72">
            <v>0</v>
          </cell>
          <cell r="HC72">
            <v>0</v>
          </cell>
          <cell r="HD72" t="str">
            <v>&lt;--Spacer--&gt;</v>
          </cell>
          <cell r="HE72" t="str">
            <v>&lt;--Spacer--&gt;</v>
          </cell>
          <cell r="HF72" t="str">
            <v>&lt;--Spacer--&gt;</v>
          </cell>
          <cell r="HG72" t="str">
            <v>&lt;--Spacer--&gt;</v>
          </cell>
          <cell r="HI72">
            <v>0</v>
          </cell>
          <cell r="HJ72">
            <v>0</v>
          </cell>
          <cell r="HK72">
            <v>0</v>
          </cell>
          <cell r="HL72">
            <v>0</v>
          </cell>
          <cell r="HM72">
            <v>0</v>
          </cell>
          <cell r="HN72">
            <v>0</v>
          </cell>
          <cell r="HO72">
            <v>0</v>
          </cell>
          <cell r="HP72">
            <v>0</v>
          </cell>
          <cell r="HQ72">
            <v>0</v>
          </cell>
          <cell r="HR72">
            <v>0</v>
          </cell>
          <cell r="HS72">
            <v>164.29</v>
          </cell>
          <cell r="HU72">
            <v>164.29</v>
          </cell>
          <cell r="HV72">
            <v>0</v>
          </cell>
          <cell r="HW72">
            <v>0</v>
          </cell>
          <cell r="HX72" t="str">
            <v>--ADMw_O--&gt;</v>
          </cell>
          <cell r="HY72">
            <v>164.29</v>
          </cell>
          <cell r="IA72">
            <v>164.29</v>
          </cell>
          <cell r="IB72">
            <v>0</v>
          </cell>
          <cell r="IC72">
            <v>0</v>
          </cell>
          <cell r="ID72">
            <v>0</v>
          </cell>
          <cell r="IE72">
            <v>0</v>
          </cell>
          <cell r="IF72">
            <v>4.88</v>
          </cell>
          <cell r="IG72">
            <v>2.44</v>
          </cell>
          <cell r="II72">
            <v>4.88</v>
          </cell>
          <cell r="IJ72">
            <v>0</v>
          </cell>
          <cell r="IK72">
            <v>0</v>
          </cell>
          <cell r="IL72">
            <v>0</v>
          </cell>
          <cell r="IN72">
            <v>0</v>
          </cell>
          <cell r="IO72">
            <v>0</v>
          </cell>
          <cell r="IP72">
            <v>0</v>
          </cell>
          <cell r="IQ72">
            <v>0</v>
          </cell>
          <cell r="IS72">
            <v>0</v>
          </cell>
          <cell r="IT72">
            <v>0</v>
          </cell>
          <cell r="IU72">
            <v>0</v>
          </cell>
          <cell r="IV72">
            <v>0</v>
          </cell>
          <cell r="IW72">
            <v>20.69</v>
          </cell>
          <cell r="IX72">
            <v>5.1725000000000003</v>
          </cell>
          <cell r="IZ72">
            <v>20.69</v>
          </cell>
          <cell r="JA72">
            <v>0</v>
          </cell>
          <cell r="JB72">
            <v>0</v>
          </cell>
          <cell r="JD72">
            <v>0</v>
          </cell>
          <cell r="JE72">
            <v>0</v>
          </cell>
          <cell r="JF72">
            <v>0</v>
          </cell>
          <cell r="JH72">
            <v>0</v>
          </cell>
          <cell r="JI72">
            <v>0</v>
          </cell>
          <cell r="JJ72">
            <v>171.9025</v>
          </cell>
          <cell r="JL72" t="str">
            <v>&lt;--ADMw_O--</v>
          </cell>
          <cell r="JM72">
            <v>0</v>
          </cell>
          <cell r="JN72">
            <v>0</v>
          </cell>
          <cell r="JO72">
            <v>0</v>
          </cell>
          <cell r="JP72">
            <v>0</v>
          </cell>
          <cell r="JQ72">
            <v>0</v>
          </cell>
          <cell r="JR72">
            <v>43640.35126797454</v>
          </cell>
          <cell r="JS72">
            <v>1</v>
          </cell>
          <cell r="JT72">
            <v>3</v>
          </cell>
        </row>
        <row r="73">
          <cell r="A73">
            <v>5384</v>
          </cell>
          <cell r="B73">
            <v>1976</v>
          </cell>
          <cell r="D73" t="str">
            <v>Deschutes</v>
          </cell>
          <cell r="E73" t="str">
            <v>Bend-LaPine Administrative SD 1</v>
          </cell>
          <cell r="F73" t="str">
            <v>Desert Sky Montessori</v>
          </cell>
          <cell r="H73">
            <v>0</v>
          </cell>
          <cell r="I73">
            <v>0</v>
          </cell>
          <cell r="J73">
            <v>0</v>
          </cell>
          <cell r="K73">
            <v>0</v>
          </cell>
          <cell r="L73">
            <v>0</v>
          </cell>
          <cell r="M73">
            <v>0</v>
          </cell>
          <cell r="N73">
            <v>0</v>
          </cell>
          <cell r="O73">
            <v>0</v>
          </cell>
          <cell r="P73">
            <v>0</v>
          </cell>
          <cell r="Q73">
            <v>0</v>
          </cell>
          <cell r="R73">
            <v>0</v>
          </cell>
          <cell r="T73">
            <v>0</v>
          </cell>
          <cell r="U73">
            <v>0</v>
          </cell>
          <cell r="V73" t="str">
            <v>--ADMw_F--&gt;</v>
          </cell>
          <cell r="W73">
            <v>0</v>
          </cell>
          <cell r="Y73">
            <v>0</v>
          </cell>
          <cell r="Z73">
            <v>0</v>
          </cell>
          <cell r="AA73">
            <v>0</v>
          </cell>
          <cell r="AB73">
            <v>0</v>
          </cell>
          <cell r="AC73">
            <v>0</v>
          </cell>
          <cell r="AD73">
            <v>0</v>
          </cell>
          <cell r="AE73">
            <v>0</v>
          </cell>
          <cell r="AG73">
            <v>0</v>
          </cell>
          <cell r="AH73">
            <v>0</v>
          </cell>
          <cell r="AI73">
            <v>0</v>
          </cell>
          <cell r="AJ73">
            <v>0</v>
          </cell>
          <cell r="AL73">
            <v>0</v>
          </cell>
          <cell r="AM73">
            <v>0</v>
          </cell>
          <cell r="AN73">
            <v>0</v>
          </cell>
          <cell r="AO73">
            <v>0</v>
          </cell>
          <cell r="AQ73">
            <v>0</v>
          </cell>
          <cell r="AR73">
            <v>0</v>
          </cell>
          <cell r="AS73">
            <v>0</v>
          </cell>
          <cell r="AT73">
            <v>0</v>
          </cell>
          <cell r="AU73">
            <v>0</v>
          </cell>
          <cell r="AV73">
            <v>0</v>
          </cell>
          <cell r="AX73">
            <v>0</v>
          </cell>
          <cell r="AY73">
            <v>0</v>
          </cell>
          <cell r="AZ73">
            <v>0</v>
          </cell>
          <cell r="BB73">
            <v>0</v>
          </cell>
          <cell r="BC73">
            <v>0</v>
          </cell>
          <cell r="BD73">
            <v>0</v>
          </cell>
          <cell r="BF73">
            <v>0</v>
          </cell>
          <cell r="BG73">
            <v>0</v>
          </cell>
          <cell r="BH73">
            <v>139.76</v>
          </cell>
          <cell r="BI73">
            <v>0</v>
          </cell>
          <cell r="BL73">
            <v>139.76</v>
          </cell>
          <cell r="BN73" t="str">
            <v>&lt;--ADMw_F--</v>
          </cell>
          <cell r="BO73">
            <v>0</v>
          </cell>
          <cell r="BP73">
            <v>0</v>
          </cell>
          <cell r="BQ73">
            <v>0</v>
          </cell>
          <cell r="BR73">
            <v>0</v>
          </cell>
          <cell r="BS73">
            <v>0</v>
          </cell>
          <cell r="BT73" t="str">
            <v>&lt;--Spacer--&gt;</v>
          </cell>
          <cell r="BU73" t="str">
            <v>&lt;--Spacer--&gt;</v>
          </cell>
          <cell r="BV73" t="str">
            <v>&lt;--Spacer--&gt;</v>
          </cell>
          <cell r="BW73" t="str">
            <v>&lt;--Spacer--&gt;</v>
          </cell>
          <cell r="BY73">
            <v>0</v>
          </cell>
          <cell r="BZ73">
            <v>0</v>
          </cell>
          <cell r="CA73">
            <v>0</v>
          </cell>
          <cell r="CB73">
            <v>0</v>
          </cell>
          <cell r="CC73">
            <v>0</v>
          </cell>
          <cell r="CD73">
            <v>0</v>
          </cell>
          <cell r="CE73">
            <v>0</v>
          </cell>
          <cell r="CF73">
            <v>0</v>
          </cell>
          <cell r="CG73">
            <v>0</v>
          </cell>
          <cell r="CH73">
            <v>0</v>
          </cell>
          <cell r="CI73">
            <v>135.78</v>
          </cell>
          <cell r="CK73">
            <v>135.78</v>
          </cell>
          <cell r="CL73">
            <v>0</v>
          </cell>
          <cell r="CM73">
            <v>0</v>
          </cell>
          <cell r="CN73" t="str">
            <v>--ADMw_C--&gt;</v>
          </cell>
          <cell r="CO73">
            <v>135.78</v>
          </cell>
          <cell r="CQ73">
            <v>135.78</v>
          </cell>
          <cell r="CR73">
            <v>0</v>
          </cell>
          <cell r="CS73">
            <v>0</v>
          </cell>
          <cell r="CT73">
            <v>0</v>
          </cell>
          <cell r="CU73">
            <v>0</v>
          </cell>
          <cell r="CV73">
            <v>1</v>
          </cell>
          <cell r="CW73">
            <v>0.5</v>
          </cell>
          <cell r="CY73">
            <v>1</v>
          </cell>
          <cell r="CZ73">
            <v>0</v>
          </cell>
          <cell r="DA73">
            <v>0</v>
          </cell>
          <cell r="DB73">
            <v>0</v>
          </cell>
          <cell r="DD73">
            <v>0</v>
          </cell>
          <cell r="DE73">
            <v>0</v>
          </cell>
          <cell r="DF73">
            <v>0</v>
          </cell>
          <cell r="DG73">
            <v>0</v>
          </cell>
          <cell r="DI73">
            <v>0</v>
          </cell>
          <cell r="DJ73">
            <v>0</v>
          </cell>
          <cell r="DK73">
            <v>0</v>
          </cell>
          <cell r="DL73">
            <v>0</v>
          </cell>
          <cell r="DM73">
            <v>13.92</v>
          </cell>
          <cell r="DN73">
            <v>3.48</v>
          </cell>
          <cell r="DP73">
            <v>13.92</v>
          </cell>
          <cell r="DQ73">
            <v>0</v>
          </cell>
          <cell r="DR73">
            <v>0</v>
          </cell>
          <cell r="DT73">
            <v>0</v>
          </cell>
          <cell r="DU73">
            <v>0</v>
          </cell>
          <cell r="DV73">
            <v>0</v>
          </cell>
          <cell r="DX73">
            <v>0</v>
          </cell>
          <cell r="DY73">
            <v>0</v>
          </cell>
          <cell r="DZ73">
            <v>106.5025</v>
          </cell>
          <cell r="EA73">
            <v>139.76</v>
          </cell>
          <cell r="ED73">
            <v>139.76</v>
          </cell>
          <cell r="EF73" t="str">
            <v>&lt;--ADMw_C--</v>
          </cell>
          <cell r="EG73">
            <v>-3.4259999999999998E-3</v>
          </cell>
          <cell r="EH73">
            <v>0</v>
          </cell>
          <cell r="EI73">
            <v>0</v>
          </cell>
          <cell r="EJ73">
            <v>0</v>
          </cell>
          <cell r="EK73">
            <v>0</v>
          </cell>
          <cell r="EL73" t="str">
            <v>&lt;--Spacer--&gt;</v>
          </cell>
          <cell r="EM73" t="str">
            <v>&lt;--Spacer--&gt;</v>
          </cell>
          <cell r="EN73" t="str">
            <v>&lt;--Spacer--&gt;</v>
          </cell>
          <cell r="EO73" t="str">
            <v>&lt;--Spacer--&gt;</v>
          </cell>
          <cell r="EQ73">
            <v>0</v>
          </cell>
          <cell r="ER73">
            <v>0</v>
          </cell>
          <cell r="ES73">
            <v>0</v>
          </cell>
          <cell r="ET73">
            <v>0</v>
          </cell>
          <cell r="EU73">
            <v>0</v>
          </cell>
          <cell r="EV73">
            <v>0</v>
          </cell>
          <cell r="EW73">
            <v>0</v>
          </cell>
          <cell r="EX73">
            <v>0</v>
          </cell>
          <cell r="EY73">
            <v>0</v>
          </cell>
          <cell r="EZ73">
            <v>0</v>
          </cell>
          <cell r="FA73">
            <v>103</v>
          </cell>
          <cell r="FC73">
            <v>103</v>
          </cell>
          <cell r="FD73">
            <v>0</v>
          </cell>
          <cell r="FE73">
            <v>0</v>
          </cell>
          <cell r="FF73" t="str">
            <v>--ADMw_P--&gt;</v>
          </cell>
          <cell r="FG73">
            <v>103</v>
          </cell>
          <cell r="FI73">
            <v>103</v>
          </cell>
          <cell r="FJ73">
            <v>0</v>
          </cell>
          <cell r="FK73">
            <v>0</v>
          </cell>
          <cell r="FL73">
            <v>0</v>
          </cell>
          <cell r="FM73">
            <v>0</v>
          </cell>
          <cell r="FN73">
            <v>1.05</v>
          </cell>
          <cell r="FO73">
            <v>0.52500000000000002</v>
          </cell>
          <cell r="FQ73">
            <v>1.05</v>
          </cell>
          <cell r="FR73">
            <v>0</v>
          </cell>
          <cell r="FS73">
            <v>0</v>
          </cell>
          <cell r="FT73">
            <v>0</v>
          </cell>
          <cell r="FV73">
            <v>0</v>
          </cell>
          <cell r="FW73">
            <v>0</v>
          </cell>
          <cell r="FX73">
            <v>0</v>
          </cell>
          <cell r="FY73">
            <v>0</v>
          </cell>
          <cell r="GA73">
            <v>0</v>
          </cell>
          <cell r="GB73">
            <v>0</v>
          </cell>
          <cell r="GC73">
            <v>0</v>
          </cell>
          <cell r="GD73">
            <v>0</v>
          </cell>
          <cell r="GE73">
            <v>11.91</v>
          </cell>
          <cell r="GF73">
            <v>2.9775</v>
          </cell>
          <cell r="GH73">
            <v>11.91</v>
          </cell>
          <cell r="GI73">
            <v>0</v>
          </cell>
          <cell r="GJ73">
            <v>0</v>
          </cell>
          <cell r="GL73">
            <v>0</v>
          </cell>
          <cell r="GM73">
            <v>0</v>
          </cell>
          <cell r="GN73">
            <v>0</v>
          </cell>
          <cell r="GP73">
            <v>0</v>
          </cell>
          <cell r="GQ73">
            <v>0</v>
          </cell>
          <cell r="GR73">
            <v>0</v>
          </cell>
          <cell r="GS73">
            <v>106.5025</v>
          </cell>
          <cell r="GV73">
            <v>106.5025</v>
          </cell>
          <cell r="GX73" t="str">
            <v>&lt;--ADMw_P--</v>
          </cell>
          <cell r="GY73">
            <v>0</v>
          </cell>
          <cell r="GZ73">
            <v>0</v>
          </cell>
          <cell r="HA73">
            <v>0</v>
          </cell>
          <cell r="HB73">
            <v>0</v>
          </cell>
          <cell r="HC73">
            <v>0</v>
          </cell>
          <cell r="HD73" t="str">
            <v>&lt;--Spacer--&gt;</v>
          </cell>
          <cell r="HE73" t="str">
            <v>&lt;--Spacer--&gt;</v>
          </cell>
          <cell r="HF73" t="str">
            <v>&lt;--Spacer--&gt;</v>
          </cell>
          <cell r="HG73" t="str">
            <v>&lt;--Spacer--&gt;</v>
          </cell>
          <cell r="HX73" t="str">
            <v>--ADMw_O--&gt;</v>
          </cell>
          <cell r="JL73" t="str">
            <v>&lt;--ADMw_O--</v>
          </cell>
          <cell r="JR73">
            <v>43640.35126797454</v>
          </cell>
          <cell r="JS73">
            <v>1</v>
          </cell>
          <cell r="JT73">
            <v>3</v>
          </cell>
        </row>
        <row r="74">
          <cell r="A74">
            <v>1977</v>
          </cell>
          <cell r="B74">
            <v>1977</v>
          </cell>
          <cell r="C74" t="str">
            <v>09002</v>
          </cell>
          <cell r="D74" t="str">
            <v>Deschutes</v>
          </cell>
          <cell r="E74" t="str">
            <v>Redmond SD 2J</v>
          </cell>
          <cell r="G74">
            <v>1975</v>
          </cell>
          <cell r="H74">
            <v>25488700</v>
          </cell>
          <cell r="I74">
            <v>0</v>
          </cell>
          <cell r="J74">
            <v>0</v>
          </cell>
          <cell r="K74">
            <v>115500</v>
          </cell>
          <cell r="L74">
            <v>0</v>
          </cell>
          <cell r="M74">
            <v>0</v>
          </cell>
          <cell r="N74">
            <v>0</v>
          </cell>
          <cell r="O74">
            <v>0</v>
          </cell>
          <cell r="P74">
            <v>12.16</v>
          </cell>
          <cell r="Q74">
            <v>3974800</v>
          </cell>
          <cell r="R74">
            <v>7497.2</v>
          </cell>
          <cell r="S74">
            <v>7497.2</v>
          </cell>
          <cell r="T74">
            <v>7497.2</v>
          </cell>
          <cell r="U74">
            <v>0</v>
          </cell>
          <cell r="V74" t="str">
            <v>--ADMw_F--&gt;</v>
          </cell>
          <cell r="W74">
            <v>7497.2</v>
          </cell>
          <cell r="X74">
            <v>7497.2</v>
          </cell>
          <cell r="Y74">
            <v>7497.2</v>
          </cell>
          <cell r="Z74">
            <v>0</v>
          </cell>
          <cell r="AA74">
            <v>1018</v>
          </cell>
          <cell r="AB74">
            <v>824.69200000000001</v>
          </cell>
          <cell r="AC74">
            <v>41.2</v>
          </cell>
          <cell r="AD74">
            <v>285.8</v>
          </cell>
          <cell r="AE74">
            <v>142.9</v>
          </cell>
          <cell r="AF74">
            <v>285.8</v>
          </cell>
          <cell r="AG74">
            <v>285.8</v>
          </cell>
          <cell r="AH74">
            <v>0</v>
          </cell>
          <cell r="AI74">
            <v>0</v>
          </cell>
          <cell r="AJ74">
            <v>0</v>
          </cell>
          <cell r="AK74">
            <v>0</v>
          </cell>
          <cell r="AL74">
            <v>0</v>
          </cell>
          <cell r="AM74">
            <v>0</v>
          </cell>
          <cell r="AN74">
            <v>0</v>
          </cell>
          <cell r="AO74">
            <v>0</v>
          </cell>
          <cell r="AP74">
            <v>0</v>
          </cell>
          <cell r="AQ74">
            <v>0</v>
          </cell>
          <cell r="AR74">
            <v>0</v>
          </cell>
          <cell r="AS74">
            <v>33</v>
          </cell>
          <cell r="AT74">
            <v>8.25</v>
          </cell>
          <cell r="AU74">
            <v>1045.94</v>
          </cell>
          <cell r="AV74">
            <v>261.48500000000001</v>
          </cell>
          <cell r="AW74">
            <v>1045.94</v>
          </cell>
          <cell r="AX74">
            <v>1045.94</v>
          </cell>
          <cell r="AY74">
            <v>0</v>
          </cell>
          <cell r="AZ74">
            <v>0</v>
          </cell>
          <cell r="BA74">
            <v>0</v>
          </cell>
          <cell r="BB74">
            <v>0</v>
          </cell>
          <cell r="BC74">
            <v>0</v>
          </cell>
          <cell r="BD74">
            <v>0</v>
          </cell>
          <cell r="BE74">
            <v>0</v>
          </cell>
          <cell r="BF74">
            <v>0</v>
          </cell>
          <cell r="BG74">
            <v>0</v>
          </cell>
          <cell r="BH74">
            <v>7740.8549000000003</v>
          </cell>
          <cell r="BI74">
            <v>8775.7270000000008</v>
          </cell>
          <cell r="BJ74">
            <v>8665.7173999999995</v>
          </cell>
          <cell r="BK74">
            <v>8775.7270000000008</v>
          </cell>
          <cell r="BL74">
            <v>8775.7270000000008</v>
          </cell>
          <cell r="BM74">
            <v>8775.7270000000008</v>
          </cell>
          <cell r="BN74" t="str">
            <v>&lt;--ADMw_F--</v>
          </cell>
          <cell r="BO74">
            <v>-5.306E-3</v>
          </cell>
          <cell r="BP74">
            <v>0</v>
          </cell>
          <cell r="BQ74">
            <v>530.16999999999996</v>
          </cell>
          <cell r="BR74">
            <v>30</v>
          </cell>
          <cell r="BS74">
            <v>0.7</v>
          </cell>
          <cell r="BT74" t="str">
            <v>&lt;--Spacer--&gt;</v>
          </cell>
          <cell r="BU74" t="str">
            <v>&lt;--Spacer--&gt;</v>
          </cell>
          <cell r="BV74" t="str">
            <v>&lt;--Spacer--&gt;</v>
          </cell>
          <cell r="BW74" t="str">
            <v>&lt;--Spacer--&gt;</v>
          </cell>
          <cell r="BX74">
            <v>1975</v>
          </cell>
          <cell r="BY74">
            <v>24149500</v>
          </cell>
          <cell r="BZ74">
            <v>0</v>
          </cell>
          <cell r="CA74">
            <v>0</v>
          </cell>
          <cell r="CB74">
            <v>138800</v>
          </cell>
          <cell r="CC74">
            <v>0</v>
          </cell>
          <cell r="CD74">
            <v>0</v>
          </cell>
          <cell r="CE74">
            <v>0</v>
          </cell>
          <cell r="CF74">
            <v>0</v>
          </cell>
          <cell r="CG74">
            <v>12.46</v>
          </cell>
          <cell r="CH74">
            <v>3434600</v>
          </cell>
          <cell r="CI74">
            <v>6506.4</v>
          </cell>
          <cell r="CJ74">
            <v>7399.84</v>
          </cell>
          <cell r="CK74">
            <v>6506.4</v>
          </cell>
          <cell r="CL74">
            <v>893.44</v>
          </cell>
          <cell r="CM74">
            <v>0</v>
          </cell>
          <cell r="CN74" t="str">
            <v>--ADMw_C--&gt;</v>
          </cell>
          <cell r="CO74">
            <v>6506.4</v>
          </cell>
          <cell r="CP74">
            <v>7399.84</v>
          </cell>
          <cell r="CQ74">
            <v>6506.4</v>
          </cell>
          <cell r="CR74">
            <v>893.44</v>
          </cell>
          <cell r="CS74">
            <v>981</v>
          </cell>
          <cell r="CT74">
            <v>813.98239999999998</v>
          </cell>
          <cell r="CU74">
            <v>41.2</v>
          </cell>
          <cell r="CV74">
            <v>289.17</v>
          </cell>
          <cell r="CW74">
            <v>144.58500000000001</v>
          </cell>
          <cell r="CX74">
            <v>289.17</v>
          </cell>
          <cell r="CY74">
            <v>289.17</v>
          </cell>
          <cell r="CZ74">
            <v>0</v>
          </cell>
          <cell r="DA74">
            <v>0</v>
          </cell>
          <cell r="DB74">
            <v>0</v>
          </cell>
          <cell r="DC74">
            <v>0</v>
          </cell>
          <cell r="DD74">
            <v>0</v>
          </cell>
          <cell r="DE74">
            <v>0</v>
          </cell>
          <cell r="DF74">
            <v>0.92</v>
          </cell>
          <cell r="DG74">
            <v>-0.23</v>
          </cell>
          <cell r="DH74">
            <v>0.92</v>
          </cell>
          <cell r="DI74">
            <v>0.92</v>
          </cell>
          <cell r="DJ74">
            <v>0</v>
          </cell>
          <cell r="DK74">
            <v>33</v>
          </cell>
          <cell r="DL74">
            <v>8.25</v>
          </cell>
          <cell r="DM74">
            <v>906.67</v>
          </cell>
          <cell r="DN74">
            <v>226.66749999999999</v>
          </cell>
          <cell r="DO74">
            <v>1032.3599999999999</v>
          </cell>
          <cell r="DP74">
            <v>906.67</v>
          </cell>
          <cell r="DQ74">
            <v>125.69</v>
          </cell>
          <cell r="DR74">
            <v>0</v>
          </cell>
          <cell r="DS74">
            <v>0</v>
          </cell>
          <cell r="DT74">
            <v>0</v>
          </cell>
          <cell r="DU74">
            <v>0</v>
          </cell>
          <cell r="DV74">
            <v>0</v>
          </cell>
          <cell r="DW74">
            <v>0</v>
          </cell>
          <cell r="DX74">
            <v>0</v>
          </cell>
          <cell r="DY74">
            <v>0</v>
          </cell>
          <cell r="DZ74">
            <v>7771.9935999999998</v>
          </cell>
          <cell r="EA74">
            <v>7740.8549000000003</v>
          </cell>
          <cell r="EB74">
            <v>8683.1510999999991</v>
          </cell>
          <cell r="EC74">
            <v>8665.7173999999995</v>
          </cell>
          <cell r="ED74">
            <v>7771.9935999999998</v>
          </cell>
          <cell r="EE74">
            <v>8683.1510999999991</v>
          </cell>
          <cell r="EF74" t="str">
            <v>&lt;--ADMw_C--</v>
          </cell>
          <cell r="EG74">
            <v>-8.3140000000000002E-3</v>
          </cell>
          <cell r="EH74">
            <v>0</v>
          </cell>
          <cell r="EI74">
            <v>460.29</v>
          </cell>
          <cell r="EJ74">
            <v>22</v>
          </cell>
          <cell r="EK74">
            <v>0.7</v>
          </cell>
          <cell r="EL74" t="str">
            <v>&lt;--Spacer--&gt;</v>
          </cell>
          <cell r="EM74" t="str">
            <v>&lt;--Spacer--&gt;</v>
          </cell>
          <cell r="EN74" t="str">
            <v>&lt;--Spacer--&gt;</v>
          </cell>
          <cell r="EO74" t="str">
            <v>&lt;--Spacer--&gt;</v>
          </cell>
          <cell r="EP74">
            <v>1975</v>
          </cell>
          <cell r="EQ74">
            <v>22974199</v>
          </cell>
          <cell r="ER74">
            <v>0</v>
          </cell>
          <cell r="ES74">
            <v>717275</v>
          </cell>
          <cell r="ET74">
            <v>164858</v>
          </cell>
          <cell r="EU74">
            <v>0</v>
          </cell>
          <cell r="EV74">
            <v>0</v>
          </cell>
          <cell r="EW74">
            <v>0</v>
          </cell>
          <cell r="EX74">
            <v>0</v>
          </cell>
          <cell r="EY74">
            <v>12.16</v>
          </cell>
          <cell r="EZ74">
            <v>3138376</v>
          </cell>
          <cell r="FA74">
            <v>6491.5</v>
          </cell>
          <cell r="FB74">
            <v>7362.46</v>
          </cell>
          <cell r="FC74">
            <v>6491.5</v>
          </cell>
          <cell r="FD74">
            <v>870.96</v>
          </cell>
          <cell r="FE74">
            <v>0</v>
          </cell>
          <cell r="FF74" t="str">
            <v>--ADMw_P--&gt;</v>
          </cell>
          <cell r="FG74">
            <v>6491.5</v>
          </cell>
          <cell r="FH74">
            <v>7362.46</v>
          </cell>
          <cell r="FI74">
            <v>6491.5</v>
          </cell>
          <cell r="FJ74">
            <v>870.96</v>
          </cell>
          <cell r="FK74">
            <v>1014</v>
          </cell>
          <cell r="FL74">
            <v>809.87059999999997</v>
          </cell>
          <cell r="FM74">
            <v>41.2</v>
          </cell>
          <cell r="FN74">
            <v>308.31</v>
          </cell>
          <cell r="FO74">
            <v>154.155</v>
          </cell>
          <cell r="FP74">
            <v>315.94</v>
          </cell>
          <cell r="FQ74">
            <v>308.31</v>
          </cell>
          <cell r="FR74">
            <v>7.63</v>
          </cell>
          <cell r="FS74">
            <v>3.85</v>
          </cell>
          <cell r="FT74">
            <v>3.85</v>
          </cell>
          <cell r="FU74">
            <v>4.78</v>
          </cell>
          <cell r="FV74">
            <v>3.85</v>
          </cell>
          <cell r="FW74">
            <v>0.93</v>
          </cell>
          <cell r="FX74">
            <v>3.83</v>
          </cell>
          <cell r="FY74">
            <v>-0.57450000000000001</v>
          </cell>
          <cell r="FZ74">
            <v>3.83</v>
          </cell>
          <cell r="GA74">
            <v>3.83</v>
          </cell>
          <cell r="GB74">
            <v>0</v>
          </cell>
          <cell r="GC74">
            <v>31</v>
          </cell>
          <cell r="GD74">
            <v>7.75</v>
          </cell>
          <cell r="GE74">
            <v>1056.97</v>
          </cell>
          <cell r="GF74">
            <v>264.24250000000001</v>
          </cell>
          <cell r="GG74">
            <v>1198.78</v>
          </cell>
          <cell r="GH74">
            <v>1056.97</v>
          </cell>
          <cell r="GI74">
            <v>141.81</v>
          </cell>
          <cell r="GJ74">
            <v>0</v>
          </cell>
          <cell r="GK74">
            <v>0</v>
          </cell>
          <cell r="GL74">
            <v>0</v>
          </cell>
          <cell r="GM74">
            <v>0</v>
          </cell>
          <cell r="GN74">
            <v>0</v>
          </cell>
          <cell r="GO74">
            <v>0</v>
          </cell>
          <cell r="GP74">
            <v>0</v>
          </cell>
          <cell r="GQ74">
            <v>0</v>
          </cell>
          <cell r="GR74">
            <v>7891.6756999999998</v>
          </cell>
          <cell r="GS74">
            <v>7771.9935999999998</v>
          </cell>
          <cell r="GT74">
            <v>8762.2106999999996</v>
          </cell>
          <cell r="GU74">
            <v>8683.1510999999991</v>
          </cell>
          <cell r="GV74">
            <v>7891.6756999999998</v>
          </cell>
          <cell r="GW74">
            <v>8762.2106999999996</v>
          </cell>
          <cell r="GX74" t="str">
            <v>&lt;--ADMw_P--</v>
          </cell>
          <cell r="GY74">
            <v>-7.711E-3</v>
          </cell>
          <cell r="GZ74">
            <v>0</v>
          </cell>
          <cell r="HA74">
            <v>426.27</v>
          </cell>
          <cell r="HB74">
            <v>14</v>
          </cell>
          <cell r="HC74">
            <v>0.7</v>
          </cell>
          <cell r="HD74" t="str">
            <v>&lt;--Spacer--&gt;</v>
          </cell>
          <cell r="HE74" t="str">
            <v>&lt;--Spacer--&gt;</v>
          </cell>
          <cell r="HF74" t="str">
            <v>&lt;--Spacer--&gt;</v>
          </cell>
          <cell r="HG74" t="str">
            <v>&lt;--Spacer--&gt;</v>
          </cell>
          <cell r="HH74">
            <v>1975</v>
          </cell>
          <cell r="HI74">
            <v>21471838</v>
          </cell>
          <cell r="HJ74">
            <v>0</v>
          </cell>
          <cell r="HK74">
            <v>859593</v>
          </cell>
          <cell r="HL74">
            <v>123077</v>
          </cell>
          <cell r="HM74">
            <v>0</v>
          </cell>
          <cell r="HN74">
            <v>0</v>
          </cell>
          <cell r="HO74">
            <v>0</v>
          </cell>
          <cell r="HP74">
            <v>0</v>
          </cell>
          <cell r="HQ74">
            <v>11.72</v>
          </cell>
          <cell r="HR74">
            <v>2773224</v>
          </cell>
          <cell r="HS74">
            <v>6487.96</v>
          </cell>
          <cell r="HT74">
            <v>7311.12</v>
          </cell>
          <cell r="HU74">
            <v>6487.96</v>
          </cell>
          <cell r="HV74">
            <v>823.16</v>
          </cell>
          <cell r="HW74">
            <v>0</v>
          </cell>
          <cell r="HX74" t="str">
            <v>--ADMw_O--&gt;</v>
          </cell>
          <cell r="HY74">
            <v>6487.96</v>
          </cell>
          <cell r="HZ74">
            <v>7311.12</v>
          </cell>
          <cell r="IA74">
            <v>6487.96</v>
          </cell>
          <cell r="IB74">
            <v>823.16</v>
          </cell>
          <cell r="IC74">
            <v>991</v>
          </cell>
          <cell r="ID74">
            <v>804.22320000000002</v>
          </cell>
          <cell r="IE74">
            <v>37.799999999999997</v>
          </cell>
          <cell r="IF74">
            <v>357.85</v>
          </cell>
          <cell r="IG74">
            <v>178.92500000000001</v>
          </cell>
          <cell r="IH74">
            <v>359.85</v>
          </cell>
          <cell r="II74">
            <v>357.85</v>
          </cell>
          <cell r="IJ74">
            <v>2</v>
          </cell>
          <cell r="IK74">
            <v>3.79</v>
          </cell>
          <cell r="IL74">
            <v>3.79</v>
          </cell>
          <cell r="IM74">
            <v>3.79</v>
          </cell>
          <cell r="IN74">
            <v>3.79</v>
          </cell>
          <cell r="IO74">
            <v>0</v>
          </cell>
          <cell r="IP74">
            <v>0</v>
          </cell>
          <cell r="IQ74">
            <v>0</v>
          </cell>
          <cell r="IR74">
            <v>0</v>
          </cell>
          <cell r="IS74">
            <v>0</v>
          </cell>
          <cell r="IT74">
            <v>0</v>
          </cell>
          <cell r="IU74">
            <v>55</v>
          </cell>
          <cell r="IV74">
            <v>13.75</v>
          </cell>
          <cell r="IW74">
            <v>1460.91</v>
          </cell>
          <cell r="IX74">
            <v>365.22750000000002</v>
          </cell>
          <cell r="IY74">
            <v>1646.41</v>
          </cell>
          <cell r="IZ74">
            <v>1460.91</v>
          </cell>
          <cell r="JA74">
            <v>185.5</v>
          </cell>
          <cell r="JB74">
            <v>0</v>
          </cell>
          <cell r="JC74">
            <v>0</v>
          </cell>
          <cell r="JD74">
            <v>0</v>
          </cell>
          <cell r="JE74">
            <v>0</v>
          </cell>
          <cell r="JF74">
            <v>0</v>
          </cell>
          <cell r="JG74">
            <v>0</v>
          </cell>
          <cell r="JH74">
            <v>0</v>
          </cell>
          <cell r="JI74">
            <v>0</v>
          </cell>
          <cell r="JJ74">
            <v>7891.6756999999998</v>
          </cell>
          <cell r="JK74">
            <v>8762.2106999999996</v>
          </cell>
          <cell r="JL74" t="str">
            <v>&lt;--ADMw_O--</v>
          </cell>
          <cell r="JM74">
            <v>-1.1336000000000001E-2</v>
          </cell>
          <cell r="JN74">
            <v>0</v>
          </cell>
          <cell r="JO74">
            <v>379.32</v>
          </cell>
          <cell r="JP74">
            <v>13</v>
          </cell>
          <cell r="JQ74">
            <v>0.7</v>
          </cell>
          <cell r="JR74">
            <v>43640.35126797454</v>
          </cell>
          <cell r="JS74">
            <v>1</v>
          </cell>
          <cell r="JT74">
            <v>2</v>
          </cell>
        </row>
        <row r="75">
          <cell r="A75">
            <v>4729</v>
          </cell>
          <cell r="B75">
            <v>1977</v>
          </cell>
          <cell r="D75" t="str">
            <v>Deschutes</v>
          </cell>
          <cell r="E75" t="str">
            <v>Redmond SD 2J</v>
          </cell>
          <cell r="F75" t="str">
            <v>Redmond Proficiency Academy</v>
          </cell>
          <cell r="H75">
            <v>0</v>
          </cell>
          <cell r="I75">
            <v>0</v>
          </cell>
          <cell r="J75">
            <v>0</v>
          </cell>
          <cell r="K75">
            <v>0</v>
          </cell>
          <cell r="L75">
            <v>0</v>
          </cell>
          <cell r="M75">
            <v>0</v>
          </cell>
          <cell r="N75">
            <v>0</v>
          </cell>
          <cell r="O75">
            <v>0</v>
          </cell>
          <cell r="P75">
            <v>0</v>
          </cell>
          <cell r="Q75">
            <v>0</v>
          </cell>
          <cell r="R75">
            <v>0</v>
          </cell>
          <cell r="T75">
            <v>0</v>
          </cell>
          <cell r="U75">
            <v>0</v>
          </cell>
          <cell r="V75" t="str">
            <v>--ADMw_F--&gt;</v>
          </cell>
          <cell r="W75">
            <v>0</v>
          </cell>
          <cell r="Y75">
            <v>0</v>
          </cell>
          <cell r="Z75">
            <v>0</v>
          </cell>
          <cell r="AA75">
            <v>0</v>
          </cell>
          <cell r="AB75">
            <v>0</v>
          </cell>
          <cell r="AC75">
            <v>0</v>
          </cell>
          <cell r="AD75">
            <v>0</v>
          </cell>
          <cell r="AE75">
            <v>0</v>
          </cell>
          <cell r="AG75">
            <v>0</v>
          </cell>
          <cell r="AH75">
            <v>0</v>
          </cell>
          <cell r="AI75">
            <v>0</v>
          </cell>
          <cell r="AJ75">
            <v>0</v>
          </cell>
          <cell r="AL75">
            <v>0</v>
          </cell>
          <cell r="AM75">
            <v>0</v>
          </cell>
          <cell r="AN75">
            <v>0</v>
          </cell>
          <cell r="AO75">
            <v>0</v>
          </cell>
          <cell r="AQ75">
            <v>0</v>
          </cell>
          <cell r="AR75">
            <v>0</v>
          </cell>
          <cell r="AS75">
            <v>0</v>
          </cell>
          <cell r="AT75">
            <v>0</v>
          </cell>
          <cell r="AU75">
            <v>0</v>
          </cell>
          <cell r="AV75">
            <v>0</v>
          </cell>
          <cell r="AX75">
            <v>0</v>
          </cell>
          <cell r="AY75">
            <v>0</v>
          </cell>
          <cell r="AZ75">
            <v>0</v>
          </cell>
          <cell r="BB75">
            <v>0</v>
          </cell>
          <cell r="BC75">
            <v>0</v>
          </cell>
          <cell r="BD75">
            <v>0</v>
          </cell>
          <cell r="BF75">
            <v>0</v>
          </cell>
          <cell r="BG75">
            <v>0</v>
          </cell>
          <cell r="BH75">
            <v>924.86249999999995</v>
          </cell>
          <cell r="BI75">
            <v>0</v>
          </cell>
          <cell r="BL75">
            <v>924.86249999999995</v>
          </cell>
          <cell r="BN75" t="str">
            <v>&lt;--ADMw_F--</v>
          </cell>
          <cell r="BO75">
            <v>0</v>
          </cell>
          <cell r="BP75">
            <v>0</v>
          </cell>
          <cell r="BQ75">
            <v>0</v>
          </cell>
          <cell r="BR75">
            <v>0</v>
          </cell>
          <cell r="BS75">
            <v>0</v>
          </cell>
          <cell r="BT75" t="str">
            <v>&lt;--Spacer--&gt;</v>
          </cell>
          <cell r="BU75" t="str">
            <v>&lt;--Spacer--&gt;</v>
          </cell>
          <cell r="BV75" t="str">
            <v>&lt;--Spacer--&gt;</v>
          </cell>
          <cell r="BW75" t="str">
            <v>&lt;--Spacer--&gt;</v>
          </cell>
          <cell r="BY75">
            <v>0</v>
          </cell>
          <cell r="BZ75">
            <v>0</v>
          </cell>
          <cell r="CA75">
            <v>0</v>
          </cell>
          <cell r="CB75">
            <v>0</v>
          </cell>
          <cell r="CC75">
            <v>0</v>
          </cell>
          <cell r="CD75">
            <v>0</v>
          </cell>
          <cell r="CE75">
            <v>0</v>
          </cell>
          <cell r="CF75">
            <v>0</v>
          </cell>
          <cell r="CG75">
            <v>0</v>
          </cell>
          <cell r="CH75">
            <v>0</v>
          </cell>
          <cell r="CI75">
            <v>893.44</v>
          </cell>
          <cell r="CK75">
            <v>893.44</v>
          </cell>
          <cell r="CL75">
            <v>0</v>
          </cell>
          <cell r="CM75">
            <v>0</v>
          </cell>
          <cell r="CN75" t="str">
            <v>--ADMw_C--&gt;</v>
          </cell>
          <cell r="CO75">
            <v>893.44</v>
          </cell>
          <cell r="CQ75">
            <v>893.44</v>
          </cell>
          <cell r="CR75">
            <v>0</v>
          </cell>
          <cell r="CS75">
            <v>0</v>
          </cell>
          <cell r="CT75">
            <v>0</v>
          </cell>
          <cell r="CU75">
            <v>0</v>
          </cell>
          <cell r="CV75">
            <v>0</v>
          </cell>
          <cell r="CW75">
            <v>0</v>
          </cell>
          <cell r="CY75">
            <v>0</v>
          </cell>
          <cell r="CZ75">
            <v>0</v>
          </cell>
          <cell r="DA75">
            <v>0</v>
          </cell>
          <cell r="DB75">
            <v>0</v>
          </cell>
          <cell r="DD75">
            <v>0</v>
          </cell>
          <cell r="DE75">
            <v>0</v>
          </cell>
          <cell r="DF75">
            <v>0</v>
          </cell>
          <cell r="DG75">
            <v>0</v>
          </cell>
          <cell r="DI75">
            <v>0</v>
          </cell>
          <cell r="DJ75">
            <v>0</v>
          </cell>
          <cell r="DK75">
            <v>0</v>
          </cell>
          <cell r="DL75">
            <v>0</v>
          </cell>
          <cell r="DM75">
            <v>125.69</v>
          </cell>
          <cell r="DN75">
            <v>31.422499999999999</v>
          </cell>
          <cell r="DP75">
            <v>125.69</v>
          </cell>
          <cell r="DQ75">
            <v>0</v>
          </cell>
          <cell r="DR75">
            <v>0</v>
          </cell>
          <cell r="DT75">
            <v>0</v>
          </cell>
          <cell r="DU75">
            <v>0</v>
          </cell>
          <cell r="DV75">
            <v>0</v>
          </cell>
          <cell r="DX75">
            <v>0</v>
          </cell>
          <cell r="DY75">
            <v>0</v>
          </cell>
          <cell r="DZ75">
            <v>911.15750000000003</v>
          </cell>
          <cell r="EA75">
            <v>924.86249999999995</v>
          </cell>
          <cell r="ED75">
            <v>924.86249999999995</v>
          </cell>
          <cell r="EF75" t="str">
            <v>&lt;--ADMw_C--</v>
          </cell>
          <cell r="EG75">
            <v>-8.3140000000000002E-3</v>
          </cell>
          <cell r="EH75">
            <v>0</v>
          </cell>
          <cell r="EI75">
            <v>0</v>
          </cell>
          <cell r="EJ75">
            <v>0</v>
          </cell>
          <cell r="EK75">
            <v>0</v>
          </cell>
          <cell r="EL75" t="str">
            <v>&lt;--Spacer--&gt;</v>
          </cell>
          <cell r="EM75" t="str">
            <v>&lt;--Spacer--&gt;</v>
          </cell>
          <cell r="EN75" t="str">
            <v>&lt;--Spacer--&gt;</v>
          </cell>
          <cell r="EO75" t="str">
            <v>&lt;--Spacer--&gt;</v>
          </cell>
          <cell r="EQ75">
            <v>0</v>
          </cell>
          <cell r="ER75">
            <v>0</v>
          </cell>
          <cell r="ES75">
            <v>0</v>
          </cell>
          <cell r="ET75">
            <v>0</v>
          </cell>
          <cell r="EU75">
            <v>0</v>
          </cell>
          <cell r="EV75">
            <v>0</v>
          </cell>
          <cell r="EW75">
            <v>0</v>
          </cell>
          <cell r="EX75">
            <v>0</v>
          </cell>
          <cell r="EY75">
            <v>0</v>
          </cell>
          <cell r="EZ75">
            <v>0</v>
          </cell>
          <cell r="FA75">
            <v>870.96</v>
          </cell>
          <cell r="FC75">
            <v>870.96</v>
          </cell>
          <cell r="FD75">
            <v>0</v>
          </cell>
          <cell r="FE75">
            <v>0</v>
          </cell>
          <cell r="FF75" t="str">
            <v>--ADMw_P--&gt;</v>
          </cell>
          <cell r="FG75">
            <v>870.96</v>
          </cell>
          <cell r="FI75">
            <v>870.96</v>
          </cell>
          <cell r="FJ75">
            <v>0</v>
          </cell>
          <cell r="FK75">
            <v>0</v>
          </cell>
          <cell r="FL75">
            <v>0</v>
          </cell>
          <cell r="FM75">
            <v>0</v>
          </cell>
          <cell r="FN75">
            <v>7.63</v>
          </cell>
          <cell r="FO75">
            <v>3.8149999999999999</v>
          </cell>
          <cell r="FQ75">
            <v>7.63</v>
          </cell>
          <cell r="FR75">
            <v>0</v>
          </cell>
          <cell r="FS75">
            <v>0.93</v>
          </cell>
          <cell r="FT75">
            <v>0.93</v>
          </cell>
          <cell r="FV75">
            <v>0.93</v>
          </cell>
          <cell r="FW75">
            <v>0</v>
          </cell>
          <cell r="FX75">
            <v>0</v>
          </cell>
          <cell r="FY75">
            <v>0</v>
          </cell>
          <cell r="GA75">
            <v>0</v>
          </cell>
          <cell r="GB75">
            <v>0</v>
          </cell>
          <cell r="GC75">
            <v>0</v>
          </cell>
          <cell r="GD75">
            <v>0</v>
          </cell>
          <cell r="GE75">
            <v>141.81</v>
          </cell>
          <cell r="GF75">
            <v>35.452500000000001</v>
          </cell>
          <cell r="GH75">
            <v>141.81</v>
          </cell>
          <cell r="GI75">
            <v>0</v>
          </cell>
          <cell r="GJ75">
            <v>0</v>
          </cell>
          <cell r="GL75">
            <v>0</v>
          </cell>
          <cell r="GM75">
            <v>0</v>
          </cell>
          <cell r="GN75">
            <v>0</v>
          </cell>
          <cell r="GP75">
            <v>0</v>
          </cell>
          <cell r="GQ75">
            <v>0</v>
          </cell>
          <cell r="GR75">
            <v>870.53499999999997</v>
          </cell>
          <cell r="GS75">
            <v>911.15750000000003</v>
          </cell>
          <cell r="GV75">
            <v>911.15750000000003</v>
          </cell>
          <cell r="GX75" t="str">
            <v>&lt;--ADMw_P--</v>
          </cell>
          <cell r="GY75">
            <v>0</v>
          </cell>
          <cell r="GZ75">
            <v>0</v>
          </cell>
          <cell r="HA75">
            <v>0</v>
          </cell>
          <cell r="HB75">
            <v>0</v>
          </cell>
          <cell r="HC75">
            <v>0</v>
          </cell>
          <cell r="HD75" t="str">
            <v>&lt;--Spacer--&gt;</v>
          </cell>
          <cell r="HE75" t="str">
            <v>&lt;--Spacer--&gt;</v>
          </cell>
          <cell r="HF75" t="str">
            <v>&lt;--Spacer--&gt;</v>
          </cell>
          <cell r="HG75" t="str">
            <v>&lt;--Spacer--&gt;</v>
          </cell>
          <cell r="HI75">
            <v>0</v>
          </cell>
          <cell r="HJ75">
            <v>0</v>
          </cell>
          <cell r="HK75">
            <v>0</v>
          </cell>
          <cell r="HL75">
            <v>0</v>
          </cell>
          <cell r="HM75">
            <v>0</v>
          </cell>
          <cell r="HN75">
            <v>0</v>
          </cell>
          <cell r="HO75">
            <v>0</v>
          </cell>
          <cell r="HP75">
            <v>0</v>
          </cell>
          <cell r="HQ75">
            <v>0</v>
          </cell>
          <cell r="HR75">
            <v>0</v>
          </cell>
          <cell r="HS75">
            <v>823.16</v>
          </cell>
          <cell r="HU75">
            <v>823.16</v>
          </cell>
          <cell r="HV75">
            <v>0</v>
          </cell>
          <cell r="HW75">
            <v>0</v>
          </cell>
          <cell r="HX75" t="str">
            <v>--ADMw_O--&gt;</v>
          </cell>
          <cell r="HY75">
            <v>823.16</v>
          </cell>
          <cell r="IA75">
            <v>823.16</v>
          </cell>
          <cell r="IB75">
            <v>0</v>
          </cell>
          <cell r="IC75">
            <v>0</v>
          </cell>
          <cell r="ID75">
            <v>0</v>
          </cell>
          <cell r="IE75">
            <v>0</v>
          </cell>
          <cell r="IF75">
            <v>2</v>
          </cell>
          <cell r="IG75">
            <v>1</v>
          </cell>
          <cell r="II75">
            <v>2</v>
          </cell>
          <cell r="IJ75">
            <v>0</v>
          </cell>
          <cell r="IK75">
            <v>0</v>
          </cell>
          <cell r="IL75">
            <v>0</v>
          </cell>
          <cell r="IN75">
            <v>0</v>
          </cell>
          <cell r="IO75">
            <v>0</v>
          </cell>
          <cell r="IP75">
            <v>0</v>
          </cell>
          <cell r="IQ75">
            <v>0</v>
          </cell>
          <cell r="IS75">
            <v>0</v>
          </cell>
          <cell r="IT75">
            <v>0</v>
          </cell>
          <cell r="IU75">
            <v>0</v>
          </cell>
          <cell r="IV75">
            <v>0</v>
          </cell>
          <cell r="IW75">
            <v>185.5</v>
          </cell>
          <cell r="IX75">
            <v>46.375</v>
          </cell>
          <cell r="IZ75">
            <v>185.5</v>
          </cell>
          <cell r="JA75">
            <v>0</v>
          </cell>
          <cell r="JB75">
            <v>0</v>
          </cell>
          <cell r="JD75">
            <v>0</v>
          </cell>
          <cell r="JE75">
            <v>0</v>
          </cell>
          <cell r="JF75">
            <v>0</v>
          </cell>
          <cell r="JH75">
            <v>0</v>
          </cell>
          <cell r="JI75">
            <v>0</v>
          </cell>
          <cell r="JJ75">
            <v>870.53499999999997</v>
          </cell>
          <cell r="JL75" t="str">
            <v>&lt;--ADMw_O--</v>
          </cell>
          <cell r="JM75">
            <v>0</v>
          </cell>
          <cell r="JN75">
            <v>0</v>
          </cell>
          <cell r="JO75">
            <v>0</v>
          </cell>
          <cell r="JP75">
            <v>0</v>
          </cell>
          <cell r="JQ75">
            <v>0</v>
          </cell>
          <cell r="JR75">
            <v>43640.35126797454</v>
          </cell>
          <cell r="JS75">
            <v>1</v>
          </cell>
          <cell r="JT75">
            <v>3</v>
          </cell>
        </row>
        <row r="76">
          <cell r="A76">
            <v>1978</v>
          </cell>
          <cell r="B76">
            <v>1978</v>
          </cell>
          <cell r="C76" t="str">
            <v>09006</v>
          </cell>
          <cell r="D76" t="str">
            <v>Deschutes</v>
          </cell>
          <cell r="E76" t="str">
            <v>Sisters SD 6</v>
          </cell>
          <cell r="G76">
            <v>1975</v>
          </cell>
          <cell r="H76">
            <v>8650000</v>
          </cell>
          <cell r="I76">
            <v>0</v>
          </cell>
          <cell r="J76">
            <v>0</v>
          </cell>
          <cell r="K76">
            <v>25000</v>
          </cell>
          <cell r="L76">
            <v>0</v>
          </cell>
          <cell r="M76">
            <v>0</v>
          </cell>
          <cell r="N76">
            <v>0</v>
          </cell>
          <cell r="O76">
            <v>0</v>
          </cell>
          <cell r="P76">
            <v>15.22</v>
          </cell>
          <cell r="Q76">
            <v>850000</v>
          </cell>
          <cell r="R76">
            <v>1100</v>
          </cell>
          <cell r="S76">
            <v>1100</v>
          </cell>
          <cell r="T76">
            <v>1100</v>
          </cell>
          <cell r="U76">
            <v>0</v>
          </cell>
          <cell r="V76" t="str">
            <v>--ADMw_F--&gt;</v>
          </cell>
          <cell r="W76">
            <v>1100</v>
          </cell>
          <cell r="X76">
            <v>1100</v>
          </cell>
          <cell r="Y76">
            <v>1100</v>
          </cell>
          <cell r="Z76">
            <v>0</v>
          </cell>
          <cell r="AA76">
            <v>106</v>
          </cell>
          <cell r="AB76">
            <v>106</v>
          </cell>
          <cell r="AC76">
            <v>0</v>
          </cell>
          <cell r="AD76">
            <v>13</v>
          </cell>
          <cell r="AE76">
            <v>6.5</v>
          </cell>
          <cell r="AF76">
            <v>13</v>
          </cell>
          <cell r="AG76">
            <v>13</v>
          </cell>
          <cell r="AH76">
            <v>0</v>
          </cell>
          <cell r="AI76">
            <v>1</v>
          </cell>
          <cell r="AJ76">
            <v>1</v>
          </cell>
          <cell r="AK76">
            <v>1</v>
          </cell>
          <cell r="AL76">
            <v>1</v>
          </cell>
          <cell r="AM76">
            <v>0</v>
          </cell>
          <cell r="AN76">
            <v>0</v>
          </cell>
          <cell r="AO76">
            <v>0</v>
          </cell>
          <cell r="AP76">
            <v>0</v>
          </cell>
          <cell r="AQ76">
            <v>0</v>
          </cell>
          <cell r="AR76">
            <v>0</v>
          </cell>
          <cell r="AS76">
            <v>1</v>
          </cell>
          <cell r="AT76">
            <v>0.25</v>
          </cell>
          <cell r="AU76">
            <v>78.180000000000007</v>
          </cell>
          <cell r="AV76">
            <v>19.545000000000002</v>
          </cell>
          <cell r="AW76">
            <v>78.180000000000007</v>
          </cell>
          <cell r="AX76">
            <v>78.180000000000007</v>
          </cell>
          <cell r="AY76">
            <v>0</v>
          </cell>
          <cell r="AZ76">
            <v>0</v>
          </cell>
          <cell r="BA76">
            <v>0</v>
          </cell>
          <cell r="BB76">
            <v>0</v>
          </cell>
          <cell r="BC76">
            <v>0</v>
          </cell>
          <cell r="BD76">
            <v>0</v>
          </cell>
          <cell r="BE76">
            <v>0</v>
          </cell>
          <cell r="BF76">
            <v>0</v>
          </cell>
          <cell r="BG76">
            <v>0</v>
          </cell>
          <cell r="BH76">
            <v>1210.1524999999999</v>
          </cell>
          <cell r="BI76">
            <v>1233.2950000000001</v>
          </cell>
          <cell r="BJ76">
            <v>1210.1524999999999</v>
          </cell>
          <cell r="BK76">
            <v>1233.2950000000001</v>
          </cell>
          <cell r="BL76">
            <v>1233.2950000000001</v>
          </cell>
          <cell r="BM76">
            <v>1233.2950000000001</v>
          </cell>
          <cell r="BN76" t="str">
            <v>&lt;--ADMw_F--</v>
          </cell>
          <cell r="BO76">
            <v>0</v>
          </cell>
          <cell r="BP76">
            <v>0</v>
          </cell>
          <cell r="BQ76">
            <v>772.73</v>
          </cell>
          <cell r="BR76">
            <v>64</v>
          </cell>
          <cell r="BS76">
            <v>0.7</v>
          </cell>
          <cell r="BT76" t="str">
            <v>&lt;--Spacer--&gt;</v>
          </cell>
          <cell r="BU76" t="str">
            <v>&lt;--Spacer--&gt;</v>
          </cell>
          <cell r="BV76" t="str">
            <v>&lt;--Spacer--&gt;</v>
          </cell>
          <cell r="BW76" t="str">
            <v>&lt;--Spacer--&gt;</v>
          </cell>
          <cell r="BX76">
            <v>1975</v>
          </cell>
          <cell r="BY76">
            <v>8446000</v>
          </cell>
          <cell r="BZ76">
            <v>0</v>
          </cell>
          <cell r="CA76">
            <v>0</v>
          </cell>
          <cell r="CB76">
            <v>25000</v>
          </cell>
          <cell r="CC76">
            <v>0</v>
          </cell>
          <cell r="CD76">
            <v>0</v>
          </cell>
          <cell r="CE76">
            <v>0</v>
          </cell>
          <cell r="CF76">
            <v>0</v>
          </cell>
          <cell r="CG76">
            <v>16.37</v>
          </cell>
          <cell r="CH76">
            <v>710000</v>
          </cell>
          <cell r="CI76">
            <v>1080.6199999999999</v>
          </cell>
          <cell r="CJ76">
            <v>1080.6199999999999</v>
          </cell>
          <cell r="CK76">
            <v>1080.6199999999999</v>
          </cell>
          <cell r="CL76">
            <v>0</v>
          </cell>
          <cell r="CM76">
            <v>0</v>
          </cell>
          <cell r="CN76" t="str">
            <v>--ADMw_C--&gt;</v>
          </cell>
          <cell r="CO76">
            <v>1080.6199999999999</v>
          </cell>
          <cell r="CP76">
            <v>1080.6199999999999</v>
          </cell>
          <cell r="CQ76">
            <v>1080.6199999999999</v>
          </cell>
          <cell r="CR76">
            <v>0</v>
          </cell>
          <cell r="CS76">
            <v>103</v>
          </cell>
          <cell r="CT76">
            <v>103</v>
          </cell>
          <cell r="CU76">
            <v>0</v>
          </cell>
          <cell r="CV76">
            <v>13.88</v>
          </cell>
          <cell r="CW76">
            <v>6.94</v>
          </cell>
          <cell r="CX76">
            <v>13.88</v>
          </cell>
          <cell r="CY76">
            <v>13.88</v>
          </cell>
          <cell r="CZ76">
            <v>0</v>
          </cell>
          <cell r="DA76">
            <v>0.14000000000000001</v>
          </cell>
          <cell r="DB76">
            <v>0.14000000000000001</v>
          </cell>
          <cell r="DC76">
            <v>0.14000000000000001</v>
          </cell>
          <cell r="DD76">
            <v>0.14000000000000001</v>
          </cell>
          <cell r="DE76">
            <v>0</v>
          </cell>
          <cell r="DF76">
            <v>0</v>
          </cell>
          <cell r="DG76">
            <v>0</v>
          </cell>
          <cell r="DH76">
            <v>0</v>
          </cell>
          <cell r="DI76">
            <v>0</v>
          </cell>
          <cell r="DJ76">
            <v>0</v>
          </cell>
          <cell r="DK76">
            <v>1</v>
          </cell>
          <cell r="DL76">
            <v>0.25</v>
          </cell>
          <cell r="DM76">
            <v>76.81</v>
          </cell>
          <cell r="DN76">
            <v>19.202500000000001</v>
          </cell>
          <cell r="DO76">
            <v>76.81</v>
          </cell>
          <cell r="DP76">
            <v>76.81</v>
          </cell>
          <cell r="DQ76">
            <v>0</v>
          </cell>
          <cell r="DR76">
            <v>0</v>
          </cell>
          <cell r="DS76">
            <v>0</v>
          </cell>
          <cell r="DT76">
            <v>0</v>
          </cell>
          <cell r="DU76">
            <v>0</v>
          </cell>
          <cell r="DV76">
            <v>0</v>
          </cell>
          <cell r="DW76">
            <v>0</v>
          </cell>
          <cell r="DX76">
            <v>0</v>
          </cell>
          <cell r="DY76">
            <v>0</v>
          </cell>
          <cell r="DZ76">
            <v>1195.8525</v>
          </cell>
          <cell r="EA76">
            <v>1210.1524999999999</v>
          </cell>
          <cell r="EB76">
            <v>1195.8525</v>
          </cell>
          <cell r="EC76">
            <v>1210.1524999999999</v>
          </cell>
          <cell r="ED76">
            <v>1210.1524999999999</v>
          </cell>
          <cell r="EE76">
            <v>1210.1524999999999</v>
          </cell>
          <cell r="EF76" t="str">
            <v>&lt;--ADMw_C--</v>
          </cell>
          <cell r="EG76">
            <v>0</v>
          </cell>
          <cell r="EH76">
            <v>0</v>
          </cell>
          <cell r="EI76">
            <v>657.03</v>
          </cell>
          <cell r="EJ76">
            <v>53</v>
          </cell>
          <cell r="EK76">
            <v>0.7</v>
          </cell>
          <cell r="EL76" t="str">
            <v>&lt;--Spacer--&gt;</v>
          </cell>
          <cell r="EM76" t="str">
            <v>&lt;--Spacer--&gt;</v>
          </cell>
          <cell r="EN76" t="str">
            <v>&lt;--Spacer--&gt;</v>
          </cell>
          <cell r="EO76" t="str">
            <v>&lt;--Spacer--&gt;</v>
          </cell>
          <cell r="EP76">
            <v>1975</v>
          </cell>
          <cell r="EQ76">
            <v>8013836</v>
          </cell>
          <cell r="ER76">
            <v>0</v>
          </cell>
          <cell r="ES76">
            <v>102634</v>
          </cell>
          <cell r="ET76">
            <v>23694</v>
          </cell>
          <cell r="EU76">
            <v>0</v>
          </cell>
          <cell r="EV76">
            <v>0</v>
          </cell>
          <cell r="EW76">
            <v>0</v>
          </cell>
          <cell r="EX76">
            <v>0</v>
          </cell>
          <cell r="EY76">
            <v>15.22</v>
          </cell>
          <cell r="EZ76">
            <v>791599</v>
          </cell>
          <cell r="FA76">
            <v>1055.1300000000001</v>
          </cell>
          <cell r="FB76">
            <v>1055.1300000000001</v>
          </cell>
          <cell r="FC76">
            <v>1055.1300000000001</v>
          </cell>
          <cell r="FD76">
            <v>0</v>
          </cell>
          <cell r="FE76">
            <v>0</v>
          </cell>
          <cell r="FF76" t="str">
            <v>--ADMw_P--&gt;</v>
          </cell>
          <cell r="FG76">
            <v>1055.1300000000001</v>
          </cell>
          <cell r="FH76">
            <v>1055.1300000000001</v>
          </cell>
          <cell r="FI76">
            <v>1055.1300000000001</v>
          </cell>
          <cell r="FJ76">
            <v>0</v>
          </cell>
          <cell r="FK76">
            <v>103</v>
          </cell>
          <cell r="FL76">
            <v>103</v>
          </cell>
          <cell r="FM76">
            <v>0</v>
          </cell>
          <cell r="FN76">
            <v>21.55</v>
          </cell>
          <cell r="FO76">
            <v>10.775</v>
          </cell>
          <cell r="FP76">
            <v>21.55</v>
          </cell>
          <cell r="FQ76">
            <v>21.55</v>
          </cell>
          <cell r="FR76">
            <v>0</v>
          </cell>
          <cell r="FS76">
            <v>0</v>
          </cell>
          <cell r="FT76">
            <v>0</v>
          </cell>
          <cell r="FU76">
            <v>0</v>
          </cell>
          <cell r="FV76">
            <v>0</v>
          </cell>
          <cell r="FW76">
            <v>0</v>
          </cell>
          <cell r="FX76">
            <v>0</v>
          </cell>
          <cell r="FY76">
            <v>0</v>
          </cell>
          <cell r="FZ76">
            <v>0</v>
          </cell>
          <cell r="GA76">
            <v>0</v>
          </cell>
          <cell r="GB76">
            <v>0</v>
          </cell>
          <cell r="GC76">
            <v>0</v>
          </cell>
          <cell r="GD76">
            <v>0</v>
          </cell>
          <cell r="GE76">
            <v>107.79</v>
          </cell>
          <cell r="GF76">
            <v>26.947500000000002</v>
          </cell>
          <cell r="GG76">
            <v>107.79</v>
          </cell>
          <cell r="GH76">
            <v>107.79</v>
          </cell>
          <cell r="GI76">
            <v>0</v>
          </cell>
          <cell r="GJ76">
            <v>0</v>
          </cell>
          <cell r="GK76">
            <v>0</v>
          </cell>
          <cell r="GL76">
            <v>0</v>
          </cell>
          <cell r="GM76">
            <v>0</v>
          </cell>
          <cell r="GN76">
            <v>0</v>
          </cell>
          <cell r="GO76">
            <v>0</v>
          </cell>
          <cell r="GP76">
            <v>0</v>
          </cell>
          <cell r="GQ76">
            <v>0</v>
          </cell>
          <cell r="GR76">
            <v>1194.1849999999999</v>
          </cell>
          <cell r="GS76">
            <v>1195.8525</v>
          </cell>
          <cell r="GT76">
            <v>1194.1849999999999</v>
          </cell>
          <cell r="GU76">
            <v>1195.8525</v>
          </cell>
          <cell r="GV76">
            <v>1195.8525</v>
          </cell>
          <cell r="GW76">
            <v>1195.8525</v>
          </cell>
          <cell r="GX76" t="str">
            <v>&lt;--ADMw_P--</v>
          </cell>
          <cell r="GY76">
            <v>-5.8999999999999998E-5</v>
          </cell>
          <cell r="GZ76">
            <v>0</v>
          </cell>
          <cell r="HA76">
            <v>750.24</v>
          </cell>
          <cell r="HB76">
            <v>67</v>
          </cell>
          <cell r="HC76">
            <v>0.7</v>
          </cell>
          <cell r="HD76" t="str">
            <v>&lt;--Spacer--&gt;</v>
          </cell>
          <cell r="HE76" t="str">
            <v>&lt;--Spacer--&gt;</v>
          </cell>
          <cell r="HF76" t="str">
            <v>&lt;--Spacer--&gt;</v>
          </cell>
          <cell r="HG76" t="str">
            <v>&lt;--Spacer--&gt;</v>
          </cell>
          <cell r="HH76">
            <v>1975</v>
          </cell>
          <cell r="HI76">
            <v>7671740</v>
          </cell>
          <cell r="HJ76">
            <v>0</v>
          </cell>
          <cell r="HK76">
            <v>202909</v>
          </cell>
          <cell r="HL76">
            <v>16897</v>
          </cell>
          <cell r="HM76">
            <v>0</v>
          </cell>
          <cell r="HN76">
            <v>0</v>
          </cell>
          <cell r="HO76">
            <v>0</v>
          </cell>
          <cell r="HP76">
            <v>0</v>
          </cell>
          <cell r="HQ76">
            <v>15.9</v>
          </cell>
          <cell r="HR76">
            <v>738393</v>
          </cell>
          <cell r="HS76">
            <v>1038.99</v>
          </cell>
          <cell r="HT76">
            <v>1038.99</v>
          </cell>
          <cell r="HU76">
            <v>1038.99</v>
          </cell>
          <cell r="HV76">
            <v>0</v>
          </cell>
          <cell r="HW76">
            <v>0</v>
          </cell>
          <cell r="HX76" t="str">
            <v>--ADMw_O--&gt;</v>
          </cell>
          <cell r="HY76">
            <v>1038.99</v>
          </cell>
          <cell r="HZ76">
            <v>1038.99</v>
          </cell>
          <cell r="IA76">
            <v>1038.99</v>
          </cell>
          <cell r="IB76">
            <v>0</v>
          </cell>
          <cell r="IC76">
            <v>110</v>
          </cell>
          <cell r="ID76">
            <v>110</v>
          </cell>
          <cell r="IE76">
            <v>0</v>
          </cell>
          <cell r="IF76">
            <v>31.36</v>
          </cell>
          <cell r="IG76">
            <v>15.68</v>
          </cell>
          <cell r="IH76">
            <v>31.36</v>
          </cell>
          <cell r="II76">
            <v>31.36</v>
          </cell>
          <cell r="IJ76">
            <v>0</v>
          </cell>
          <cell r="IK76">
            <v>0.32</v>
          </cell>
          <cell r="IL76">
            <v>0.32</v>
          </cell>
          <cell r="IM76">
            <v>0.32</v>
          </cell>
          <cell r="IN76">
            <v>0.32</v>
          </cell>
          <cell r="IO76">
            <v>0</v>
          </cell>
          <cell r="IP76">
            <v>0</v>
          </cell>
          <cell r="IQ76">
            <v>0</v>
          </cell>
          <cell r="IR76">
            <v>0</v>
          </cell>
          <cell r="IS76">
            <v>0</v>
          </cell>
          <cell r="IT76">
            <v>0</v>
          </cell>
          <cell r="IU76">
            <v>0</v>
          </cell>
          <cell r="IV76">
            <v>0</v>
          </cell>
          <cell r="IW76">
            <v>116.78</v>
          </cell>
          <cell r="IX76">
            <v>29.195</v>
          </cell>
          <cell r="IY76">
            <v>116.78</v>
          </cell>
          <cell r="IZ76">
            <v>116.78</v>
          </cell>
          <cell r="JA76">
            <v>0</v>
          </cell>
          <cell r="JB76">
            <v>0</v>
          </cell>
          <cell r="JC76">
            <v>0</v>
          </cell>
          <cell r="JD76">
            <v>0</v>
          </cell>
          <cell r="JE76">
            <v>0</v>
          </cell>
          <cell r="JF76">
            <v>0</v>
          </cell>
          <cell r="JG76">
            <v>0</v>
          </cell>
          <cell r="JH76">
            <v>0</v>
          </cell>
          <cell r="JI76">
            <v>0</v>
          </cell>
          <cell r="JJ76">
            <v>1194.1849999999999</v>
          </cell>
          <cell r="JK76">
            <v>1194.1849999999999</v>
          </cell>
          <cell r="JL76" t="str">
            <v>&lt;--ADMw_O--</v>
          </cell>
          <cell r="JM76">
            <v>-7.2779999999999997E-3</v>
          </cell>
          <cell r="JN76">
            <v>0</v>
          </cell>
          <cell r="JO76">
            <v>710.68</v>
          </cell>
          <cell r="JP76">
            <v>65</v>
          </cell>
          <cell r="JQ76">
            <v>0.7</v>
          </cell>
          <cell r="JR76">
            <v>43640.35126797454</v>
          </cell>
          <cell r="JS76">
            <v>1</v>
          </cell>
          <cell r="JT76">
            <v>2</v>
          </cell>
        </row>
        <row r="77">
          <cell r="A77">
            <v>1990</v>
          </cell>
          <cell r="B77">
            <v>1990</v>
          </cell>
          <cell r="C77" t="str">
            <v>10001</v>
          </cell>
          <cell r="D77" t="str">
            <v>Douglas</v>
          </cell>
          <cell r="E77" t="str">
            <v>Oakland SD 1</v>
          </cell>
          <cell r="G77">
            <v>1980</v>
          </cell>
          <cell r="H77">
            <v>1355000</v>
          </cell>
          <cell r="I77">
            <v>50000</v>
          </cell>
          <cell r="J77">
            <v>0</v>
          </cell>
          <cell r="K77">
            <v>9500</v>
          </cell>
          <cell r="L77">
            <v>0</v>
          </cell>
          <cell r="M77">
            <v>0</v>
          </cell>
          <cell r="N77">
            <v>0</v>
          </cell>
          <cell r="O77">
            <v>0</v>
          </cell>
          <cell r="P77">
            <v>8.1</v>
          </cell>
          <cell r="Q77">
            <v>330000</v>
          </cell>
          <cell r="R77">
            <v>596</v>
          </cell>
          <cell r="S77">
            <v>596</v>
          </cell>
          <cell r="T77">
            <v>596</v>
          </cell>
          <cell r="U77">
            <v>0</v>
          </cell>
          <cell r="V77" t="str">
            <v>--ADMw_F--&gt;</v>
          </cell>
          <cell r="W77">
            <v>596</v>
          </cell>
          <cell r="X77">
            <v>596</v>
          </cell>
          <cell r="Y77">
            <v>596</v>
          </cell>
          <cell r="Z77">
            <v>0</v>
          </cell>
          <cell r="AA77">
            <v>85</v>
          </cell>
          <cell r="AB77">
            <v>65.56</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5</v>
          </cell>
          <cell r="AT77">
            <v>1.25</v>
          </cell>
          <cell r="AU77">
            <v>114</v>
          </cell>
          <cell r="AV77">
            <v>28.5</v>
          </cell>
          <cell r="AW77">
            <v>114</v>
          </cell>
          <cell r="AX77">
            <v>114</v>
          </cell>
          <cell r="AY77">
            <v>0</v>
          </cell>
          <cell r="AZ77">
            <v>0</v>
          </cell>
          <cell r="BA77">
            <v>0</v>
          </cell>
          <cell r="BB77">
            <v>0</v>
          </cell>
          <cell r="BC77">
            <v>0</v>
          </cell>
          <cell r="BD77">
            <v>86.88</v>
          </cell>
          <cell r="BE77">
            <v>86.88</v>
          </cell>
          <cell r="BF77">
            <v>86.88</v>
          </cell>
          <cell r="BG77">
            <v>0</v>
          </cell>
          <cell r="BH77">
            <v>788.83489999999995</v>
          </cell>
          <cell r="BI77">
            <v>778.19</v>
          </cell>
          <cell r="BJ77">
            <v>788.83489999999995</v>
          </cell>
          <cell r="BK77">
            <v>778.19</v>
          </cell>
          <cell r="BL77">
            <v>788.83489999999995</v>
          </cell>
          <cell r="BM77">
            <v>788.83489999999995</v>
          </cell>
          <cell r="BN77" t="str">
            <v>&lt;--ADMw_F--</v>
          </cell>
          <cell r="BO77">
            <v>-1.2338999999999999E-2</v>
          </cell>
          <cell r="BP77">
            <v>0</v>
          </cell>
          <cell r="BQ77">
            <v>553.69000000000005</v>
          </cell>
          <cell r="BR77">
            <v>34</v>
          </cell>
          <cell r="BS77">
            <v>0.7</v>
          </cell>
          <cell r="BT77" t="str">
            <v>&lt;--Spacer--&gt;</v>
          </cell>
          <cell r="BU77" t="str">
            <v>&lt;--Spacer--&gt;</v>
          </cell>
          <cell r="BV77" t="str">
            <v>&lt;--Spacer--&gt;</v>
          </cell>
          <cell r="BW77" t="str">
            <v>&lt;--Spacer--&gt;</v>
          </cell>
          <cell r="BX77">
            <v>1980</v>
          </cell>
          <cell r="BY77">
            <v>1370000</v>
          </cell>
          <cell r="BZ77">
            <v>30000</v>
          </cell>
          <cell r="CA77">
            <v>0</v>
          </cell>
          <cell r="CB77">
            <v>6500</v>
          </cell>
          <cell r="CC77">
            <v>0</v>
          </cell>
          <cell r="CD77">
            <v>0</v>
          </cell>
          <cell r="CE77">
            <v>0</v>
          </cell>
          <cell r="CF77">
            <v>0</v>
          </cell>
          <cell r="CG77">
            <v>8.0299999999999994</v>
          </cell>
          <cell r="CH77">
            <v>350000</v>
          </cell>
          <cell r="CI77">
            <v>605.59</v>
          </cell>
          <cell r="CJ77">
            <v>605.59</v>
          </cell>
          <cell r="CK77">
            <v>605.59</v>
          </cell>
          <cell r="CL77">
            <v>0</v>
          </cell>
          <cell r="CM77">
            <v>0</v>
          </cell>
          <cell r="CN77" t="str">
            <v>--ADMw_C--&gt;</v>
          </cell>
          <cell r="CO77">
            <v>605.59</v>
          </cell>
          <cell r="CP77">
            <v>605.59</v>
          </cell>
          <cell r="CQ77">
            <v>605.59</v>
          </cell>
          <cell r="CR77">
            <v>0</v>
          </cell>
          <cell r="CS77">
            <v>84</v>
          </cell>
          <cell r="CT77">
            <v>66.614900000000006</v>
          </cell>
          <cell r="CU77">
            <v>0</v>
          </cell>
          <cell r="CV77">
            <v>0</v>
          </cell>
          <cell r="CW77">
            <v>0</v>
          </cell>
          <cell r="CX77">
            <v>0</v>
          </cell>
          <cell r="CY77">
            <v>0</v>
          </cell>
          <cell r="CZ77">
            <v>0</v>
          </cell>
          <cell r="DA77">
            <v>0</v>
          </cell>
          <cell r="DB77">
            <v>0</v>
          </cell>
          <cell r="DC77">
            <v>0</v>
          </cell>
          <cell r="DD77">
            <v>0</v>
          </cell>
          <cell r="DE77">
            <v>0</v>
          </cell>
          <cell r="DF77">
            <v>0</v>
          </cell>
          <cell r="DG77">
            <v>0</v>
          </cell>
          <cell r="DH77">
            <v>0</v>
          </cell>
          <cell r="DI77">
            <v>0</v>
          </cell>
          <cell r="DJ77">
            <v>0</v>
          </cell>
          <cell r="DK77">
            <v>5</v>
          </cell>
          <cell r="DL77">
            <v>1.25</v>
          </cell>
          <cell r="DM77">
            <v>114</v>
          </cell>
          <cell r="DN77">
            <v>28.5</v>
          </cell>
          <cell r="DO77">
            <v>114</v>
          </cell>
          <cell r="DP77">
            <v>114</v>
          </cell>
          <cell r="DQ77">
            <v>0</v>
          </cell>
          <cell r="DR77">
            <v>0</v>
          </cell>
          <cell r="DS77">
            <v>0</v>
          </cell>
          <cell r="DT77">
            <v>0</v>
          </cell>
          <cell r="DU77">
            <v>0</v>
          </cell>
          <cell r="DV77">
            <v>86.88</v>
          </cell>
          <cell r="DW77">
            <v>86.88</v>
          </cell>
          <cell r="DX77">
            <v>86.88</v>
          </cell>
          <cell r="DY77">
            <v>0</v>
          </cell>
          <cell r="DZ77">
            <v>787.28</v>
          </cell>
          <cell r="EA77">
            <v>788.83489999999995</v>
          </cell>
          <cell r="EB77">
            <v>787.28</v>
          </cell>
          <cell r="EC77">
            <v>788.83489999999995</v>
          </cell>
          <cell r="ED77">
            <v>788.83489999999995</v>
          </cell>
          <cell r="EE77">
            <v>788.83489999999995</v>
          </cell>
          <cell r="EF77" t="str">
            <v>&lt;--ADMw_C--</v>
          </cell>
          <cell r="EG77">
            <v>-9.887E-3</v>
          </cell>
          <cell r="EH77">
            <v>0</v>
          </cell>
          <cell r="EI77">
            <v>572.23</v>
          </cell>
          <cell r="EJ77">
            <v>41</v>
          </cell>
          <cell r="EK77">
            <v>0.7</v>
          </cell>
          <cell r="EL77" t="str">
            <v>&lt;--Spacer--&gt;</v>
          </cell>
          <cell r="EM77" t="str">
            <v>&lt;--Spacer--&gt;</v>
          </cell>
          <cell r="EN77" t="str">
            <v>&lt;--Spacer--&gt;</v>
          </cell>
          <cell r="EO77" t="str">
            <v>&lt;--Spacer--&gt;</v>
          </cell>
          <cell r="EP77">
            <v>1980</v>
          </cell>
          <cell r="EQ77">
            <v>1313867</v>
          </cell>
          <cell r="ER77">
            <v>72674</v>
          </cell>
          <cell r="ES77">
            <v>60958</v>
          </cell>
          <cell r="ET77">
            <v>15568</v>
          </cell>
          <cell r="EU77">
            <v>0</v>
          </cell>
          <cell r="EV77">
            <v>0</v>
          </cell>
          <cell r="EW77">
            <v>0</v>
          </cell>
          <cell r="EX77">
            <v>0</v>
          </cell>
          <cell r="EY77">
            <v>8.1</v>
          </cell>
          <cell r="EZ77">
            <v>337764</v>
          </cell>
          <cell r="FA77">
            <v>611.4</v>
          </cell>
          <cell r="FB77">
            <v>611.4</v>
          </cell>
          <cell r="FC77">
            <v>611.4</v>
          </cell>
          <cell r="FD77">
            <v>0</v>
          </cell>
          <cell r="FE77">
            <v>0</v>
          </cell>
          <cell r="FF77" t="str">
            <v>--ADMw_P--&gt;</v>
          </cell>
          <cell r="FG77">
            <v>611.4</v>
          </cell>
          <cell r="FH77">
            <v>611.4</v>
          </cell>
          <cell r="FI77">
            <v>611.4</v>
          </cell>
          <cell r="FJ77">
            <v>0</v>
          </cell>
          <cell r="FK77">
            <v>67</v>
          </cell>
          <cell r="FL77">
            <v>67</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3</v>
          </cell>
          <cell r="GD77">
            <v>0.75</v>
          </cell>
          <cell r="GE77">
            <v>85</v>
          </cell>
          <cell r="GF77">
            <v>21.25</v>
          </cell>
          <cell r="GG77">
            <v>85</v>
          </cell>
          <cell r="GH77">
            <v>85</v>
          </cell>
          <cell r="GI77">
            <v>0</v>
          </cell>
          <cell r="GJ77">
            <v>0</v>
          </cell>
          <cell r="GK77">
            <v>0</v>
          </cell>
          <cell r="GL77">
            <v>0</v>
          </cell>
          <cell r="GM77">
            <v>0</v>
          </cell>
          <cell r="GN77">
            <v>86.88</v>
          </cell>
          <cell r="GO77">
            <v>86.88</v>
          </cell>
          <cell r="GP77">
            <v>86.88</v>
          </cell>
          <cell r="GQ77">
            <v>0</v>
          </cell>
          <cell r="GR77">
            <v>752.24519999999995</v>
          </cell>
          <cell r="GS77">
            <v>787.28</v>
          </cell>
          <cell r="GT77">
            <v>752.24519999999995</v>
          </cell>
          <cell r="GU77">
            <v>787.28</v>
          </cell>
          <cell r="GV77">
            <v>787.28</v>
          </cell>
          <cell r="GW77">
            <v>787.28</v>
          </cell>
          <cell r="GX77" t="str">
            <v>&lt;--ADMw_P--</v>
          </cell>
          <cell r="GY77">
            <v>0</v>
          </cell>
          <cell r="GZ77">
            <v>0</v>
          </cell>
          <cell r="HA77">
            <v>552.44000000000005</v>
          </cell>
          <cell r="HB77">
            <v>41</v>
          </cell>
          <cell r="HC77">
            <v>0.7</v>
          </cell>
          <cell r="HD77" t="str">
            <v>&lt;--Spacer--&gt;</v>
          </cell>
          <cell r="HE77" t="str">
            <v>&lt;--Spacer--&gt;</v>
          </cell>
          <cell r="HF77" t="str">
            <v>&lt;--Spacer--&gt;</v>
          </cell>
          <cell r="HG77" t="str">
            <v>&lt;--Spacer--&gt;</v>
          </cell>
          <cell r="HH77">
            <v>1980</v>
          </cell>
          <cell r="HI77">
            <v>1271073</v>
          </cell>
          <cell r="HJ77">
            <v>10190</v>
          </cell>
          <cell r="HK77">
            <v>68576</v>
          </cell>
          <cell r="HL77">
            <v>6738</v>
          </cell>
          <cell r="HM77">
            <v>0</v>
          </cell>
          <cell r="HN77">
            <v>0</v>
          </cell>
          <cell r="HO77">
            <v>0</v>
          </cell>
          <cell r="HP77">
            <v>0</v>
          </cell>
          <cell r="HQ77">
            <v>9.26</v>
          </cell>
          <cell r="HR77">
            <v>294643</v>
          </cell>
          <cell r="HS77">
            <v>577.82000000000005</v>
          </cell>
          <cell r="HT77">
            <v>577.82000000000005</v>
          </cell>
          <cell r="HU77">
            <v>577.82000000000005</v>
          </cell>
          <cell r="HV77">
            <v>0</v>
          </cell>
          <cell r="HW77">
            <v>0</v>
          </cell>
          <cell r="HX77" t="str">
            <v>--ADMw_O--&gt;</v>
          </cell>
          <cell r="HY77">
            <v>577.82000000000005</v>
          </cell>
          <cell r="HZ77">
            <v>577.82000000000005</v>
          </cell>
          <cell r="IA77">
            <v>577.82000000000005</v>
          </cell>
          <cell r="IB77">
            <v>0</v>
          </cell>
          <cell r="IC77">
            <v>64</v>
          </cell>
          <cell r="ID77">
            <v>63.560200000000002</v>
          </cell>
          <cell r="IE77">
            <v>0</v>
          </cell>
          <cell r="IF77">
            <v>1.99</v>
          </cell>
          <cell r="IG77">
            <v>0.995</v>
          </cell>
          <cell r="IH77">
            <v>1.99</v>
          </cell>
          <cell r="II77">
            <v>1.99</v>
          </cell>
          <cell r="IJ77">
            <v>0</v>
          </cell>
          <cell r="IK77">
            <v>0.99</v>
          </cell>
          <cell r="IL77">
            <v>0.99</v>
          </cell>
          <cell r="IM77">
            <v>0.99</v>
          </cell>
          <cell r="IN77">
            <v>0.99</v>
          </cell>
          <cell r="IO77">
            <v>0</v>
          </cell>
          <cell r="IP77">
            <v>0</v>
          </cell>
          <cell r="IQ77">
            <v>0</v>
          </cell>
          <cell r="IR77">
            <v>0</v>
          </cell>
          <cell r="IS77">
            <v>0</v>
          </cell>
          <cell r="IT77">
            <v>0</v>
          </cell>
          <cell r="IU77">
            <v>5</v>
          </cell>
          <cell r="IV77">
            <v>1.25</v>
          </cell>
          <cell r="IW77">
            <v>80</v>
          </cell>
          <cell r="IX77">
            <v>20</v>
          </cell>
          <cell r="IY77">
            <v>80</v>
          </cell>
          <cell r="IZ77">
            <v>80</v>
          </cell>
          <cell r="JA77">
            <v>0</v>
          </cell>
          <cell r="JB77">
            <v>0</v>
          </cell>
          <cell r="JC77">
            <v>0</v>
          </cell>
          <cell r="JD77">
            <v>0</v>
          </cell>
          <cell r="JE77">
            <v>0</v>
          </cell>
          <cell r="JF77">
            <v>87.63</v>
          </cell>
          <cell r="JG77">
            <v>87.63</v>
          </cell>
          <cell r="JH77">
            <v>87.63</v>
          </cell>
          <cell r="JI77">
            <v>0</v>
          </cell>
          <cell r="JJ77">
            <v>752.24519999999995</v>
          </cell>
          <cell r="JK77">
            <v>752.24519999999995</v>
          </cell>
          <cell r="JL77" t="str">
            <v>&lt;--ADMw_O--</v>
          </cell>
          <cell r="JM77">
            <v>0</v>
          </cell>
          <cell r="JN77">
            <v>0</v>
          </cell>
          <cell r="JO77">
            <v>509.92</v>
          </cell>
          <cell r="JP77">
            <v>37</v>
          </cell>
          <cell r="JQ77">
            <v>0.7</v>
          </cell>
          <cell r="JR77">
            <v>43640.35126797454</v>
          </cell>
          <cell r="JS77">
            <v>1</v>
          </cell>
          <cell r="JT77">
            <v>2</v>
          </cell>
        </row>
        <row r="78">
          <cell r="A78">
            <v>1991</v>
          </cell>
          <cell r="B78">
            <v>1991</v>
          </cell>
          <cell r="C78" t="str">
            <v>10004</v>
          </cell>
          <cell r="D78" t="str">
            <v>Douglas</v>
          </cell>
          <cell r="E78" t="str">
            <v>Douglas County SD 4</v>
          </cell>
          <cell r="G78">
            <v>1980</v>
          </cell>
          <cell r="H78">
            <v>17280000</v>
          </cell>
          <cell r="I78">
            <v>0</v>
          </cell>
          <cell r="J78">
            <v>0</v>
          </cell>
          <cell r="K78">
            <v>70000</v>
          </cell>
          <cell r="L78">
            <v>0</v>
          </cell>
          <cell r="M78">
            <v>0</v>
          </cell>
          <cell r="N78">
            <v>0</v>
          </cell>
          <cell r="O78">
            <v>0</v>
          </cell>
          <cell r="P78">
            <v>13.14</v>
          </cell>
          <cell r="Q78">
            <v>3749563</v>
          </cell>
          <cell r="R78">
            <v>5925</v>
          </cell>
          <cell r="S78">
            <v>5925</v>
          </cell>
          <cell r="T78">
            <v>5925</v>
          </cell>
          <cell r="U78">
            <v>0</v>
          </cell>
          <cell r="V78" t="str">
            <v>--ADMw_F--&gt;</v>
          </cell>
          <cell r="W78">
            <v>5925</v>
          </cell>
          <cell r="X78">
            <v>5925</v>
          </cell>
          <cell r="Y78">
            <v>5925</v>
          </cell>
          <cell r="Z78">
            <v>0</v>
          </cell>
          <cell r="AA78">
            <v>721</v>
          </cell>
          <cell r="AB78">
            <v>651.75</v>
          </cell>
          <cell r="AC78">
            <v>3.1</v>
          </cell>
          <cell r="AD78">
            <v>39</v>
          </cell>
          <cell r="AE78">
            <v>19.5</v>
          </cell>
          <cell r="AF78">
            <v>39</v>
          </cell>
          <cell r="AG78">
            <v>39</v>
          </cell>
          <cell r="AH78">
            <v>0</v>
          </cell>
          <cell r="AI78">
            <v>11</v>
          </cell>
          <cell r="AJ78">
            <v>11</v>
          </cell>
          <cell r="AK78">
            <v>11</v>
          </cell>
          <cell r="AL78">
            <v>11</v>
          </cell>
          <cell r="AM78">
            <v>0</v>
          </cell>
          <cell r="AN78">
            <v>0</v>
          </cell>
          <cell r="AO78">
            <v>0</v>
          </cell>
          <cell r="AP78">
            <v>0</v>
          </cell>
          <cell r="AQ78">
            <v>0</v>
          </cell>
          <cell r="AR78">
            <v>0</v>
          </cell>
          <cell r="AS78">
            <v>124</v>
          </cell>
          <cell r="AT78">
            <v>31</v>
          </cell>
          <cell r="AU78">
            <v>994.07</v>
          </cell>
          <cell r="AV78">
            <v>248.51750000000001</v>
          </cell>
          <cell r="AW78">
            <v>994.07</v>
          </cell>
          <cell r="AX78">
            <v>994.07</v>
          </cell>
          <cell r="AY78">
            <v>0</v>
          </cell>
          <cell r="AZ78">
            <v>0</v>
          </cell>
          <cell r="BA78">
            <v>0</v>
          </cell>
          <cell r="BB78">
            <v>0</v>
          </cell>
          <cell r="BC78">
            <v>0</v>
          </cell>
          <cell r="BD78">
            <v>0</v>
          </cell>
          <cell r="BE78">
            <v>0</v>
          </cell>
          <cell r="BF78">
            <v>0</v>
          </cell>
          <cell r="BG78">
            <v>0</v>
          </cell>
          <cell r="BH78">
            <v>6728.6893</v>
          </cell>
          <cell r="BI78">
            <v>6889.8675000000003</v>
          </cell>
          <cell r="BJ78">
            <v>6927.6943000000001</v>
          </cell>
          <cell r="BK78">
            <v>6889.8675000000003</v>
          </cell>
          <cell r="BL78">
            <v>6889.8675000000003</v>
          </cell>
          <cell r="BM78">
            <v>6927.6943000000001</v>
          </cell>
          <cell r="BN78" t="str">
            <v>&lt;--ADMw_F--</v>
          </cell>
          <cell r="BO78">
            <v>-6.4780000000000003E-3</v>
          </cell>
          <cell r="BP78">
            <v>0</v>
          </cell>
          <cell r="BQ78">
            <v>632.84</v>
          </cell>
          <cell r="BR78">
            <v>45</v>
          </cell>
          <cell r="BS78">
            <v>0.7</v>
          </cell>
          <cell r="BT78" t="str">
            <v>&lt;--Spacer--&gt;</v>
          </cell>
          <cell r="BU78" t="str">
            <v>&lt;--Spacer--&gt;</v>
          </cell>
          <cell r="BV78" t="str">
            <v>&lt;--Spacer--&gt;</v>
          </cell>
          <cell r="BW78" t="str">
            <v>&lt;--Spacer--&gt;</v>
          </cell>
          <cell r="BX78">
            <v>1980</v>
          </cell>
          <cell r="BY78">
            <v>15680000</v>
          </cell>
          <cell r="BZ78">
            <v>648157</v>
          </cell>
          <cell r="CA78">
            <v>0</v>
          </cell>
          <cell r="CB78">
            <v>70000</v>
          </cell>
          <cell r="CC78">
            <v>0</v>
          </cell>
          <cell r="CD78">
            <v>0</v>
          </cell>
          <cell r="CE78">
            <v>0</v>
          </cell>
          <cell r="CF78">
            <v>0</v>
          </cell>
          <cell r="CG78">
            <v>13.07</v>
          </cell>
          <cell r="CH78">
            <v>3654563</v>
          </cell>
          <cell r="CI78">
            <v>5772.66</v>
          </cell>
          <cell r="CJ78">
            <v>5959.88</v>
          </cell>
          <cell r="CK78">
            <v>5772.66</v>
          </cell>
          <cell r="CL78">
            <v>187.22</v>
          </cell>
          <cell r="CM78">
            <v>0</v>
          </cell>
          <cell r="CN78" t="str">
            <v>--ADMw_C--&gt;</v>
          </cell>
          <cell r="CO78">
            <v>5772.66</v>
          </cell>
          <cell r="CP78">
            <v>5959.88</v>
          </cell>
          <cell r="CQ78">
            <v>5772.66</v>
          </cell>
          <cell r="CR78">
            <v>187.22</v>
          </cell>
          <cell r="CS78">
            <v>726</v>
          </cell>
          <cell r="CT78">
            <v>655.58680000000004</v>
          </cell>
          <cell r="CU78">
            <v>3.1</v>
          </cell>
          <cell r="CV78">
            <v>41.43</v>
          </cell>
          <cell r="CW78">
            <v>20.715</v>
          </cell>
          <cell r="CX78">
            <v>41.43</v>
          </cell>
          <cell r="CY78">
            <v>41.43</v>
          </cell>
          <cell r="CZ78">
            <v>0</v>
          </cell>
          <cell r="DA78">
            <v>3.58</v>
          </cell>
          <cell r="DB78">
            <v>3.58</v>
          </cell>
          <cell r="DC78">
            <v>7.43</v>
          </cell>
          <cell r="DD78">
            <v>3.58</v>
          </cell>
          <cell r="DE78">
            <v>3.85</v>
          </cell>
          <cell r="DF78">
            <v>0</v>
          </cell>
          <cell r="DG78">
            <v>0</v>
          </cell>
          <cell r="DH78">
            <v>0</v>
          </cell>
          <cell r="DI78">
            <v>0</v>
          </cell>
          <cell r="DJ78">
            <v>0</v>
          </cell>
          <cell r="DK78">
            <v>124</v>
          </cell>
          <cell r="DL78">
            <v>31</v>
          </cell>
          <cell r="DM78">
            <v>968.19</v>
          </cell>
          <cell r="DN78">
            <v>242.04750000000001</v>
          </cell>
          <cell r="DO78">
            <v>999.93</v>
          </cell>
          <cell r="DP78">
            <v>968.19</v>
          </cell>
          <cell r="DQ78">
            <v>31.74</v>
          </cell>
          <cell r="DR78">
            <v>0</v>
          </cell>
          <cell r="DS78">
            <v>0</v>
          </cell>
          <cell r="DT78">
            <v>0</v>
          </cell>
          <cell r="DU78">
            <v>0</v>
          </cell>
          <cell r="DV78">
            <v>0</v>
          </cell>
          <cell r="DW78">
            <v>0</v>
          </cell>
          <cell r="DX78">
            <v>0</v>
          </cell>
          <cell r="DY78">
            <v>0</v>
          </cell>
          <cell r="DZ78">
            <v>6652.3429999999998</v>
          </cell>
          <cell r="EA78">
            <v>6728.6893</v>
          </cell>
          <cell r="EB78">
            <v>6838.0379999999996</v>
          </cell>
          <cell r="EC78">
            <v>6927.6943000000001</v>
          </cell>
          <cell r="ED78">
            <v>6728.6893</v>
          </cell>
          <cell r="EE78">
            <v>6927.6943000000001</v>
          </cell>
          <cell r="EF78" t="str">
            <v>&lt;--ADMw_C--</v>
          </cell>
          <cell r="EG78">
            <v>-1.0272E-2</v>
          </cell>
          <cell r="EH78">
            <v>0</v>
          </cell>
          <cell r="EI78">
            <v>606.89</v>
          </cell>
          <cell r="EJ78">
            <v>46</v>
          </cell>
          <cell r="EK78">
            <v>0.7</v>
          </cell>
          <cell r="EL78" t="str">
            <v>&lt;--Spacer--&gt;</v>
          </cell>
          <cell r="EM78" t="str">
            <v>&lt;--Spacer--&gt;</v>
          </cell>
          <cell r="EN78" t="str">
            <v>&lt;--Spacer--&gt;</v>
          </cell>
          <cell r="EO78" t="str">
            <v>&lt;--Spacer--&gt;</v>
          </cell>
          <cell r="EP78">
            <v>1980</v>
          </cell>
          <cell r="EQ78">
            <v>15388195</v>
          </cell>
          <cell r="ER78">
            <v>682799</v>
          </cell>
          <cell r="ES78">
            <v>572201</v>
          </cell>
          <cell r="ET78">
            <v>145795</v>
          </cell>
          <cell r="EU78">
            <v>0</v>
          </cell>
          <cell r="EV78">
            <v>0</v>
          </cell>
          <cell r="EW78">
            <v>0</v>
          </cell>
          <cell r="EX78">
            <v>0</v>
          </cell>
          <cell r="EY78">
            <v>13.14</v>
          </cell>
          <cell r="EZ78">
            <v>3565563</v>
          </cell>
          <cell r="FA78">
            <v>5713.63</v>
          </cell>
          <cell r="FB78">
            <v>5884.3</v>
          </cell>
          <cell r="FC78">
            <v>5713.63</v>
          </cell>
          <cell r="FD78">
            <v>170.67</v>
          </cell>
          <cell r="FE78">
            <v>0</v>
          </cell>
          <cell r="FF78" t="str">
            <v>--ADMw_P--&gt;</v>
          </cell>
          <cell r="FG78">
            <v>5713.63</v>
          </cell>
          <cell r="FH78">
            <v>5884.3</v>
          </cell>
          <cell r="FI78">
            <v>5713.63</v>
          </cell>
          <cell r="FJ78">
            <v>170.67</v>
          </cell>
          <cell r="FK78">
            <v>672</v>
          </cell>
          <cell r="FL78">
            <v>647.27300000000002</v>
          </cell>
          <cell r="FM78">
            <v>3.1</v>
          </cell>
          <cell r="FN78">
            <v>38.96</v>
          </cell>
          <cell r="FO78">
            <v>19.48</v>
          </cell>
          <cell r="FP78">
            <v>38.96</v>
          </cell>
          <cell r="FQ78">
            <v>38.96</v>
          </cell>
          <cell r="FR78">
            <v>0</v>
          </cell>
          <cell r="FS78">
            <v>2.4700000000000002</v>
          </cell>
          <cell r="FT78">
            <v>2.4700000000000002</v>
          </cell>
          <cell r="FU78">
            <v>10.45</v>
          </cell>
          <cell r="FV78">
            <v>2.4700000000000002</v>
          </cell>
          <cell r="FW78">
            <v>7.98</v>
          </cell>
          <cell r="FX78">
            <v>0</v>
          </cell>
          <cell r="FY78">
            <v>0</v>
          </cell>
          <cell r="FZ78">
            <v>0</v>
          </cell>
          <cell r="GA78">
            <v>0</v>
          </cell>
          <cell r="GB78">
            <v>0</v>
          </cell>
          <cell r="GC78">
            <v>122</v>
          </cell>
          <cell r="GD78">
            <v>30.5</v>
          </cell>
          <cell r="GE78">
            <v>943.56</v>
          </cell>
          <cell r="GF78">
            <v>235.89</v>
          </cell>
          <cell r="GG78">
            <v>971.74</v>
          </cell>
          <cell r="GH78">
            <v>943.56</v>
          </cell>
          <cell r="GI78">
            <v>28.18</v>
          </cell>
          <cell r="GJ78">
            <v>0</v>
          </cell>
          <cell r="GK78">
            <v>0</v>
          </cell>
          <cell r="GL78">
            <v>0</v>
          </cell>
          <cell r="GM78">
            <v>0</v>
          </cell>
          <cell r="GN78">
            <v>0</v>
          </cell>
          <cell r="GO78">
            <v>0</v>
          </cell>
          <cell r="GP78">
            <v>0</v>
          </cell>
          <cell r="GQ78">
            <v>0</v>
          </cell>
          <cell r="GR78">
            <v>6654.7479000000003</v>
          </cell>
          <cell r="GS78">
            <v>6652.3429999999998</v>
          </cell>
          <cell r="GT78">
            <v>6851.0554000000002</v>
          </cell>
          <cell r="GU78">
            <v>6838.0379999999996</v>
          </cell>
          <cell r="GV78">
            <v>6654.7479000000003</v>
          </cell>
          <cell r="GW78">
            <v>6851.0554000000002</v>
          </cell>
          <cell r="GX78" t="str">
            <v>&lt;--ADMw_P--</v>
          </cell>
          <cell r="GY78">
            <v>-1.1056E-2</v>
          </cell>
          <cell r="GZ78">
            <v>0</v>
          </cell>
          <cell r="HA78">
            <v>605.95000000000005</v>
          </cell>
          <cell r="HB78">
            <v>45</v>
          </cell>
          <cell r="HC78">
            <v>0.7</v>
          </cell>
          <cell r="HD78" t="str">
            <v>&lt;--Spacer--&gt;</v>
          </cell>
          <cell r="HE78" t="str">
            <v>&lt;--Spacer--&gt;</v>
          </cell>
          <cell r="HF78" t="str">
            <v>&lt;--Spacer--&gt;</v>
          </cell>
          <cell r="HG78" t="str">
            <v>&lt;--Spacer--&gt;</v>
          </cell>
          <cell r="HH78">
            <v>1980</v>
          </cell>
          <cell r="HI78">
            <v>14855787</v>
          </cell>
          <cell r="HJ78">
            <v>108656</v>
          </cell>
          <cell r="HK78">
            <v>694653</v>
          </cell>
          <cell r="HL78">
            <v>71848</v>
          </cell>
          <cell r="HM78">
            <v>0</v>
          </cell>
          <cell r="HN78">
            <v>0</v>
          </cell>
          <cell r="HO78">
            <v>0</v>
          </cell>
          <cell r="HP78">
            <v>0</v>
          </cell>
          <cell r="HQ78">
            <v>13.32</v>
          </cell>
          <cell r="HR78">
            <v>3503715</v>
          </cell>
          <cell r="HS78">
            <v>5644.86</v>
          </cell>
          <cell r="HT78">
            <v>5824.39</v>
          </cell>
          <cell r="HU78">
            <v>5644.86</v>
          </cell>
          <cell r="HV78">
            <v>179.53</v>
          </cell>
          <cell r="HW78">
            <v>0</v>
          </cell>
          <cell r="HX78" t="str">
            <v>--ADMw_O--&gt;</v>
          </cell>
          <cell r="HY78">
            <v>5644.86</v>
          </cell>
          <cell r="HZ78">
            <v>5824.39</v>
          </cell>
          <cell r="IA78">
            <v>5644.86</v>
          </cell>
          <cell r="IB78">
            <v>179.53</v>
          </cell>
          <cell r="IC78">
            <v>650</v>
          </cell>
          <cell r="ID78">
            <v>640.68290000000002</v>
          </cell>
          <cell r="IE78">
            <v>1.1000000000000001</v>
          </cell>
          <cell r="IF78">
            <v>54.97</v>
          </cell>
          <cell r="IG78">
            <v>27.484999999999999</v>
          </cell>
          <cell r="IH78">
            <v>54.97</v>
          </cell>
          <cell r="II78">
            <v>54.97</v>
          </cell>
          <cell r="IJ78">
            <v>0</v>
          </cell>
          <cell r="IK78">
            <v>4.05</v>
          </cell>
          <cell r="IL78">
            <v>4.05</v>
          </cell>
          <cell r="IM78">
            <v>10.87</v>
          </cell>
          <cell r="IN78">
            <v>4.05</v>
          </cell>
          <cell r="IO78">
            <v>6.82</v>
          </cell>
          <cell r="IP78">
            <v>0</v>
          </cell>
          <cell r="IQ78">
            <v>0</v>
          </cell>
          <cell r="IR78">
            <v>0</v>
          </cell>
          <cell r="IS78">
            <v>0</v>
          </cell>
          <cell r="IT78">
            <v>0</v>
          </cell>
          <cell r="IU78">
            <v>94</v>
          </cell>
          <cell r="IV78">
            <v>23.5</v>
          </cell>
          <cell r="IW78">
            <v>1252.28</v>
          </cell>
          <cell r="IX78">
            <v>313.07</v>
          </cell>
          <cell r="IY78">
            <v>1292.1099999999999</v>
          </cell>
          <cell r="IZ78">
            <v>1252.28</v>
          </cell>
          <cell r="JA78">
            <v>39.83</v>
          </cell>
          <cell r="JB78">
            <v>0</v>
          </cell>
          <cell r="JC78">
            <v>0</v>
          </cell>
          <cell r="JD78">
            <v>0</v>
          </cell>
          <cell r="JE78">
            <v>0</v>
          </cell>
          <cell r="JF78">
            <v>0</v>
          </cell>
          <cell r="JG78">
            <v>0</v>
          </cell>
          <cell r="JH78">
            <v>0</v>
          </cell>
          <cell r="JI78">
            <v>0</v>
          </cell>
          <cell r="JJ78">
            <v>6654.7479000000003</v>
          </cell>
          <cell r="JK78">
            <v>6851.0554000000002</v>
          </cell>
          <cell r="JL78" t="str">
            <v>&lt;--ADMw_O--</v>
          </cell>
          <cell r="JM78">
            <v>-1.3377999999999999E-2</v>
          </cell>
          <cell r="JN78">
            <v>0</v>
          </cell>
          <cell r="JO78">
            <v>601.55999999999995</v>
          </cell>
          <cell r="JP78">
            <v>48</v>
          </cell>
          <cell r="JQ78">
            <v>0.7</v>
          </cell>
          <cell r="JR78">
            <v>43640.35126797454</v>
          </cell>
          <cell r="JS78">
            <v>1</v>
          </cell>
          <cell r="JT78">
            <v>2</v>
          </cell>
        </row>
        <row r="79">
          <cell r="A79">
            <v>4391</v>
          </cell>
          <cell r="B79">
            <v>1991</v>
          </cell>
          <cell r="D79" t="str">
            <v>Douglas</v>
          </cell>
          <cell r="E79" t="str">
            <v>Douglas County SD 4</v>
          </cell>
          <cell r="F79" t="str">
            <v>Phoenix School</v>
          </cell>
          <cell r="H79">
            <v>0</v>
          </cell>
          <cell r="I79">
            <v>0</v>
          </cell>
          <cell r="J79">
            <v>0</v>
          </cell>
          <cell r="K79">
            <v>0</v>
          </cell>
          <cell r="L79">
            <v>0</v>
          </cell>
          <cell r="M79">
            <v>0</v>
          </cell>
          <cell r="N79">
            <v>0</v>
          </cell>
          <cell r="O79">
            <v>0</v>
          </cell>
          <cell r="P79">
            <v>0</v>
          </cell>
          <cell r="Q79">
            <v>0</v>
          </cell>
          <cell r="R79">
            <v>0</v>
          </cell>
          <cell r="T79">
            <v>0</v>
          </cell>
          <cell r="U79">
            <v>0</v>
          </cell>
          <cell r="V79" t="str">
            <v>--ADMw_F--&gt;</v>
          </cell>
          <cell r="W79">
            <v>0</v>
          </cell>
          <cell r="Y79">
            <v>0</v>
          </cell>
          <cell r="Z79">
            <v>0</v>
          </cell>
          <cell r="AA79">
            <v>0</v>
          </cell>
          <cell r="AB79">
            <v>0</v>
          </cell>
          <cell r="AC79">
            <v>0</v>
          </cell>
          <cell r="AD79">
            <v>0</v>
          </cell>
          <cell r="AE79">
            <v>0</v>
          </cell>
          <cell r="AG79">
            <v>0</v>
          </cell>
          <cell r="AH79">
            <v>0</v>
          </cell>
          <cell r="AI79">
            <v>0</v>
          </cell>
          <cell r="AJ79">
            <v>0</v>
          </cell>
          <cell r="AL79">
            <v>0</v>
          </cell>
          <cell r="AM79">
            <v>0</v>
          </cell>
          <cell r="AN79">
            <v>0</v>
          </cell>
          <cell r="AO79">
            <v>0</v>
          </cell>
          <cell r="AQ79">
            <v>0</v>
          </cell>
          <cell r="AR79">
            <v>0</v>
          </cell>
          <cell r="AS79">
            <v>0</v>
          </cell>
          <cell r="AT79">
            <v>0</v>
          </cell>
          <cell r="AU79">
            <v>0</v>
          </cell>
          <cell r="AV79">
            <v>0</v>
          </cell>
          <cell r="AX79">
            <v>0</v>
          </cell>
          <cell r="AY79">
            <v>0</v>
          </cell>
          <cell r="AZ79">
            <v>0</v>
          </cell>
          <cell r="BB79">
            <v>0</v>
          </cell>
          <cell r="BC79">
            <v>0</v>
          </cell>
          <cell r="BD79">
            <v>0</v>
          </cell>
          <cell r="BF79">
            <v>0</v>
          </cell>
          <cell r="BG79">
            <v>0</v>
          </cell>
          <cell r="BH79">
            <v>199.005</v>
          </cell>
          <cell r="BI79">
            <v>0</v>
          </cell>
          <cell r="BL79">
            <v>199.005</v>
          </cell>
          <cell r="BN79" t="str">
            <v>&lt;--ADMw_F--</v>
          </cell>
          <cell r="BO79">
            <v>0</v>
          </cell>
          <cell r="BP79">
            <v>0</v>
          </cell>
          <cell r="BQ79">
            <v>0</v>
          </cell>
          <cell r="BR79">
            <v>0</v>
          </cell>
          <cell r="BS79">
            <v>0</v>
          </cell>
          <cell r="BT79" t="str">
            <v>&lt;--Spacer--&gt;</v>
          </cell>
          <cell r="BU79" t="str">
            <v>&lt;--Spacer--&gt;</v>
          </cell>
          <cell r="BV79" t="str">
            <v>&lt;--Spacer--&gt;</v>
          </cell>
          <cell r="BW79" t="str">
            <v>&lt;--Spacer--&gt;</v>
          </cell>
          <cell r="BY79">
            <v>0</v>
          </cell>
          <cell r="BZ79">
            <v>0</v>
          </cell>
          <cell r="CA79">
            <v>0</v>
          </cell>
          <cell r="CB79">
            <v>0</v>
          </cell>
          <cell r="CC79">
            <v>0</v>
          </cell>
          <cell r="CD79">
            <v>0</v>
          </cell>
          <cell r="CE79">
            <v>0</v>
          </cell>
          <cell r="CF79">
            <v>0</v>
          </cell>
          <cell r="CG79">
            <v>0</v>
          </cell>
          <cell r="CH79">
            <v>0</v>
          </cell>
          <cell r="CI79">
            <v>187.22</v>
          </cell>
          <cell r="CK79">
            <v>187.22</v>
          </cell>
          <cell r="CL79">
            <v>0</v>
          </cell>
          <cell r="CM79">
            <v>0</v>
          </cell>
          <cell r="CN79" t="str">
            <v>--ADMw_C--&gt;</v>
          </cell>
          <cell r="CO79">
            <v>187.22</v>
          </cell>
          <cell r="CQ79">
            <v>187.22</v>
          </cell>
          <cell r="CR79">
            <v>0</v>
          </cell>
          <cell r="CS79">
            <v>0</v>
          </cell>
          <cell r="CT79">
            <v>0</v>
          </cell>
          <cell r="CU79">
            <v>0</v>
          </cell>
          <cell r="CV79">
            <v>0</v>
          </cell>
          <cell r="CW79">
            <v>0</v>
          </cell>
          <cell r="CY79">
            <v>0</v>
          </cell>
          <cell r="CZ79">
            <v>0</v>
          </cell>
          <cell r="DA79">
            <v>3.85</v>
          </cell>
          <cell r="DB79">
            <v>3.85</v>
          </cell>
          <cell r="DD79">
            <v>3.85</v>
          </cell>
          <cell r="DE79">
            <v>0</v>
          </cell>
          <cell r="DF79">
            <v>0</v>
          </cell>
          <cell r="DG79">
            <v>0</v>
          </cell>
          <cell r="DI79">
            <v>0</v>
          </cell>
          <cell r="DJ79">
            <v>0</v>
          </cell>
          <cell r="DK79">
            <v>0</v>
          </cell>
          <cell r="DL79">
            <v>0</v>
          </cell>
          <cell r="DM79">
            <v>31.74</v>
          </cell>
          <cell r="DN79">
            <v>7.9349999999999996</v>
          </cell>
          <cell r="DP79">
            <v>31.74</v>
          </cell>
          <cell r="DQ79">
            <v>0</v>
          </cell>
          <cell r="DR79">
            <v>0</v>
          </cell>
          <cell r="DT79">
            <v>0</v>
          </cell>
          <cell r="DU79">
            <v>0</v>
          </cell>
          <cell r="DV79">
            <v>0</v>
          </cell>
          <cell r="DX79">
            <v>0</v>
          </cell>
          <cell r="DY79">
            <v>0</v>
          </cell>
          <cell r="DZ79">
            <v>185.69499999999999</v>
          </cell>
          <cell r="EA79">
            <v>199.005</v>
          </cell>
          <cell r="ED79">
            <v>199.005</v>
          </cell>
          <cell r="EF79" t="str">
            <v>&lt;--ADMw_C--</v>
          </cell>
          <cell r="EG79">
            <v>-1.0272E-2</v>
          </cell>
          <cell r="EH79">
            <v>0</v>
          </cell>
          <cell r="EI79">
            <v>0</v>
          </cell>
          <cell r="EJ79">
            <v>0</v>
          </cell>
          <cell r="EK79">
            <v>0</v>
          </cell>
          <cell r="EL79" t="str">
            <v>&lt;--Spacer--&gt;</v>
          </cell>
          <cell r="EM79" t="str">
            <v>&lt;--Spacer--&gt;</v>
          </cell>
          <cell r="EN79" t="str">
            <v>&lt;--Spacer--&gt;</v>
          </cell>
          <cell r="EO79" t="str">
            <v>&lt;--Spacer--&gt;</v>
          </cell>
          <cell r="EQ79">
            <v>0</v>
          </cell>
          <cell r="ER79">
            <v>0</v>
          </cell>
          <cell r="ES79">
            <v>0</v>
          </cell>
          <cell r="ET79">
            <v>0</v>
          </cell>
          <cell r="EU79">
            <v>0</v>
          </cell>
          <cell r="EV79">
            <v>0</v>
          </cell>
          <cell r="EW79">
            <v>0</v>
          </cell>
          <cell r="EX79">
            <v>0</v>
          </cell>
          <cell r="EY79">
            <v>0</v>
          </cell>
          <cell r="EZ79">
            <v>0</v>
          </cell>
          <cell r="FA79">
            <v>170.67</v>
          </cell>
          <cell r="FC79">
            <v>170.67</v>
          </cell>
          <cell r="FD79">
            <v>0</v>
          </cell>
          <cell r="FE79">
            <v>0</v>
          </cell>
          <cell r="FF79" t="str">
            <v>--ADMw_P--&gt;</v>
          </cell>
          <cell r="FG79">
            <v>170.67</v>
          </cell>
          <cell r="FI79">
            <v>170.67</v>
          </cell>
          <cell r="FJ79">
            <v>0</v>
          </cell>
          <cell r="FK79">
            <v>0</v>
          </cell>
          <cell r="FL79">
            <v>0</v>
          </cell>
          <cell r="FM79">
            <v>0</v>
          </cell>
          <cell r="FN79">
            <v>0</v>
          </cell>
          <cell r="FO79">
            <v>0</v>
          </cell>
          <cell r="FQ79">
            <v>0</v>
          </cell>
          <cell r="FR79">
            <v>0</v>
          </cell>
          <cell r="FS79">
            <v>7.98</v>
          </cell>
          <cell r="FT79">
            <v>7.98</v>
          </cell>
          <cell r="FV79">
            <v>7.98</v>
          </cell>
          <cell r="FW79">
            <v>0</v>
          </cell>
          <cell r="FX79">
            <v>0</v>
          </cell>
          <cell r="FY79">
            <v>0</v>
          </cell>
          <cell r="GA79">
            <v>0</v>
          </cell>
          <cell r="GB79">
            <v>0</v>
          </cell>
          <cell r="GC79">
            <v>0</v>
          </cell>
          <cell r="GD79">
            <v>0</v>
          </cell>
          <cell r="GE79">
            <v>28.18</v>
          </cell>
          <cell r="GF79">
            <v>7.0449999999999999</v>
          </cell>
          <cell r="GH79">
            <v>28.18</v>
          </cell>
          <cell r="GI79">
            <v>0</v>
          </cell>
          <cell r="GJ79">
            <v>0</v>
          </cell>
          <cell r="GL79">
            <v>0</v>
          </cell>
          <cell r="GM79">
            <v>0</v>
          </cell>
          <cell r="GN79">
            <v>0</v>
          </cell>
          <cell r="GP79">
            <v>0</v>
          </cell>
          <cell r="GQ79">
            <v>0</v>
          </cell>
          <cell r="GR79">
            <v>196.3075</v>
          </cell>
          <cell r="GS79">
            <v>185.69499999999999</v>
          </cell>
          <cell r="GV79">
            <v>196.3075</v>
          </cell>
          <cell r="GX79" t="str">
            <v>&lt;--ADMw_P--</v>
          </cell>
          <cell r="GY79">
            <v>0</v>
          </cell>
          <cell r="GZ79">
            <v>0</v>
          </cell>
          <cell r="HA79">
            <v>0</v>
          </cell>
          <cell r="HB79">
            <v>0</v>
          </cell>
          <cell r="HC79">
            <v>0</v>
          </cell>
          <cell r="HD79" t="str">
            <v>&lt;--Spacer--&gt;</v>
          </cell>
          <cell r="HE79" t="str">
            <v>&lt;--Spacer--&gt;</v>
          </cell>
          <cell r="HF79" t="str">
            <v>&lt;--Spacer--&gt;</v>
          </cell>
          <cell r="HG79" t="str">
            <v>&lt;--Spacer--&gt;</v>
          </cell>
          <cell r="HI79">
            <v>0</v>
          </cell>
          <cell r="HJ79">
            <v>0</v>
          </cell>
          <cell r="HK79">
            <v>0</v>
          </cell>
          <cell r="HL79">
            <v>0</v>
          </cell>
          <cell r="HM79">
            <v>0</v>
          </cell>
          <cell r="HN79">
            <v>0</v>
          </cell>
          <cell r="HO79">
            <v>0</v>
          </cell>
          <cell r="HP79">
            <v>0</v>
          </cell>
          <cell r="HQ79">
            <v>0</v>
          </cell>
          <cell r="HR79">
            <v>0</v>
          </cell>
          <cell r="HS79">
            <v>179.53</v>
          </cell>
          <cell r="HU79">
            <v>179.53</v>
          </cell>
          <cell r="HV79">
            <v>0</v>
          </cell>
          <cell r="HW79">
            <v>0</v>
          </cell>
          <cell r="HX79" t="str">
            <v>--ADMw_O--&gt;</v>
          </cell>
          <cell r="HY79">
            <v>179.53</v>
          </cell>
          <cell r="IA79">
            <v>179.53</v>
          </cell>
          <cell r="IB79">
            <v>0</v>
          </cell>
          <cell r="IC79">
            <v>0</v>
          </cell>
          <cell r="ID79">
            <v>0</v>
          </cell>
          <cell r="IE79">
            <v>0</v>
          </cell>
          <cell r="IF79">
            <v>0</v>
          </cell>
          <cell r="IG79">
            <v>0</v>
          </cell>
          <cell r="II79">
            <v>0</v>
          </cell>
          <cell r="IJ79">
            <v>0</v>
          </cell>
          <cell r="IK79">
            <v>6.82</v>
          </cell>
          <cell r="IL79">
            <v>6.82</v>
          </cell>
          <cell r="IN79">
            <v>6.82</v>
          </cell>
          <cell r="IO79">
            <v>0</v>
          </cell>
          <cell r="IP79">
            <v>0</v>
          </cell>
          <cell r="IQ79">
            <v>0</v>
          </cell>
          <cell r="IS79">
            <v>0</v>
          </cell>
          <cell r="IT79">
            <v>0</v>
          </cell>
          <cell r="IU79">
            <v>0</v>
          </cell>
          <cell r="IV79">
            <v>0</v>
          </cell>
          <cell r="IW79">
            <v>39.83</v>
          </cell>
          <cell r="IX79">
            <v>9.9574999999999996</v>
          </cell>
          <cell r="IZ79">
            <v>39.83</v>
          </cell>
          <cell r="JA79">
            <v>0</v>
          </cell>
          <cell r="JB79">
            <v>0</v>
          </cell>
          <cell r="JD79">
            <v>0</v>
          </cell>
          <cell r="JE79">
            <v>0</v>
          </cell>
          <cell r="JF79">
            <v>0</v>
          </cell>
          <cell r="JH79">
            <v>0</v>
          </cell>
          <cell r="JI79">
            <v>0</v>
          </cell>
          <cell r="JJ79">
            <v>196.3075</v>
          </cell>
          <cell r="JL79" t="str">
            <v>&lt;--ADMw_O--</v>
          </cell>
          <cell r="JM79">
            <v>0</v>
          </cell>
          <cell r="JN79">
            <v>0</v>
          </cell>
          <cell r="JO79">
            <v>0</v>
          </cell>
          <cell r="JP79">
            <v>0</v>
          </cell>
          <cell r="JQ79">
            <v>0</v>
          </cell>
          <cell r="JR79">
            <v>43640.35126797454</v>
          </cell>
          <cell r="JS79">
            <v>1</v>
          </cell>
          <cell r="JT79">
            <v>3</v>
          </cell>
        </row>
        <row r="80">
          <cell r="A80">
            <v>1992</v>
          </cell>
          <cell r="B80">
            <v>1992</v>
          </cell>
          <cell r="C80" t="str">
            <v>10012</v>
          </cell>
          <cell r="D80" t="str">
            <v>Douglas</v>
          </cell>
          <cell r="E80" t="str">
            <v>Glide SD 12</v>
          </cell>
          <cell r="G80">
            <v>1980</v>
          </cell>
          <cell r="H80">
            <v>3919000</v>
          </cell>
          <cell r="I80">
            <v>90000</v>
          </cell>
          <cell r="J80">
            <v>0</v>
          </cell>
          <cell r="K80">
            <v>20000</v>
          </cell>
          <cell r="L80">
            <v>0</v>
          </cell>
          <cell r="M80">
            <v>0</v>
          </cell>
          <cell r="N80">
            <v>0</v>
          </cell>
          <cell r="O80">
            <v>0</v>
          </cell>
          <cell r="P80">
            <v>14.99</v>
          </cell>
          <cell r="Q80">
            <v>628000</v>
          </cell>
          <cell r="R80">
            <v>743</v>
          </cell>
          <cell r="S80">
            <v>743</v>
          </cell>
          <cell r="T80">
            <v>743</v>
          </cell>
          <cell r="U80">
            <v>0</v>
          </cell>
          <cell r="V80" t="str">
            <v>--ADMw_F--&gt;</v>
          </cell>
          <cell r="W80">
            <v>743</v>
          </cell>
          <cell r="X80">
            <v>743</v>
          </cell>
          <cell r="Y80">
            <v>743</v>
          </cell>
          <cell r="Z80">
            <v>0</v>
          </cell>
          <cell r="AA80">
            <v>94</v>
          </cell>
          <cell r="AB80">
            <v>81.73</v>
          </cell>
          <cell r="AC80">
            <v>0.1</v>
          </cell>
          <cell r="AD80">
            <v>2</v>
          </cell>
          <cell r="AE80">
            <v>1</v>
          </cell>
          <cell r="AF80">
            <v>2</v>
          </cell>
          <cell r="AG80">
            <v>2</v>
          </cell>
          <cell r="AH80">
            <v>0</v>
          </cell>
          <cell r="AI80">
            <v>0</v>
          </cell>
          <cell r="AJ80">
            <v>0</v>
          </cell>
          <cell r="AK80">
            <v>0</v>
          </cell>
          <cell r="AL80">
            <v>0</v>
          </cell>
          <cell r="AM80">
            <v>0</v>
          </cell>
          <cell r="AN80">
            <v>0</v>
          </cell>
          <cell r="AO80">
            <v>0</v>
          </cell>
          <cell r="AP80">
            <v>0</v>
          </cell>
          <cell r="AQ80">
            <v>0</v>
          </cell>
          <cell r="AR80">
            <v>0</v>
          </cell>
          <cell r="AS80">
            <v>10</v>
          </cell>
          <cell r="AT80">
            <v>2.5</v>
          </cell>
          <cell r="AU80">
            <v>167</v>
          </cell>
          <cell r="AV80">
            <v>41.75</v>
          </cell>
          <cell r="AW80">
            <v>167</v>
          </cell>
          <cell r="AX80">
            <v>167</v>
          </cell>
          <cell r="AY80">
            <v>0</v>
          </cell>
          <cell r="AZ80">
            <v>0</v>
          </cell>
          <cell r="BA80">
            <v>0</v>
          </cell>
          <cell r="BB80">
            <v>0</v>
          </cell>
          <cell r="BC80">
            <v>0</v>
          </cell>
          <cell r="BD80">
            <v>84.52</v>
          </cell>
          <cell r="BE80">
            <v>84.52</v>
          </cell>
          <cell r="BF80">
            <v>84.52</v>
          </cell>
          <cell r="BG80">
            <v>0</v>
          </cell>
          <cell r="BH80">
            <v>950.58159999999998</v>
          </cell>
          <cell r="BI80">
            <v>954.6</v>
          </cell>
          <cell r="BJ80">
            <v>950.58159999999998</v>
          </cell>
          <cell r="BK80">
            <v>954.6</v>
          </cell>
          <cell r="BL80">
            <v>954.6</v>
          </cell>
          <cell r="BM80">
            <v>954.6</v>
          </cell>
          <cell r="BN80" t="str">
            <v>&lt;--ADMw_F--</v>
          </cell>
          <cell r="BO80">
            <v>-5.5180000000000003E-3</v>
          </cell>
          <cell r="BP80">
            <v>0</v>
          </cell>
          <cell r="BQ80">
            <v>845.22</v>
          </cell>
          <cell r="BR80">
            <v>70</v>
          </cell>
          <cell r="BS80">
            <v>0.7</v>
          </cell>
          <cell r="BT80" t="str">
            <v>&lt;--Spacer--&gt;</v>
          </cell>
          <cell r="BU80" t="str">
            <v>&lt;--Spacer--&gt;</v>
          </cell>
          <cell r="BV80" t="str">
            <v>&lt;--Spacer--&gt;</v>
          </cell>
          <cell r="BW80" t="str">
            <v>&lt;--Spacer--&gt;</v>
          </cell>
          <cell r="BX80">
            <v>1980</v>
          </cell>
          <cell r="BY80">
            <v>3777500</v>
          </cell>
          <cell r="BZ80">
            <v>90000</v>
          </cell>
          <cell r="CA80">
            <v>0</v>
          </cell>
          <cell r="CB80">
            <v>20000</v>
          </cell>
          <cell r="CC80">
            <v>0</v>
          </cell>
          <cell r="CD80">
            <v>0</v>
          </cell>
          <cell r="CE80">
            <v>0</v>
          </cell>
          <cell r="CF80">
            <v>0</v>
          </cell>
          <cell r="CG80">
            <v>15.18</v>
          </cell>
          <cell r="CH80">
            <v>584550</v>
          </cell>
          <cell r="CI80">
            <v>739.06</v>
          </cell>
          <cell r="CJ80">
            <v>739.06</v>
          </cell>
          <cell r="CK80">
            <v>739.06</v>
          </cell>
          <cell r="CL80">
            <v>0</v>
          </cell>
          <cell r="CM80">
            <v>0</v>
          </cell>
          <cell r="CN80" t="str">
            <v>--ADMw_C--&gt;</v>
          </cell>
          <cell r="CO80">
            <v>739.06</v>
          </cell>
          <cell r="CP80">
            <v>739.06</v>
          </cell>
          <cell r="CQ80">
            <v>739.06</v>
          </cell>
          <cell r="CR80">
            <v>0</v>
          </cell>
          <cell r="CS80">
            <v>87</v>
          </cell>
          <cell r="CT80">
            <v>81.296599999999998</v>
          </cell>
          <cell r="CU80">
            <v>0.1</v>
          </cell>
          <cell r="CV80">
            <v>2.71</v>
          </cell>
          <cell r="CW80">
            <v>1.355</v>
          </cell>
          <cell r="CX80">
            <v>2.71</v>
          </cell>
          <cell r="CY80">
            <v>2.71</v>
          </cell>
          <cell r="CZ80">
            <v>0</v>
          </cell>
          <cell r="DA80">
            <v>0</v>
          </cell>
          <cell r="DB80">
            <v>0</v>
          </cell>
          <cell r="DC80">
            <v>0</v>
          </cell>
          <cell r="DD80">
            <v>0</v>
          </cell>
          <cell r="DE80">
            <v>0</v>
          </cell>
          <cell r="DF80">
            <v>0</v>
          </cell>
          <cell r="DG80">
            <v>0</v>
          </cell>
          <cell r="DH80">
            <v>0</v>
          </cell>
          <cell r="DI80">
            <v>0</v>
          </cell>
          <cell r="DJ80">
            <v>0</v>
          </cell>
          <cell r="DK80">
            <v>10</v>
          </cell>
          <cell r="DL80">
            <v>2.5</v>
          </cell>
          <cell r="DM80">
            <v>167</v>
          </cell>
          <cell r="DN80">
            <v>41.75</v>
          </cell>
          <cell r="DO80">
            <v>167</v>
          </cell>
          <cell r="DP80">
            <v>167</v>
          </cell>
          <cell r="DQ80">
            <v>0</v>
          </cell>
          <cell r="DR80">
            <v>0</v>
          </cell>
          <cell r="DS80">
            <v>0</v>
          </cell>
          <cell r="DT80">
            <v>0</v>
          </cell>
          <cell r="DU80">
            <v>0</v>
          </cell>
          <cell r="DV80">
            <v>84.52</v>
          </cell>
          <cell r="DW80">
            <v>84.52</v>
          </cell>
          <cell r="DX80">
            <v>84.52</v>
          </cell>
          <cell r="DY80">
            <v>0</v>
          </cell>
          <cell r="DZ80">
            <v>944.77599999999995</v>
          </cell>
          <cell r="EA80">
            <v>950.58159999999998</v>
          </cell>
          <cell r="EB80">
            <v>944.77599999999995</v>
          </cell>
          <cell r="EC80">
            <v>950.58159999999998</v>
          </cell>
          <cell r="ED80">
            <v>950.58159999999998</v>
          </cell>
          <cell r="EE80">
            <v>950.58159999999998</v>
          </cell>
          <cell r="EF80" t="str">
            <v>&lt;--ADMw_C--</v>
          </cell>
          <cell r="EG80">
            <v>-5.9810000000000002E-3</v>
          </cell>
          <cell r="EH80">
            <v>0</v>
          </cell>
          <cell r="EI80">
            <v>786.2</v>
          </cell>
          <cell r="EJ80">
            <v>68</v>
          </cell>
          <cell r="EK80">
            <v>0.7</v>
          </cell>
          <cell r="EL80" t="str">
            <v>&lt;--Spacer--&gt;</v>
          </cell>
          <cell r="EM80" t="str">
            <v>&lt;--Spacer--&gt;</v>
          </cell>
          <cell r="EN80" t="str">
            <v>&lt;--Spacer--&gt;</v>
          </cell>
          <cell r="EO80" t="str">
            <v>&lt;--Spacer--&gt;</v>
          </cell>
          <cell r="EP80">
            <v>1980</v>
          </cell>
          <cell r="EQ80">
            <v>3714089</v>
          </cell>
          <cell r="ER80">
            <v>85583</v>
          </cell>
          <cell r="ES80">
            <v>69825</v>
          </cell>
          <cell r="ET80">
            <v>18274</v>
          </cell>
          <cell r="EU80">
            <v>0</v>
          </cell>
          <cell r="EV80">
            <v>0</v>
          </cell>
          <cell r="EW80">
            <v>0</v>
          </cell>
          <cell r="EX80">
            <v>0</v>
          </cell>
          <cell r="EY80">
            <v>14.99</v>
          </cell>
          <cell r="EZ80">
            <v>547393</v>
          </cell>
          <cell r="FA80">
            <v>732.1</v>
          </cell>
          <cell r="FB80">
            <v>732.1</v>
          </cell>
          <cell r="FC80">
            <v>732.1</v>
          </cell>
          <cell r="FD80">
            <v>0</v>
          </cell>
          <cell r="FE80">
            <v>0</v>
          </cell>
          <cell r="FF80" t="str">
            <v>--ADMw_P--&gt;</v>
          </cell>
          <cell r="FG80">
            <v>732.1</v>
          </cell>
          <cell r="FH80">
            <v>732.1</v>
          </cell>
          <cell r="FI80">
            <v>732.1</v>
          </cell>
          <cell r="FJ80">
            <v>0</v>
          </cell>
          <cell r="FK80">
            <v>85</v>
          </cell>
          <cell r="FL80">
            <v>80.531000000000006</v>
          </cell>
          <cell r="FM80">
            <v>0.1</v>
          </cell>
          <cell r="FN80">
            <v>2.5499999999999998</v>
          </cell>
          <cell r="FO80">
            <v>1.2749999999999999</v>
          </cell>
          <cell r="FP80">
            <v>2.5499999999999998</v>
          </cell>
          <cell r="FQ80">
            <v>2.5499999999999998</v>
          </cell>
          <cell r="FR80">
            <v>0</v>
          </cell>
          <cell r="FS80">
            <v>0</v>
          </cell>
          <cell r="FT80">
            <v>0</v>
          </cell>
          <cell r="FU80">
            <v>0</v>
          </cell>
          <cell r="FV80">
            <v>0</v>
          </cell>
          <cell r="FW80">
            <v>0</v>
          </cell>
          <cell r="FX80">
            <v>0</v>
          </cell>
          <cell r="FY80">
            <v>0</v>
          </cell>
          <cell r="FZ80">
            <v>0</v>
          </cell>
          <cell r="GA80">
            <v>0</v>
          </cell>
          <cell r="GB80">
            <v>0</v>
          </cell>
          <cell r="GC80">
            <v>8</v>
          </cell>
          <cell r="GD80">
            <v>2</v>
          </cell>
          <cell r="GE80">
            <v>177</v>
          </cell>
          <cell r="GF80">
            <v>44.25</v>
          </cell>
          <cell r="GG80">
            <v>177</v>
          </cell>
          <cell r="GH80">
            <v>177</v>
          </cell>
          <cell r="GI80">
            <v>0</v>
          </cell>
          <cell r="GJ80">
            <v>0</v>
          </cell>
          <cell r="GK80">
            <v>0</v>
          </cell>
          <cell r="GL80">
            <v>0</v>
          </cell>
          <cell r="GM80">
            <v>0</v>
          </cell>
          <cell r="GN80">
            <v>84.52</v>
          </cell>
          <cell r="GO80">
            <v>84.52</v>
          </cell>
          <cell r="GP80">
            <v>84.52</v>
          </cell>
          <cell r="GQ80">
            <v>0</v>
          </cell>
          <cell r="GR80">
            <v>930.83029999999997</v>
          </cell>
          <cell r="GS80">
            <v>944.77599999999995</v>
          </cell>
          <cell r="GT80">
            <v>930.83029999999997</v>
          </cell>
          <cell r="GU80">
            <v>944.77599999999995</v>
          </cell>
          <cell r="GV80">
            <v>944.77599999999995</v>
          </cell>
          <cell r="GW80">
            <v>944.77599999999995</v>
          </cell>
          <cell r="GX80" t="str">
            <v>&lt;--ADMw_P--</v>
          </cell>
          <cell r="GY80">
            <v>-1.598E-3</v>
          </cell>
          <cell r="GZ80">
            <v>0</v>
          </cell>
          <cell r="HA80">
            <v>747.7</v>
          </cell>
          <cell r="HB80">
            <v>65</v>
          </cell>
          <cell r="HC80">
            <v>0.7</v>
          </cell>
          <cell r="HD80" t="str">
            <v>&lt;--Spacer--&gt;</v>
          </cell>
          <cell r="HE80" t="str">
            <v>&lt;--Spacer--&gt;</v>
          </cell>
          <cell r="HF80" t="str">
            <v>&lt;--Spacer--&gt;</v>
          </cell>
          <cell r="HG80" t="str">
            <v>&lt;--Spacer--&gt;</v>
          </cell>
          <cell r="HH80">
            <v>1980</v>
          </cell>
          <cell r="HI80">
            <v>3616809</v>
          </cell>
          <cell r="HJ80">
            <v>13053</v>
          </cell>
          <cell r="HK80">
            <v>83449</v>
          </cell>
          <cell r="HL80">
            <v>8631</v>
          </cell>
          <cell r="HM80">
            <v>0</v>
          </cell>
          <cell r="HN80">
            <v>0</v>
          </cell>
          <cell r="HO80">
            <v>0</v>
          </cell>
          <cell r="HP80">
            <v>0</v>
          </cell>
          <cell r="HQ80">
            <v>16.829999999999998</v>
          </cell>
          <cell r="HR80">
            <v>504682</v>
          </cell>
          <cell r="HS80">
            <v>710.73</v>
          </cell>
          <cell r="HT80">
            <v>710.73</v>
          </cell>
          <cell r="HU80">
            <v>710.73</v>
          </cell>
          <cell r="HV80">
            <v>0</v>
          </cell>
          <cell r="HW80">
            <v>0</v>
          </cell>
          <cell r="HX80" t="str">
            <v>--ADMw_O--&gt;</v>
          </cell>
          <cell r="HY80">
            <v>710.73</v>
          </cell>
          <cell r="HZ80">
            <v>710.73</v>
          </cell>
          <cell r="IA80">
            <v>710.73</v>
          </cell>
          <cell r="IB80">
            <v>0</v>
          </cell>
          <cell r="IC80">
            <v>81</v>
          </cell>
          <cell r="ID80">
            <v>78.180300000000003</v>
          </cell>
          <cell r="IE80">
            <v>0.1</v>
          </cell>
          <cell r="IF80">
            <v>1.98</v>
          </cell>
          <cell r="IG80">
            <v>0.99</v>
          </cell>
          <cell r="IH80">
            <v>1.98</v>
          </cell>
          <cell r="II80">
            <v>1.98</v>
          </cell>
          <cell r="IJ80">
            <v>0</v>
          </cell>
          <cell r="IK80">
            <v>0</v>
          </cell>
          <cell r="IL80">
            <v>0</v>
          </cell>
          <cell r="IM80">
            <v>0</v>
          </cell>
          <cell r="IN80">
            <v>0</v>
          </cell>
          <cell r="IO80">
            <v>0</v>
          </cell>
          <cell r="IP80">
            <v>0</v>
          </cell>
          <cell r="IQ80">
            <v>0</v>
          </cell>
          <cell r="IR80">
            <v>0</v>
          </cell>
          <cell r="IS80">
            <v>0</v>
          </cell>
          <cell r="IT80">
            <v>0</v>
          </cell>
          <cell r="IU80">
            <v>4</v>
          </cell>
          <cell r="IV80">
            <v>1</v>
          </cell>
          <cell r="IW80">
            <v>216</v>
          </cell>
          <cell r="IX80">
            <v>54</v>
          </cell>
          <cell r="IY80">
            <v>216</v>
          </cell>
          <cell r="IZ80">
            <v>216</v>
          </cell>
          <cell r="JA80">
            <v>0</v>
          </cell>
          <cell r="JB80">
            <v>0</v>
          </cell>
          <cell r="JC80">
            <v>0</v>
          </cell>
          <cell r="JD80">
            <v>0</v>
          </cell>
          <cell r="JE80">
            <v>0</v>
          </cell>
          <cell r="JF80">
            <v>85.83</v>
          </cell>
          <cell r="JG80">
            <v>85.83</v>
          </cell>
          <cell r="JH80">
            <v>85.83</v>
          </cell>
          <cell r="JI80">
            <v>0</v>
          </cell>
          <cell r="JJ80">
            <v>930.83029999999997</v>
          </cell>
          <cell r="JK80">
            <v>930.83029999999997</v>
          </cell>
          <cell r="JL80" t="str">
            <v>&lt;--ADMw_O--</v>
          </cell>
          <cell r="JM80">
            <v>-1.369E-3</v>
          </cell>
          <cell r="JN80">
            <v>0</v>
          </cell>
          <cell r="JO80">
            <v>710.09</v>
          </cell>
          <cell r="JP80">
            <v>65</v>
          </cell>
          <cell r="JQ80">
            <v>0.7</v>
          </cell>
          <cell r="JR80">
            <v>43640.35126797454</v>
          </cell>
          <cell r="JS80">
            <v>1</v>
          </cell>
          <cell r="JT80">
            <v>2</v>
          </cell>
        </row>
        <row r="81">
          <cell r="A81">
            <v>1993</v>
          </cell>
          <cell r="B81">
            <v>1993</v>
          </cell>
          <cell r="C81" t="str">
            <v>10015</v>
          </cell>
          <cell r="D81" t="str">
            <v>Douglas</v>
          </cell>
          <cell r="E81" t="str">
            <v>Douglas County SD 15</v>
          </cell>
          <cell r="G81">
            <v>1980</v>
          </cell>
          <cell r="H81">
            <v>468917</v>
          </cell>
          <cell r="I81">
            <v>0</v>
          </cell>
          <cell r="J81">
            <v>0</v>
          </cell>
          <cell r="K81">
            <v>2500</v>
          </cell>
          <cell r="L81">
            <v>0</v>
          </cell>
          <cell r="M81">
            <v>0</v>
          </cell>
          <cell r="N81">
            <v>0</v>
          </cell>
          <cell r="O81">
            <v>0</v>
          </cell>
          <cell r="P81">
            <v>13.84</v>
          </cell>
          <cell r="Q81">
            <v>225000</v>
          </cell>
          <cell r="R81">
            <v>187</v>
          </cell>
          <cell r="S81">
            <v>187</v>
          </cell>
          <cell r="T81">
            <v>187</v>
          </cell>
          <cell r="U81">
            <v>0</v>
          </cell>
          <cell r="V81" t="str">
            <v>--ADMw_F--&gt;</v>
          </cell>
          <cell r="W81">
            <v>187</v>
          </cell>
          <cell r="X81">
            <v>187</v>
          </cell>
          <cell r="Y81">
            <v>187</v>
          </cell>
          <cell r="Z81">
            <v>0</v>
          </cell>
          <cell r="AA81">
            <v>30</v>
          </cell>
          <cell r="AB81">
            <v>20.57</v>
          </cell>
          <cell r="AC81">
            <v>0.1</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9</v>
          </cell>
          <cell r="AT81">
            <v>2.25</v>
          </cell>
          <cell r="AU81">
            <v>34</v>
          </cell>
          <cell r="AV81">
            <v>8.5</v>
          </cell>
          <cell r="AW81">
            <v>34</v>
          </cell>
          <cell r="AX81">
            <v>34</v>
          </cell>
          <cell r="AY81">
            <v>0</v>
          </cell>
          <cell r="AZ81">
            <v>0</v>
          </cell>
          <cell r="BA81">
            <v>70.760000000000005</v>
          </cell>
          <cell r="BB81">
            <v>0</v>
          </cell>
          <cell r="BC81">
            <v>70.760000000000005</v>
          </cell>
          <cell r="BD81">
            <v>0</v>
          </cell>
          <cell r="BE81">
            <v>62.94</v>
          </cell>
          <cell r="BF81">
            <v>0</v>
          </cell>
          <cell r="BG81">
            <v>62.94</v>
          </cell>
          <cell r="BH81">
            <v>22.777000000000001</v>
          </cell>
          <cell r="BI81">
            <v>218.42</v>
          </cell>
          <cell r="BJ81">
            <v>351.17700000000002</v>
          </cell>
          <cell r="BK81">
            <v>352.12</v>
          </cell>
          <cell r="BL81">
            <v>218.42</v>
          </cell>
          <cell r="BM81">
            <v>352.12</v>
          </cell>
          <cell r="BN81" t="str">
            <v>&lt;--ADMw_F--</v>
          </cell>
          <cell r="BO81">
            <v>0</v>
          </cell>
          <cell r="BP81">
            <v>0</v>
          </cell>
          <cell r="BQ81">
            <v>1203.21</v>
          </cell>
          <cell r="BR81">
            <v>79</v>
          </cell>
          <cell r="BS81">
            <v>0.7</v>
          </cell>
          <cell r="BT81" t="str">
            <v>&lt;--Spacer--&gt;</v>
          </cell>
          <cell r="BU81" t="str">
            <v>&lt;--Spacer--&gt;</v>
          </cell>
          <cell r="BV81" t="str">
            <v>&lt;--Spacer--&gt;</v>
          </cell>
          <cell r="BW81" t="str">
            <v>&lt;--Spacer--&gt;</v>
          </cell>
          <cell r="BX81">
            <v>1980</v>
          </cell>
          <cell r="BY81">
            <v>459026</v>
          </cell>
          <cell r="BZ81">
            <v>0</v>
          </cell>
          <cell r="CA81">
            <v>0</v>
          </cell>
          <cell r="CB81">
            <v>2500</v>
          </cell>
          <cell r="CC81">
            <v>0</v>
          </cell>
          <cell r="CD81">
            <v>0</v>
          </cell>
          <cell r="CE81">
            <v>0</v>
          </cell>
          <cell r="CF81">
            <v>0</v>
          </cell>
          <cell r="CG81">
            <v>12.16</v>
          </cell>
          <cell r="CH81">
            <v>190000</v>
          </cell>
          <cell r="CI81">
            <v>0</v>
          </cell>
          <cell r="CJ81">
            <v>185.7</v>
          </cell>
          <cell r="CK81">
            <v>0</v>
          </cell>
          <cell r="CL81">
            <v>185.7</v>
          </cell>
          <cell r="CM81">
            <v>0</v>
          </cell>
          <cell r="CN81" t="str">
            <v>--ADMw_C--&gt;</v>
          </cell>
          <cell r="CO81">
            <v>0</v>
          </cell>
          <cell r="CP81">
            <v>185.7</v>
          </cell>
          <cell r="CQ81">
            <v>0</v>
          </cell>
          <cell r="CR81">
            <v>185.7</v>
          </cell>
          <cell r="CS81">
            <v>25</v>
          </cell>
          <cell r="CT81">
            <v>20.427</v>
          </cell>
          <cell r="CU81">
            <v>0.1</v>
          </cell>
          <cell r="CV81">
            <v>0</v>
          </cell>
          <cell r="CW81">
            <v>0</v>
          </cell>
          <cell r="CX81">
            <v>1</v>
          </cell>
          <cell r="CY81">
            <v>0</v>
          </cell>
          <cell r="CZ81">
            <v>1</v>
          </cell>
          <cell r="DA81">
            <v>0</v>
          </cell>
          <cell r="DB81">
            <v>0</v>
          </cell>
          <cell r="DC81">
            <v>0</v>
          </cell>
          <cell r="DD81">
            <v>0</v>
          </cell>
          <cell r="DE81">
            <v>0</v>
          </cell>
          <cell r="DF81">
            <v>0</v>
          </cell>
          <cell r="DG81">
            <v>0</v>
          </cell>
          <cell r="DH81">
            <v>0</v>
          </cell>
          <cell r="DI81">
            <v>0</v>
          </cell>
          <cell r="DJ81">
            <v>0</v>
          </cell>
          <cell r="DK81">
            <v>9</v>
          </cell>
          <cell r="DL81">
            <v>2.25</v>
          </cell>
          <cell r="DM81">
            <v>0</v>
          </cell>
          <cell r="DN81">
            <v>0</v>
          </cell>
          <cell r="DO81">
            <v>34</v>
          </cell>
          <cell r="DP81">
            <v>0</v>
          </cell>
          <cell r="DQ81">
            <v>34</v>
          </cell>
          <cell r="DR81">
            <v>0</v>
          </cell>
          <cell r="DS81">
            <v>70.760000000000005</v>
          </cell>
          <cell r="DT81">
            <v>0</v>
          </cell>
          <cell r="DU81">
            <v>70.760000000000005</v>
          </cell>
          <cell r="DV81">
            <v>0</v>
          </cell>
          <cell r="DW81">
            <v>62.94</v>
          </cell>
          <cell r="DX81">
            <v>0</v>
          </cell>
          <cell r="DY81">
            <v>62.94</v>
          </cell>
          <cell r="DZ81">
            <v>24.214200000000002</v>
          </cell>
          <cell r="EA81">
            <v>22.777000000000001</v>
          </cell>
          <cell r="EB81">
            <v>356.88420000000002</v>
          </cell>
          <cell r="EC81">
            <v>351.17700000000002</v>
          </cell>
          <cell r="ED81">
            <v>24.214200000000002</v>
          </cell>
          <cell r="EE81">
            <v>356.88420000000002</v>
          </cell>
          <cell r="EF81" t="str">
            <v>&lt;--ADMw_C--</v>
          </cell>
          <cell r="EG81">
            <v>-7.574E-3</v>
          </cell>
          <cell r="EH81">
            <v>0</v>
          </cell>
          <cell r="EI81">
            <v>1015.39</v>
          </cell>
          <cell r="EJ81">
            <v>76</v>
          </cell>
          <cell r="EK81">
            <v>0.7</v>
          </cell>
          <cell r="EL81" t="str">
            <v>&lt;--Spacer--&gt;</v>
          </cell>
          <cell r="EM81" t="str">
            <v>&lt;--Spacer--&gt;</v>
          </cell>
          <cell r="EN81" t="str">
            <v>&lt;--Spacer--&gt;</v>
          </cell>
          <cell r="EO81" t="str">
            <v>&lt;--Spacer--&gt;</v>
          </cell>
          <cell r="EP81">
            <v>1980</v>
          </cell>
          <cell r="EQ81">
            <v>461316</v>
          </cell>
          <cell r="ER81">
            <v>22337</v>
          </cell>
          <cell r="ES81">
            <v>20401</v>
          </cell>
          <cell r="ET81">
            <v>4785</v>
          </cell>
          <cell r="EU81">
            <v>0</v>
          </cell>
          <cell r="EV81">
            <v>0</v>
          </cell>
          <cell r="EW81">
            <v>0</v>
          </cell>
          <cell r="EX81">
            <v>0</v>
          </cell>
          <cell r="EY81">
            <v>13.84</v>
          </cell>
          <cell r="EZ81">
            <v>260382</v>
          </cell>
          <cell r="FA81">
            <v>0</v>
          </cell>
          <cell r="FB81">
            <v>194.22</v>
          </cell>
          <cell r="FC81">
            <v>0</v>
          </cell>
          <cell r="FD81">
            <v>194.22</v>
          </cell>
          <cell r="FE81">
            <v>0</v>
          </cell>
          <cell r="FF81" t="str">
            <v>--ADMw_P--&gt;</v>
          </cell>
          <cell r="FG81">
            <v>0</v>
          </cell>
          <cell r="FH81">
            <v>194.22</v>
          </cell>
          <cell r="FI81">
            <v>0</v>
          </cell>
          <cell r="FJ81">
            <v>194.22</v>
          </cell>
          <cell r="FK81">
            <v>22</v>
          </cell>
          <cell r="FL81">
            <v>21.3642</v>
          </cell>
          <cell r="FM81">
            <v>0.1</v>
          </cell>
          <cell r="FN81">
            <v>0</v>
          </cell>
          <cell r="FO81">
            <v>0</v>
          </cell>
          <cell r="FP81">
            <v>1</v>
          </cell>
          <cell r="FQ81">
            <v>0</v>
          </cell>
          <cell r="FR81">
            <v>1</v>
          </cell>
          <cell r="FS81">
            <v>0</v>
          </cell>
          <cell r="FT81">
            <v>0</v>
          </cell>
          <cell r="FU81">
            <v>0</v>
          </cell>
          <cell r="FV81">
            <v>0</v>
          </cell>
          <cell r="FW81">
            <v>0</v>
          </cell>
          <cell r="FX81">
            <v>0</v>
          </cell>
          <cell r="FY81">
            <v>0</v>
          </cell>
          <cell r="FZ81">
            <v>0</v>
          </cell>
          <cell r="GA81">
            <v>0</v>
          </cell>
          <cell r="GB81">
            <v>0</v>
          </cell>
          <cell r="GC81">
            <v>11</v>
          </cell>
          <cell r="GD81">
            <v>2.75</v>
          </cell>
          <cell r="GE81">
            <v>0</v>
          </cell>
          <cell r="GF81">
            <v>0</v>
          </cell>
          <cell r="GG81">
            <v>17</v>
          </cell>
          <cell r="GH81">
            <v>0</v>
          </cell>
          <cell r="GI81">
            <v>17</v>
          </cell>
          <cell r="GJ81">
            <v>0</v>
          </cell>
          <cell r="GK81">
            <v>70.760000000000005</v>
          </cell>
          <cell r="GL81">
            <v>0</v>
          </cell>
          <cell r="GM81">
            <v>70.760000000000005</v>
          </cell>
          <cell r="GN81">
            <v>0</v>
          </cell>
          <cell r="GO81">
            <v>62.94</v>
          </cell>
          <cell r="GP81">
            <v>0</v>
          </cell>
          <cell r="GQ81">
            <v>62.94</v>
          </cell>
          <cell r="GR81">
            <v>21.5</v>
          </cell>
          <cell r="GS81">
            <v>24.214200000000002</v>
          </cell>
          <cell r="GT81">
            <v>371.48</v>
          </cell>
          <cell r="GU81">
            <v>356.88420000000002</v>
          </cell>
          <cell r="GV81">
            <v>24.214200000000002</v>
          </cell>
          <cell r="GW81">
            <v>371.48</v>
          </cell>
          <cell r="GX81" t="str">
            <v>&lt;--ADMw_P--</v>
          </cell>
          <cell r="GY81">
            <v>-7.2199999999999999E-3</v>
          </cell>
          <cell r="GZ81">
            <v>0</v>
          </cell>
          <cell r="HA81">
            <v>1340.65</v>
          </cell>
          <cell r="HB81">
            <v>83</v>
          </cell>
          <cell r="HC81">
            <v>0.8</v>
          </cell>
          <cell r="HD81" t="str">
            <v>&lt;--Spacer--&gt;</v>
          </cell>
          <cell r="HE81" t="str">
            <v>&lt;--Spacer--&gt;</v>
          </cell>
          <cell r="HF81" t="str">
            <v>&lt;--Spacer--&gt;</v>
          </cell>
          <cell r="HG81" t="str">
            <v>&lt;--Spacer--&gt;</v>
          </cell>
          <cell r="HH81">
            <v>1980</v>
          </cell>
          <cell r="HI81">
            <v>450691</v>
          </cell>
          <cell r="HJ81">
            <v>3662</v>
          </cell>
          <cell r="HK81">
            <v>23412</v>
          </cell>
          <cell r="HL81">
            <v>2421</v>
          </cell>
          <cell r="HM81">
            <v>0</v>
          </cell>
          <cell r="HN81">
            <v>0</v>
          </cell>
          <cell r="HO81">
            <v>0</v>
          </cell>
          <cell r="HP81">
            <v>0</v>
          </cell>
          <cell r="HQ81">
            <v>13</v>
          </cell>
          <cell r="HR81">
            <v>242416</v>
          </cell>
          <cell r="HS81">
            <v>0</v>
          </cell>
          <cell r="HT81">
            <v>207.67</v>
          </cell>
          <cell r="HU81">
            <v>0</v>
          </cell>
          <cell r="HV81">
            <v>207.67</v>
          </cell>
          <cell r="HW81">
            <v>0</v>
          </cell>
          <cell r="HX81" t="str">
            <v>--ADMw_O--&gt;</v>
          </cell>
          <cell r="HY81">
            <v>0</v>
          </cell>
          <cell r="HZ81">
            <v>207.67</v>
          </cell>
          <cell r="IA81">
            <v>0</v>
          </cell>
          <cell r="IB81">
            <v>207.67</v>
          </cell>
          <cell r="IC81">
            <v>21</v>
          </cell>
          <cell r="ID81">
            <v>21</v>
          </cell>
          <cell r="IE81">
            <v>0</v>
          </cell>
          <cell r="IF81">
            <v>0</v>
          </cell>
          <cell r="IG81">
            <v>0</v>
          </cell>
          <cell r="IH81">
            <v>1</v>
          </cell>
          <cell r="II81">
            <v>0</v>
          </cell>
          <cell r="IJ81">
            <v>1</v>
          </cell>
          <cell r="IK81">
            <v>0</v>
          </cell>
          <cell r="IL81">
            <v>0</v>
          </cell>
          <cell r="IM81">
            <v>0</v>
          </cell>
          <cell r="IN81">
            <v>0</v>
          </cell>
          <cell r="IO81">
            <v>0</v>
          </cell>
          <cell r="IP81">
            <v>0</v>
          </cell>
          <cell r="IQ81">
            <v>0</v>
          </cell>
          <cell r="IR81">
            <v>0</v>
          </cell>
          <cell r="IS81">
            <v>0</v>
          </cell>
          <cell r="IT81">
            <v>0</v>
          </cell>
          <cell r="IU81">
            <v>2</v>
          </cell>
          <cell r="IV81">
            <v>0.5</v>
          </cell>
          <cell r="IW81">
            <v>0</v>
          </cell>
          <cell r="IX81">
            <v>0</v>
          </cell>
          <cell r="IY81">
            <v>21</v>
          </cell>
          <cell r="IZ81">
            <v>0</v>
          </cell>
          <cell r="JA81">
            <v>21</v>
          </cell>
          <cell r="JB81">
            <v>0</v>
          </cell>
          <cell r="JC81">
            <v>71.400000000000006</v>
          </cell>
          <cell r="JD81">
            <v>0</v>
          </cell>
          <cell r="JE81">
            <v>71.400000000000006</v>
          </cell>
          <cell r="JF81">
            <v>0</v>
          </cell>
          <cell r="JG81">
            <v>65.16</v>
          </cell>
          <cell r="JH81">
            <v>0</v>
          </cell>
          <cell r="JI81">
            <v>65.16</v>
          </cell>
          <cell r="JJ81">
            <v>21.5</v>
          </cell>
          <cell r="JK81">
            <v>371.48</v>
          </cell>
          <cell r="JL81" t="str">
            <v>&lt;--ADMw_O--</v>
          </cell>
          <cell r="JM81">
            <v>0</v>
          </cell>
          <cell r="JN81">
            <v>0</v>
          </cell>
          <cell r="JO81">
            <v>1167.31</v>
          </cell>
          <cell r="JP81">
            <v>81</v>
          </cell>
          <cell r="JQ81">
            <v>0.8</v>
          </cell>
          <cell r="JR81">
            <v>43640.35126797454</v>
          </cell>
          <cell r="JS81">
            <v>1</v>
          </cell>
          <cell r="JT81">
            <v>2</v>
          </cell>
        </row>
        <row r="82">
          <cell r="A82">
            <v>3348</v>
          </cell>
          <cell r="B82">
            <v>1993</v>
          </cell>
          <cell r="D82" t="str">
            <v>Douglas</v>
          </cell>
          <cell r="E82" t="str">
            <v>Douglas County SD 15</v>
          </cell>
          <cell r="F82" t="str">
            <v>Days Creek Charter School</v>
          </cell>
          <cell r="H82">
            <v>0</v>
          </cell>
          <cell r="I82">
            <v>0</v>
          </cell>
          <cell r="J82">
            <v>0</v>
          </cell>
          <cell r="K82">
            <v>0</v>
          </cell>
          <cell r="L82">
            <v>0</v>
          </cell>
          <cell r="M82">
            <v>0</v>
          </cell>
          <cell r="N82">
            <v>0</v>
          </cell>
          <cell r="O82">
            <v>0</v>
          </cell>
          <cell r="P82">
            <v>0</v>
          </cell>
          <cell r="Q82">
            <v>0</v>
          </cell>
          <cell r="R82">
            <v>0</v>
          </cell>
          <cell r="T82">
            <v>0</v>
          </cell>
          <cell r="U82">
            <v>0</v>
          </cell>
          <cell r="V82" t="str">
            <v>--ADMw_F--&gt;</v>
          </cell>
          <cell r="W82">
            <v>0</v>
          </cell>
          <cell r="Y82">
            <v>0</v>
          </cell>
          <cell r="Z82">
            <v>0</v>
          </cell>
          <cell r="AA82">
            <v>0</v>
          </cell>
          <cell r="AB82">
            <v>0</v>
          </cell>
          <cell r="AC82">
            <v>0</v>
          </cell>
          <cell r="AD82">
            <v>0</v>
          </cell>
          <cell r="AE82">
            <v>0</v>
          </cell>
          <cell r="AG82">
            <v>0</v>
          </cell>
          <cell r="AH82">
            <v>0</v>
          </cell>
          <cell r="AI82">
            <v>0</v>
          </cell>
          <cell r="AJ82">
            <v>0</v>
          </cell>
          <cell r="AL82">
            <v>0</v>
          </cell>
          <cell r="AM82">
            <v>0</v>
          </cell>
          <cell r="AN82">
            <v>0</v>
          </cell>
          <cell r="AO82">
            <v>0</v>
          </cell>
          <cell r="AQ82">
            <v>0</v>
          </cell>
          <cell r="AR82">
            <v>0</v>
          </cell>
          <cell r="AS82">
            <v>0</v>
          </cell>
          <cell r="AT82">
            <v>0</v>
          </cell>
          <cell r="AU82">
            <v>0</v>
          </cell>
          <cell r="AV82">
            <v>0</v>
          </cell>
          <cell r="AX82">
            <v>0</v>
          </cell>
          <cell r="AY82">
            <v>0</v>
          </cell>
          <cell r="AZ82">
            <v>70.760000000000005</v>
          </cell>
          <cell r="BB82">
            <v>70.760000000000005</v>
          </cell>
          <cell r="BC82">
            <v>0</v>
          </cell>
          <cell r="BD82">
            <v>62.94</v>
          </cell>
          <cell r="BF82">
            <v>62.94</v>
          </cell>
          <cell r="BG82">
            <v>0</v>
          </cell>
          <cell r="BH82">
            <v>328.4</v>
          </cell>
          <cell r="BI82">
            <v>133.69999999999999</v>
          </cell>
          <cell r="BL82">
            <v>328.4</v>
          </cell>
          <cell r="BN82" t="str">
            <v>&lt;--ADMw_F--</v>
          </cell>
          <cell r="BO82">
            <v>0</v>
          </cell>
          <cell r="BP82">
            <v>0</v>
          </cell>
          <cell r="BQ82">
            <v>0</v>
          </cell>
          <cell r="BR82">
            <v>0</v>
          </cell>
          <cell r="BS82">
            <v>0</v>
          </cell>
          <cell r="BT82" t="str">
            <v>&lt;--Spacer--&gt;</v>
          </cell>
          <cell r="BU82" t="str">
            <v>&lt;--Spacer--&gt;</v>
          </cell>
          <cell r="BV82" t="str">
            <v>&lt;--Spacer--&gt;</v>
          </cell>
          <cell r="BW82" t="str">
            <v>&lt;--Spacer--&gt;</v>
          </cell>
          <cell r="BY82">
            <v>0</v>
          </cell>
          <cell r="BZ82">
            <v>0</v>
          </cell>
          <cell r="CA82">
            <v>0</v>
          </cell>
          <cell r="CB82">
            <v>0</v>
          </cell>
          <cell r="CC82">
            <v>0</v>
          </cell>
          <cell r="CD82">
            <v>0</v>
          </cell>
          <cell r="CE82">
            <v>0</v>
          </cell>
          <cell r="CF82">
            <v>0</v>
          </cell>
          <cell r="CG82">
            <v>0</v>
          </cell>
          <cell r="CH82">
            <v>0</v>
          </cell>
          <cell r="CI82">
            <v>185.7</v>
          </cell>
          <cell r="CK82">
            <v>185.7</v>
          </cell>
          <cell r="CL82">
            <v>0</v>
          </cell>
          <cell r="CM82">
            <v>0</v>
          </cell>
          <cell r="CN82" t="str">
            <v>--ADMw_C--&gt;</v>
          </cell>
          <cell r="CO82">
            <v>185.7</v>
          </cell>
          <cell r="CQ82">
            <v>185.7</v>
          </cell>
          <cell r="CR82">
            <v>0</v>
          </cell>
          <cell r="CS82">
            <v>0</v>
          </cell>
          <cell r="CT82">
            <v>0</v>
          </cell>
          <cell r="CU82">
            <v>0</v>
          </cell>
          <cell r="CV82">
            <v>1</v>
          </cell>
          <cell r="CW82">
            <v>0.5</v>
          </cell>
          <cell r="CY82">
            <v>1</v>
          </cell>
          <cell r="CZ82">
            <v>0</v>
          </cell>
          <cell r="DA82">
            <v>0</v>
          </cell>
          <cell r="DB82">
            <v>0</v>
          </cell>
          <cell r="DD82">
            <v>0</v>
          </cell>
          <cell r="DE82">
            <v>0</v>
          </cell>
          <cell r="DF82">
            <v>0</v>
          </cell>
          <cell r="DG82">
            <v>0</v>
          </cell>
          <cell r="DI82">
            <v>0</v>
          </cell>
          <cell r="DJ82">
            <v>0</v>
          </cell>
          <cell r="DK82">
            <v>0</v>
          </cell>
          <cell r="DL82">
            <v>0</v>
          </cell>
          <cell r="DM82">
            <v>34</v>
          </cell>
          <cell r="DN82">
            <v>8.5</v>
          </cell>
          <cell r="DP82">
            <v>34</v>
          </cell>
          <cell r="DQ82">
            <v>0</v>
          </cell>
          <cell r="DR82">
            <v>70.760000000000005</v>
          </cell>
          <cell r="DT82">
            <v>70.760000000000005</v>
          </cell>
          <cell r="DU82">
            <v>0</v>
          </cell>
          <cell r="DV82">
            <v>62.94</v>
          </cell>
          <cell r="DX82">
            <v>62.94</v>
          </cell>
          <cell r="DY82">
            <v>0</v>
          </cell>
          <cell r="DZ82">
            <v>332.67</v>
          </cell>
          <cell r="EA82">
            <v>328.4</v>
          </cell>
          <cell r="ED82">
            <v>332.67</v>
          </cell>
          <cell r="EF82" t="str">
            <v>&lt;--ADMw_C--</v>
          </cell>
          <cell r="EG82">
            <v>-7.574E-3</v>
          </cell>
          <cell r="EH82">
            <v>0</v>
          </cell>
          <cell r="EI82">
            <v>0</v>
          </cell>
          <cell r="EJ82">
            <v>0</v>
          </cell>
          <cell r="EK82">
            <v>0</v>
          </cell>
          <cell r="EL82" t="str">
            <v>&lt;--Spacer--&gt;</v>
          </cell>
          <cell r="EM82" t="str">
            <v>&lt;--Spacer--&gt;</v>
          </cell>
          <cell r="EN82" t="str">
            <v>&lt;--Spacer--&gt;</v>
          </cell>
          <cell r="EO82" t="str">
            <v>&lt;--Spacer--&gt;</v>
          </cell>
          <cell r="EQ82">
            <v>0</v>
          </cell>
          <cell r="ER82">
            <v>0</v>
          </cell>
          <cell r="ES82">
            <v>0</v>
          </cell>
          <cell r="ET82">
            <v>0</v>
          </cell>
          <cell r="EU82">
            <v>0</v>
          </cell>
          <cell r="EV82">
            <v>0</v>
          </cell>
          <cell r="EW82">
            <v>0</v>
          </cell>
          <cell r="EX82">
            <v>0</v>
          </cell>
          <cell r="EY82">
            <v>0</v>
          </cell>
          <cell r="EZ82">
            <v>0</v>
          </cell>
          <cell r="FA82">
            <v>194.22</v>
          </cell>
          <cell r="FC82">
            <v>194.22</v>
          </cell>
          <cell r="FD82">
            <v>0</v>
          </cell>
          <cell r="FE82">
            <v>0</v>
          </cell>
          <cell r="FF82" t="str">
            <v>--ADMw_P--&gt;</v>
          </cell>
          <cell r="FG82">
            <v>194.22</v>
          </cell>
          <cell r="FI82">
            <v>194.22</v>
          </cell>
          <cell r="FJ82">
            <v>0</v>
          </cell>
          <cell r="FK82">
            <v>0</v>
          </cell>
          <cell r="FL82">
            <v>0</v>
          </cell>
          <cell r="FM82">
            <v>0</v>
          </cell>
          <cell r="FN82">
            <v>1</v>
          </cell>
          <cell r="FO82">
            <v>0.5</v>
          </cell>
          <cell r="FQ82">
            <v>1</v>
          </cell>
          <cell r="FR82">
            <v>0</v>
          </cell>
          <cell r="FS82">
            <v>0</v>
          </cell>
          <cell r="FT82">
            <v>0</v>
          </cell>
          <cell r="FV82">
            <v>0</v>
          </cell>
          <cell r="FW82">
            <v>0</v>
          </cell>
          <cell r="FX82">
            <v>0</v>
          </cell>
          <cell r="FY82">
            <v>0</v>
          </cell>
          <cell r="GA82">
            <v>0</v>
          </cell>
          <cell r="GB82">
            <v>0</v>
          </cell>
          <cell r="GC82">
            <v>0</v>
          </cell>
          <cell r="GD82">
            <v>0</v>
          </cell>
          <cell r="GE82">
            <v>17</v>
          </cell>
          <cell r="GF82">
            <v>4.25</v>
          </cell>
          <cell r="GH82">
            <v>17</v>
          </cell>
          <cell r="GI82">
            <v>0</v>
          </cell>
          <cell r="GJ82">
            <v>70.760000000000005</v>
          </cell>
          <cell r="GL82">
            <v>70.760000000000005</v>
          </cell>
          <cell r="GM82">
            <v>0</v>
          </cell>
          <cell r="GN82">
            <v>62.94</v>
          </cell>
          <cell r="GP82">
            <v>62.94</v>
          </cell>
          <cell r="GQ82">
            <v>0</v>
          </cell>
          <cell r="GR82">
            <v>349.98</v>
          </cell>
          <cell r="GS82">
            <v>332.67</v>
          </cell>
          <cell r="GV82">
            <v>349.98</v>
          </cell>
          <cell r="GX82" t="str">
            <v>&lt;--ADMw_P--</v>
          </cell>
          <cell r="GY82">
            <v>0</v>
          </cell>
          <cell r="GZ82">
            <v>0</v>
          </cell>
          <cell r="HA82">
            <v>0</v>
          </cell>
          <cell r="HB82">
            <v>0</v>
          </cell>
          <cell r="HC82">
            <v>0</v>
          </cell>
          <cell r="HD82" t="str">
            <v>&lt;--Spacer--&gt;</v>
          </cell>
          <cell r="HE82" t="str">
            <v>&lt;--Spacer--&gt;</v>
          </cell>
          <cell r="HF82" t="str">
            <v>&lt;--Spacer--&gt;</v>
          </cell>
          <cell r="HG82" t="str">
            <v>&lt;--Spacer--&gt;</v>
          </cell>
          <cell r="HI82">
            <v>0</v>
          </cell>
          <cell r="HJ82">
            <v>0</v>
          </cell>
          <cell r="HK82">
            <v>0</v>
          </cell>
          <cell r="HL82">
            <v>0</v>
          </cell>
          <cell r="HM82">
            <v>0</v>
          </cell>
          <cell r="HN82">
            <v>0</v>
          </cell>
          <cell r="HO82">
            <v>0</v>
          </cell>
          <cell r="HP82">
            <v>0</v>
          </cell>
          <cell r="HQ82">
            <v>0</v>
          </cell>
          <cell r="HR82">
            <v>0</v>
          </cell>
          <cell r="HS82">
            <v>207.67</v>
          </cell>
          <cell r="HU82">
            <v>207.67</v>
          </cell>
          <cell r="HV82">
            <v>0</v>
          </cell>
          <cell r="HW82">
            <v>0</v>
          </cell>
          <cell r="HX82" t="str">
            <v>--ADMw_O--&gt;</v>
          </cell>
          <cell r="HY82">
            <v>207.67</v>
          </cell>
          <cell r="IA82">
            <v>207.67</v>
          </cell>
          <cell r="IB82">
            <v>0</v>
          </cell>
          <cell r="IC82">
            <v>0</v>
          </cell>
          <cell r="ID82">
            <v>0</v>
          </cell>
          <cell r="IE82">
            <v>0</v>
          </cell>
          <cell r="IF82">
            <v>1</v>
          </cell>
          <cell r="IG82">
            <v>0.5</v>
          </cell>
          <cell r="II82">
            <v>1</v>
          </cell>
          <cell r="IJ82">
            <v>0</v>
          </cell>
          <cell r="IK82">
            <v>0</v>
          </cell>
          <cell r="IL82">
            <v>0</v>
          </cell>
          <cell r="IN82">
            <v>0</v>
          </cell>
          <cell r="IO82">
            <v>0</v>
          </cell>
          <cell r="IP82">
            <v>0</v>
          </cell>
          <cell r="IQ82">
            <v>0</v>
          </cell>
          <cell r="IS82">
            <v>0</v>
          </cell>
          <cell r="IT82">
            <v>0</v>
          </cell>
          <cell r="IU82">
            <v>0</v>
          </cell>
          <cell r="IV82">
            <v>0</v>
          </cell>
          <cell r="IW82">
            <v>21</v>
          </cell>
          <cell r="IX82">
            <v>5.25</v>
          </cell>
          <cell r="IZ82">
            <v>21</v>
          </cell>
          <cell r="JA82">
            <v>0</v>
          </cell>
          <cell r="JB82">
            <v>71.400000000000006</v>
          </cell>
          <cell r="JD82">
            <v>71.400000000000006</v>
          </cell>
          <cell r="JE82">
            <v>0</v>
          </cell>
          <cell r="JF82">
            <v>65.16</v>
          </cell>
          <cell r="JH82">
            <v>65.16</v>
          </cell>
          <cell r="JI82">
            <v>0</v>
          </cell>
          <cell r="JJ82">
            <v>349.98</v>
          </cell>
          <cell r="JL82" t="str">
            <v>&lt;--ADMw_O--</v>
          </cell>
          <cell r="JM82">
            <v>0</v>
          </cell>
          <cell r="JN82">
            <v>0</v>
          </cell>
          <cell r="JO82">
            <v>0</v>
          </cell>
          <cell r="JP82">
            <v>0</v>
          </cell>
          <cell r="JQ82">
            <v>0</v>
          </cell>
          <cell r="JR82">
            <v>43640.35126797454</v>
          </cell>
          <cell r="JS82">
            <v>1</v>
          </cell>
          <cell r="JT82">
            <v>3</v>
          </cell>
        </row>
        <row r="83">
          <cell r="A83">
            <v>1994</v>
          </cell>
          <cell r="B83">
            <v>1994</v>
          </cell>
          <cell r="C83" t="str">
            <v>10019</v>
          </cell>
          <cell r="D83" t="str">
            <v>Douglas</v>
          </cell>
          <cell r="E83" t="str">
            <v>South Umpqua SD 19</v>
          </cell>
          <cell r="G83">
            <v>1980</v>
          </cell>
          <cell r="H83">
            <v>3300000</v>
          </cell>
          <cell r="I83">
            <v>134000</v>
          </cell>
          <cell r="J83">
            <v>0</v>
          </cell>
          <cell r="K83">
            <v>20000</v>
          </cell>
          <cell r="L83">
            <v>0</v>
          </cell>
          <cell r="M83">
            <v>0</v>
          </cell>
          <cell r="N83">
            <v>0</v>
          </cell>
          <cell r="O83">
            <v>0</v>
          </cell>
          <cell r="P83">
            <v>11.39</v>
          </cell>
          <cell r="Q83">
            <v>1000000</v>
          </cell>
          <cell r="R83">
            <v>1525</v>
          </cell>
          <cell r="S83">
            <v>1525</v>
          </cell>
          <cell r="T83">
            <v>1525</v>
          </cell>
          <cell r="U83">
            <v>0</v>
          </cell>
          <cell r="V83" t="str">
            <v>--ADMw_F--&gt;</v>
          </cell>
          <cell r="W83">
            <v>1525</v>
          </cell>
          <cell r="X83">
            <v>1525</v>
          </cell>
          <cell r="Y83">
            <v>1525</v>
          </cell>
          <cell r="Z83">
            <v>0</v>
          </cell>
          <cell r="AA83">
            <v>280</v>
          </cell>
          <cell r="AB83">
            <v>167.75</v>
          </cell>
          <cell r="AC83">
            <v>35.6</v>
          </cell>
          <cell r="AD83">
            <v>6</v>
          </cell>
          <cell r="AE83">
            <v>3</v>
          </cell>
          <cell r="AF83">
            <v>6</v>
          </cell>
          <cell r="AG83">
            <v>6</v>
          </cell>
          <cell r="AH83">
            <v>0</v>
          </cell>
          <cell r="AI83">
            <v>0</v>
          </cell>
          <cell r="AJ83">
            <v>0</v>
          </cell>
          <cell r="AK83">
            <v>0</v>
          </cell>
          <cell r="AL83">
            <v>0</v>
          </cell>
          <cell r="AM83">
            <v>0</v>
          </cell>
          <cell r="AN83">
            <v>0</v>
          </cell>
          <cell r="AO83">
            <v>0</v>
          </cell>
          <cell r="AP83">
            <v>0</v>
          </cell>
          <cell r="AQ83">
            <v>0</v>
          </cell>
          <cell r="AR83">
            <v>0</v>
          </cell>
          <cell r="AS83">
            <v>26</v>
          </cell>
          <cell r="AT83">
            <v>6.5</v>
          </cell>
          <cell r="AU83">
            <v>366.2</v>
          </cell>
          <cell r="AV83">
            <v>91.55</v>
          </cell>
          <cell r="AW83">
            <v>366.2</v>
          </cell>
          <cell r="AX83">
            <v>366.2</v>
          </cell>
          <cell r="AY83">
            <v>0</v>
          </cell>
          <cell r="AZ83">
            <v>0</v>
          </cell>
          <cell r="BA83">
            <v>0</v>
          </cell>
          <cell r="BB83">
            <v>0</v>
          </cell>
          <cell r="BC83">
            <v>0</v>
          </cell>
          <cell r="BD83">
            <v>0</v>
          </cell>
          <cell r="BE83">
            <v>0</v>
          </cell>
          <cell r="BF83">
            <v>0</v>
          </cell>
          <cell r="BG83">
            <v>0</v>
          </cell>
          <cell r="BH83">
            <v>1772.0101999999999</v>
          </cell>
          <cell r="BI83">
            <v>1829.4</v>
          </cell>
          <cell r="BJ83">
            <v>1772.0101999999999</v>
          </cell>
          <cell r="BK83">
            <v>1829.4</v>
          </cell>
          <cell r="BL83">
            <v>1829.4</v>
          </cell>
          <cell r="BM83">
            <v>1829.4</v>
          </cell>
          <cell r="BN83" t="str">
            <v>&lt;--ADMw_F--</v>
          </cell>
          <cell r="BO83">
            <v>-4.4010000000000004E-3</v>
          </cell>
          <cell r="BP83">
            <v>0</v>
          </cell>
          <cell r="BQ83">
            <v>655.74</v>
          </cell>
          <cell r="BR83">
            <v>47</v>
          </cell>
          <cell r="BS83">
            <v>0.7</v>
          </cell>
          <cell r="BT83" t="str">
            <v>&lt;--Spacer--&gt;</v>
          </cell>
          <cell r="BU83" t="str">
            <v>&lt;--Spacer--&gt;</v>
          </cell>
          <cell r="BV83" t="str">
            <v>&lt;--Spacer--&gt;</v>
          </cell>
          <cell r="BW83" t="str">
            <v>&lt;--Spacer--&gt;</v>
          </cell>
          <cell r="BX83">
            <v>1980</v>
          </cell>
          <cell r="BY83">
            <v>3100000</v>
          </cell>
          <cell r="BZ83">
            <v>0</v>
          </cell>
          <cell r="CA83">
            <v>0</v>
          </cell>
          <cell r="CB83">
            <v>20000</v>
          </cell>
          <cell r="CC83">
            <v>0</v>
          </cell>
          <cell r="CD83">
            <v>0</v>
          </cell>
          <cell r="CE83">
            <v>0</v>
          </cell>
          <cell r="CF83">
            <v>0</v>
          </cell>
          <cell r="CG83">
            <v>11.41</v>
          </cell>
          <cell r="CH83">
            <v>1000000</v>
          </cell>
          <cell r="CI83">
            <v>1476.07</v>
          </cell>
          <cell r="CJ83">
            <v>1476.07</v>
          </cell>
          <cell r="CK83">
            <v>1476.07</v>
          </cell>
          <cell r="CL83">
            <v>0</v>
          </cell>
          <cell r="CM83">
            <v>0</v>
          </cell>
          <cell r="CN83" t="str">
            <v>--ADMw_C--&gt;</v>
          </cell>
          <cell r="CO83">
            <v>1476.07</v>
          </cell>
          <cell r="CP83">
            <v>1476.07</v>
          </cell>
          <cell r="CQ83">
            <v>1476.07</v>
          </cell>
          <cell r="CR83">
            <v>0</v>
          </cell>
          <cell r="CS83">
            <v>264</v>
          </cell>
          <cell r="CT83">
            <v>162.36770000000001</v>
          </cell>
          <cell r="CU83">
            <v>35.6</v>
          </cell>
          <cell r="CV83">
            <v>5.72</v>
          </cell>
          <cell r="CW83">
            <v>2.86</v>
          </cell>
          <cell r="CX83">
            <v>5.72</v>
          </cell>
          <cell r="CY83">
            <v>5.72</v>
          </cell>
          <cell r="CZ83">
            <v>0</v>
          </cell>
          <cell r="DA83">
            <v>0</v>
          </cell>
          <cell r="DB83">
            <v>0</v>
          </cell>
          <cell r="DC83">
            <v>0</v>
          </cell>
          <cell r="DD83">
            <v>0</v>
          </cell>
          <cell r="DE83">
            <v>0</v>
          </cell>
          <cell r="DF83">
            <v>0</v>
          </cell>
          <cell r="DG83">
            <v>0</v>
          </cell>
          <cell r="DH83">
            <v>0</v>
          </cell>
          <cell r="DI83">
            <v>0</v>
          </cell>
          <cell r="DJ83">
            <v>0</v>
          </cell>
          <cell r="DK83">
            <v>26</v>
          </cell>
          <cell r="DL83">
            <v>6.5</v>
          </cell>
          <cell r="DM83">
            <v>354.45</v>
          </cell>
          <cell r="DN83">
            <v>88.612499999999997</v>
          </cell>
          <cell r="DO83">
            <v>354.45</v>
          </cell>
          <cell r="DP83">
            <v>354.45</v>
          </cell>
          <cell r="DQ83">
            <v>0</v>
          </cell>
          <cell r="DR83">
            <v>0</v>
          </cell>
          <cell r="DS83">
            <v>0</v>
          </cell>
          <cell r="DT83">
            <v>0</v>
          </cell>
          <cell r="DU83">
            <v>0</v>
          </cell>
          <cell r="DV83">
            <v>0</v>
          </cell>
          <cell r="DW83">
            <v>0</v>
          </cell>
          <cell r="DX83">
            <v>0</v>
          </cell>
          <cell r="DY83">
            <v>0</v>
          </cell>
          <cell r="DZ83">
            <v>1799.944</v>
          </cell>
          <cell r="EA83">
            <v>1772.0101999999999</v>
          </cell>
          <cell r="EB83">
            <v>1799.944</v>
          </cell>
          <cell r="EC83">
            <v>1772.0101999999999</v>
          </cell>
          <cell r="ED83">
            <v>1799.944</v>
          </cell>
          <cell r="EE83">
            <v>1799.944</v>
          </cell>
          <cell r="EF83" t="str">
            <v>&lt;--ADMw_C--</v>
          </cell>
          <cell r="EG83">
            <v>-6.8199999999999997E-3</v>
          </cell>
          <cell r="EH83">
            <v>0</v>
          </cell>
          <cell r="EI83">
            <v>672.85</v>
          </cell>
          <cell r="EJ83">
            <v>55</v>
          </cell>
          <cell r="EK83">
            <v>0.7</v>
          </cell>
          <cell r="EL83" t="str">
            <v>&lt;--Spacer--&gt;</v>
          </cell>
          <cell r="EM83" t="str">
            <v>&lt;--Spacer--&gt;</v>
          </cell>
          <cell r="EN83" t="str">
            <v>&lt;--Spacer--&gt;</v>
          </cell>
          <cell r="EO83" t="str">
            <v>&lt;--Spacer--&gt;</v>
          </cell>
          <cell r="EP83">
            <v>1980</v>
          </cell>
          <cell r="EQ83">
            <v>3148559</v>
          </cell>
          <cell r="ER83">
            <v>174474</v>
          </cell>
          <cell r="ES83">
            <v>144005</v>
          </cell>
          <cell r="ET83">
            <v>37255</v>
          </cell>
          <cell r="EU83">
            <v>0</v>
          </cell>
          <cell r="EV83">
            <v>0</v>
          </cell>
          <cell r="EW83">
            <v>0</v>
          </cell>
          <cell r="EX83">
            <v>0</v>
          </cell>
          <cell r="EY83">
            <v>11.39</v>
          </cell>
          <cell r="EZ83">
            <v>1015473</v>
          </cell>
          <cell r="FA83">
            <v>1497.4</v>
          </cell>
          <cell r="FB83">
            <v>1497.4</v>
          </cell>
          <cell r="FC83">
            <v>1497.4</v>
          </cell>
          <cell r="FD83">
            <v>0</v>
          </cell>
          <cell r="FE83">
            <v>0</v>
          </cell>
          <cell r="FF83" t="str">
            <v>--ADMw_P--&gt;</v>
          </cell>
          <cell r="FG83">
            <v>1497.4</v>
          </cell>
          <cell r="FH83">
            <v>1497.4</v>
          </cell>
          <cell r="FI83">
            <v>1497.4</v>
          </cell>
          <cell r="FJ83">
            <v>0</v>
          </cell>
          <cell r="FK83">
            <v>265</v>
          </cell>
          <cell r="FL83">
            <v>164.714</v>
          </cell>
          <cell r="FM83">
            <v>35.6</v>
          </cell>
          <cell r="FN83">
            <v>4</v>
          </cell>
          <cell r="FO83">
            <v>2</v>
          </cell>
          <cell r="FP83">
            <v>4</v>
          </cell>
          <cell r="FQ83">
            <v>4</v>
          </cell>
          <cell r="FR83">
            <v>0</v>
          </cell>
          <cell r="FS83">
            <v>0</v>
          </cell>
          <cell r="FT83">
            <v>0</v>
          </cell>
          <cell r="FU83">
            <v>0</v>
          </cell>
          <cell r="FV83">
            <v>0</v>
          </cell>
          <cell r="FW83">
            <v>0</v>
          </cell>
          <cell r="FX83">
            <v>0</v>
          </cell>
          <cell r="FY83">
            <v>0</v>
          </cell>
          <cell r="FZ83">
            <v>0</v>
          </cell>
          <cell r="GA83">
            <v>0</v>
          </cell>
          <cell r="GB83">
            <v>0</v>
          </cell>
          <cell r="GC83">
            <v>43</v>
          </cell>
          <cell r="GD83">
            <v>10.75</v>
          </cell>
          <cell r="GE83">
            <v>357.92</v>
          </cell>
          <cell r="GF83">
            <v>89.48</v>
          </cell>
          <cell r="GG83">
            <v>357.92</v>
          </cell>
          <cell r="GH83">
            <v>357.92</v>
          </cell>
          <cell r="GI83">
            <v>0</v>
          </cell>
          <cell r="GJ83">
            <v>0</v>
          </cell>
          <cell r="GK83">
            <v>0</v>
          </cell>
          <cell r="GL83">
            <v>0</v>
          </cell>
          <cell r="GM83">
            <v>0</v>
          </cell>
          <cell r="GN83">
            <v>0</v>
          </cell>
          <cell r="GO83">
            <v>0</v>
          </cell>
          <cell r="GP83">
            <v>0</v>
          </cell>
          <cell r="GQ83">
            <v>0</v>
          </cell>
          <cell r="GR83">
            <v>1777.5565999999999</v>
          </cell>
          <cell r="GS83">
            <v>1799.944</v>
          </cell>
          <cell r="GT83">
            <v>1777.5565999999999</v>
          </cell>
          <cell r="GU83">
            <v>1799.944</v>
          </cell>
          <cell r="GV83">
            <v>1799.944</v>
          </cell>
          <cell r="GW83">
            <v>1799.944</v>
          </cell>
          <cell r="GX83" t="str">
            <v>&lt;--ADMw_P--</v>
          </cell>
          <cell r="GY83">
            <v>-2.6120000000000002E-3</v>
          </cell>
          <cell r="GZ83">
            <v>0</v>
          </cell>
          <cell r="HA83">
            <v>678.16</v>
          </cell>
          <cell r="HB83">
            <v>54</v>
          </cell>
          <cell r="HC83">
            <v>0.7</v>
          </cell>
          <cell r="HD83" t="str">
            <v>&lt;--Spacer--&gt;</v>
          </cell>
          <cell r="HE83" t="str">
            <v>&lt;--Spacer--&gt;</v>
          </cell>
          <cell r="HF83" t="str">
            <v>&lt;--Spacer--&gt;</v>
          </cell>
          <cell r="HG83" t="str">
            <v>&lt;--Spacer--&gt;</v>
          </cell>
          <cell r="HH83">
            <v>1980</v>
          </cell>
          <cell r="HI83">
            <v>3021665</v>
          </cell>
          <cell r="HJ83">
            <v>26382</v>
          </cell>
          <cell r="HK83">
            <v>169083</v>
          </cell>
          <cell r="HL83">
            <v>17445</v>
          </cell>
          <cell r="HM83">
            <v>0</v>
          </cell>
          <cell r="HN83">
            <v>0</v>
          </cell>
          <cell r="HO83">
            <v>0</v>
          </cell>
          <cell r="HP83">
            <v>0</v>
          </cell>
          <cell r="HQ83">
            <v>12.22</v>
          </cell>
          <cell r="HR83">
            <v>934557</v>
          </cell>
          <cell r="HS83">
            <v>1466.81</v>
          </cell>
          <cell r="HT83">
            <v>1466.81</v>
          </cell>
          <cell r="HU83">
            <v>1466.81</v>
          </cell>
          <cell r="HV83">
            <v>0</v>
          </cell>
          <cell r="HW83">
            <v>0</v>
          </cell>
          <cell r="HX83" t="str">
            <v>--ADMw_O--&gt;</v>
          </cell>
          <cell r="HY83">
            <v>1466.81</v>
          </cell>
          <cell r="HZ83">
            <v>1466.81</v>
          </cell>
          <cell r="IA83">
            <v>1466.81</v>
          </cell>
          <cell r="IB83">
            <v>0</v>
          </cell>
          <cell r="IC83">
            <v>254</v>
          </cell>
          <cell r="ID83">
            <v>161.34909999999999</v>
          </cell>
          <cell r="IE83">
            <v>25.8</v>
          </cell>
          <cell r="IF83">
            <v>4.1100000000000003</v>
          </cell>
          <cell r="IG83">
            <v>2.0550000000000002</v>
          </cell>
          <cell r="IH83">
            <v>4.1100000000000003</v>
          </cell>
          <cell r="II83">
            <v>4.1100000000000003</v>
          </cell>
          <cell r="IJ83">
            <v>0</v>
          </cell>
          <cell r="IK83">
            <v>0.11</v>
          </cell>
          <cell r="IL83">
            <v>0.11</v>
          </cell>
          <cell r="IM83">
            <v>0.11</v>
          </cell>
          <cell r="IN83">
            <v>0.11</v>
          </cell>
          <cell r="IO83">
            <v>0</v>
          </cell>
          <cell r="IP83">
            <v>0</v>
          </cell>
          <cell r="IQ83">
            <v>0</v>
          </cell>
          <cell r="IR83">
            <v>0</v>
          </cell>
          <cell r="IS83">
            <v>0</v>
          </cell>
          <cell r="IT83">
            <v>0</v>
          </cell>
          <cell r="IU83">
            <v>30</v>
          </cell>
          <cell r="IV83">
            <v>7.5</v>
          </cell>
          <cell r="IW83">
            <v>455.73</v>
          </cell>
          <cell r="IX83">
            <v>113.9325</v>
          </cell>
          <cell r="IY83">
            <v>455.73</v>
          </cell>
          <cell r="IZ83">
            <v>455.73</v>
          </cell>
          <cell r="JA83">
            <v>0</v>
          </cell>
          <cell r="JB83">
            <v>0</v>
          </cell>
          <cell r="JC83">
            <v>0</v>
          </cell>
          <cell r="JD83">
            <v>0</v>
          </cell>
          <cell r="JE83">
            <v>0</v>
          </cell>
          <cell r="JF83">
            <v>0</v>
          </cell>
          <cell r="JG83">
            <v>0</v>
          </cell>
          <cell r="JH83">
            <v>0</v>
          </cell>
          <cell r="JI83">
            <v>0</v>
          </cell>
          <cell r="JJ83">
            <v>1777.5565999999999</v>
          </cell>
          <cell r="JK83">
            <v>1777.5565999999999</v>
          </cell>
          <cell r="JL83" t="str">
            <v>&lt;--ADMw_O--</v>
          </cell>
          <cell r="JM83">
            <v>-5.1989999999999996E-3</v>
          </cell>
          <cell r="JN83">
            <v>0</v>
          </cell>
          <cell r="JO83">
            <v>637.14</v>
          </cell>
          <cell r="JP83">
            <v>56</v>
          </cell>
          <cell r="JQ83">
            <v>0.7</v>
          </cell>
          <cell r="JR83">
            <v>43640.35126797454</v>
          </cell>
          <cell r="JS83">
            <v>1</v>
          </cell>
          <cell r="JT83">
            <v>2</v>
          </cell>
        </row>
        <row r="84">
          <cell r="A84">
            <v>1995</v>
          </cell>
          <cell r="B84">
            <v>1995</v>
          </cell>
          <cell r="C84" t="str">
            <v>10021</v>
          </cell>
          <cell r="D84" t="str">
            <v>Douglas</v>
          </cell>
          <cell r="E84" t="str">
            <v>Camas Valley SD 21J</v>
          </cell>
          <cell r="G84">
            <v>1980</v>
          </cell>
          <cell r="H84">
            <v>285000</v>
          </cell>
          <cell r="I84">
            <v>0</v>
          </cell>
          <cell r="J84">
            <v>0</v>
          </cell>
          <cell r="K84">
            <v>3500</v>
          </cell>
          <cell r="L84">
            <v>0</v>
          </cell>
          <cell r="M84">
            <v>0</v>
          </cell>
          <cell r="N84">
            <v>0</v>
          </cell>
          <cell r="O84">
            <v>0</v>
          </cell>
          <cell r="P84">
            <v>13.57</v>
          </cell>
          <cell r="Q84">
            <v>110000</v>
          </cell>
          <cell r="R84">
            <v>205</v>
          </cell>
          <cell r="S84">
            <v>205</v>
          </cell>
          <cell r="T84">
            <v>205</v>
          </cell>
          <cell r="U84">
            <v>0</v>
          </cell>
          <cell r="V84" t="str">
            <v>--ADMw_F--&gt;</v>
          </cell>
          <cell r="W84">
            <v>205</v>
          </cell>
          <cell r="X84">
            <v>205</v>
          </cell>
          <cell r="Y84">
            <v>205</v>
          </cell>
          <cell r="Z84">
            <v>0</v>
          </cell>
          <cell r="AA84">
            <v>43</v>
          </cell>
          <cell r="AB84">
            <v>22.55</v>
          </cell>
          <cell r="AC84">
            <v>1.2</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4</v>
          </cell>
          <cell r="AT84">
            <v>1</v>
          </cell>
          <cell r="AU84">
            <v>28</v>
          </cell>
          <cell r="AV84">
            <v>7</v>
          </cell>
          <cell r="AW84">
            <v>28</v>
          </cell>
          <cell r="AX84">
            <v>28</v>
          </cell>
          <cell r="AY84">
            <v>0</v>
          </cell>
          <cell r="AZ84">
            <v>0</v>
          </cell>
          <cell r="BA84">
            <v>68.150000000000006</v>
          </cell>
          <cell r="BB84">
            <v>0</v>
          </cell>
          <cell r="BC84">
            <v>68.150000000000006</v>
          </cell>
          <cell r="BD84">
            <v>0</v>
          </cell>
          <cell r="BE84">
            <v>50.46</v>
          </cell>
          <cell r="BF84">
            <v>0</v>
          </cell>
          <cell r="BG84">
            <v>50.46</v>
          </cell>
          <cell r="BH84">
            <v>25.416599999999999</v>
          </cell>
          <cell r="BI84">
            <v>236.75</v>
          </cell>
          <cell r="BJ84">
            <v>362.08659999999998</v>
          </cell>
          <cell r="BK84">
            <v>355.36</v>
          </cell>
          <cell r="BL84">
            <v>236.75</v>
          </cell>
          <cell r="BM84">
            <v>362.08659999999998</v>
          </cell>
          <cell r="BN84" t="str">
            <v>&lt;--ADMw_F--</v>
          </cell>
          <cell r="BO84">
            <v>-7.4120000000000002E-3</v>
          </cell>
          <cell r="BP84">
            <v>0</v>
          </cell>
          <cell r="BQ84">
            <v>536.59</v>
          </cell>
          <cell r="BR84">
            <v>31</v>
          </cell>
          <cell r="BS84">
            <v>0.7</v>
          </cell>
          <cell r="BT84" t="str">
            <v>&lt;--Spacer--&gt;</v>
          </cell>
          <cell r="BU84" t="str">
            <v>&lt;--Spacer--&gt;</v>
          </cell>
          <cell r="BV84" t="str">
            <v>&lt;--Spacer--&gt;</v>
          </cell>
          <cell r="BW84" t="str">
            <v>&lt;--Spacer--&gt;</v>
          </cell>
          <cell r="BX84">
            <v>1980</v>
          </cell>
          <cell r="BY84">
            <v>265000</v>
          </cell>
          <cell r="BZ84">
            <v>0</v>
          </cell>
          <cell r="CA84">
            <v>0</v>
          </cell>
          <cell r="CB84">
            <v>3500</v>
          </cell>
          <cell r="CC84">
            <v>0</v>
          </cell>
          <cell r="CD84">
            <v>0</v>
          </cell>
          <cell r="CE84">
            <v>0</v>
          </cell>
          <cell r="CF84">
            <v>0</v>
          </cell>
          <cell r="CG84">
            <v>12.68</v>
          </cell>
          <cell r="CH84">
            <v>105000</v>
          </cell>
          <cell r="CI84">
            <v>0</v>
          </cell>
          <cell r="CJ84">
            <v>211.06</v>
          </cell>
          <cell r="CK84">
            <v>0</v>
          </cell>
          <cell r="CL84">
            <v>211.06</v>
          </cell>
          <cell r="CM84">
            <v>0</v>
          </cell>
          <cell r="CN84" t="str">
            <v>--ADMw_C--&gt;</v>
          </cell>
          <cell r="CO84">
            <v>0</v>
          </cell>
          <cell r="CP84">
            <v>211.06</v>
          </cell>
          <cell r="CQ84">
            <v>0</v>
          </cell>
          <cell r="CR84">
            <v>211.06</v>
          </cell>
          <cell r="CS84">
            <v>40</v>
          </cell>
          <cell r="CT84">
            <v>23.2166</v>
          </cell>
          <cell r="CU84">
            <v>1.2</v>
          </cell>
          <cell r="CV84">
            <v>0</v>
          </cell>
          <cell r="CW84">
            <v>0</v>
          </cell>
          <cell r="CX84">
            <v>0</v>
          </cell>
          <cell r="CY84">
            <v>0</v>
          </cell>
          <cell r="CZ84">
            <v>0</v>
          </cell>
          <cell r="DA84">
            <v>0</v>
          </cell>
          <cell r="DB84">
            <v>0</v>
          </cell>
          <cell r="DC84">
            <v>0</v>
          </cell>
          <cell r="DD84">
            <v>0</v>
          </cell>
          <cell r="DE84">
            <v>0</v>
          </cell>
          <cell r="DF84">
            <v>0</v>
          </cell>
          <cell r="DG84">
            <v>0</v>
          </cell>
          <cell r="DH84">
            <v>0</v>
          </cell>
          <cell r="DI84">
            <v>0</v>
          </cell>
          <cell r="DJ84">
            <v>0</v>
          </cell>
          <cell r="DK84">
            <v>4</v>
          </cell>
          <cell r="DL84">
            <v>1</v>
          </cell>
          <cell r="DM84">
            <v>0</v>
          </cell>
          <cell r="DN84">
            <v>0</v>
          </cell>
          <cell r="DO84">
            <v>28</v>
          </cell>
          <cell r="DP84">
            <v>0</v>
          </cell>
          <cell r="DQ84">
            <v>28</v>
          </cell>
          <cell r="DR84">
            <v>0</v>
          </cell>
          <cell r="DS84">
            <v>68.150000000000006</v>
          </cell>
          <cell r="DT84">
            <v>0</v>
          </cell>
          <cell r="DU84">
            <v>68.150000000000006</v>
          </cell>
          <cell r="DV84">
            <v>0</v>
          </cell>
          <cell r="DW84">
            <v>50.46</v>
          </cell>
          <cell r="DX84">
            <v>0</v>
          </cell>
          <cell r="DY84">
            <v>50.46</v>
          </cell>
          <cell r="DZ84">
            <v>25.342600000000001</v>
          </cell>
          <cell r="EA84">
            <v>25.416599999999999</v>
          </cell>
          <cell r="EB84">
            <v>363.36259999999999</v>
          </cell>
          <cell r="EC84">
            <v>362.08659999999998</v>
          </cell>
          <cell r="ED84">
            <v>25.416599999999999</v>
          </cell>
          <cell r="EE84">
            <v>363.36259999999999</v>
          </cell>
          <cell r="EF84" t="str">
            <v>&lt;--ADMw_C--</v>
          </cell>
          <cell r="EG84">
            <v>-2.3237000000000001E-2</v>
          </cell>
          <cell r="EH84">
            <v>0</v>
          </cell>
          <cell r="EI84">
            <v>485.93</v>
          </cell>
          <cell r="EJ84">
            <v>26</v>
          </cell>
          <cell r="EK84">
            <v>0.7</v>
          </cell>
          <cell r="EL84" t="str">
            <v>&lt;--Spacer--&gt;</v>
          </cell>
          <cell r="EM84" t="str">
            <v>&lt;--Spacer--&gt;</v>
          </cell>
          <cell r="EN84" t="str">
            <v>&lt;--Spacer--&gt;</v>
          </cell>
          <cell r="EO84" t="str">
            <v>&lt;--Spacer--&gt;</v>
          </cell>
          <cell r="EP84">
            <v>1980</v>
          </cell>
          <cell r="EQ84">
            <v>255054</v>
          </cell>
          <cell r="ER84">
            <v>24669</v>
          </cell>
          <cell r="ES84">
            <v>20708</v>
          </cell>
          <cell r="ET84">
            <v>5285</v>
          </cell>
          <cell r="EU84">
            <v>0</v>
          </cell>
          <cell r="EV84">
            <v>0</v>
          </cell>
          <cell r="EW84">
            <v>0</v>
          </cell>
          <cell r="EX84">
            <v>0</v>
          </cell>
          <cell r="EY84">
            <v>13.57</v>
          </cell>
          <cell r="EZ84">
            <v>155476</v>
          </cell>
          <cell r="FA84">
            <v>0</v>
          </cell>
          <cell r="FB84">
            <v>212.66</v>
          </cell>
          <cell r="FC84">
            <v>0</v>
          </cell>
          <cell r="FD84">
            <v>212.66</v>
          </cell>
          <cell r="FE84">
            <v>0</v>
          </cell>
          <cell r="FF84" t="str">
            <v>--ADMw_P--&gt;</v>
          </cell>
          <cell r="FG84">
            <v>0</v>
          </cell>
          <cell r="FH84">
            <v>212.66</v>
          </cell>
          <cell r="FI84">
            <v>0</v>
          </cell>
          <cell r="FJ84">
            <v>212.66</v>
          </cell>
          <cell r="FK84">
            <v>34</v>
          </cell>
          <cell r="FL84">
            <v>23.392600000000002</v>
          </cell>
          <cell r="FM84">
            <v>1.2</v>
          </cell>
          <cell r="FN84">
            <v>0</v>
          </cell>
          <cell r="FO84">
            <v>0</v>
          </cell>
          <cell r="FP84">
            <v>0</v>
          </cell>
          <cell r="FQ84">
            <v>0</v>
          </cell>
          <cell r="FR84">
            <v>0</v>
          </cell>
          <cell r="FS84">
            <v>0</v>
          </cell>
          <cell r="FT84">
            <v>0</v>
          </cell>
          <cell r="FU84">
            <v>0</v>
          </cell>
          <cell r="FV84">
            <v>0</v>
          </cell>
          <cell r="FW84">
            <v>0</v>
          </cell>
          <cell r="FX84">
            <v>0</v>
          </cell>
          <cell r="FY84">
            <v>0</v>
          </cell>
          <cell r="FZ84">
            <v>0</v>
          </cell>
          <cell r="GA84">
            <v>0</v>
          </cell>
          <cell r="GB84">
            <v>0</v>
          </cell>
          <cell r="GC84">
            <v>3</v>
          </cell>
          <cell r="GD84">
            <v>0.75</v>
          </cell>
          <cell r="GE84">
            <v>0</v>
          </cell>
          <cell r="GF84">
            <v>0</v>
          </cell>
          <cell r="GG84">
            <v>27</v>
          </cell>
          <cell r="GH84">
            <v>0</v>
          </cell>
          <cell r="GI84">
            <v>27</v>
          </cell>
          <cell r="GJ84">
            <v>0</v>
          </cell>
          <cell r="GK84">
            <v>68.150000000000006</v>
          </cell>
          <cell r="GL84">
            <v>0</v>
          </cell>
          <cell r="GM84">
            <v>68.150000000000006</v>
          </cell>
          <cell r="GN84">
            <v>0</v>
          </cell>
          <cell r="GO84">
            <v>50.46</v>
          </cell>
          <cell r="GP84">
            <v>0</v>
          </cell>
          <cell r="GQ84">
            <v>50.46</v>
          </cell>
          <cell r="GR84">
            <v>27.017099999999999</v>
          </cell>
          <cell r="GS84">
            <v>25.342600000000001</v>
          </cell>
          <cell r="GT84">
            <v>353.0471</v>
          </cell>
          <cell r="GU84">
            <v>363.36259999999999</v>
          </cell>
          <cell r="GV84">
            <v>27.017099999999999</v>
          </cell>
          <cell r="GW84">
            <v>363.36259999999999</v>
          </cell>
          <cell r="GX84" t="str">
            <v>&lt;--ADMw_P--</v>
          </cell>
          <cell r="GY84">
            <v>-1.4215E-2</v>
          </cell>
          <cell r="GZ84">
            <v>0</v>
          </cell>
          <cell r="HA84">
            <v>731.1</v>
          </cell>
          <cell r="HB84">
            <v>63</v>
          </cell>
          <cell r="HC84">
            <v>0.7</v>
          </cell>
          <cell r="HD84" t="str">
            <v>&lt;--Spacer--&gt;</v>
          </cell>
          <cell r="HE84" t="str">
            <v>&lt;--Spacer--&gt;</v>
          </cell>
          <cell r="HF84" t="str">
            <v>&lt;--Spacer--&gt;</v>
          </cell>
          <cell r="HG84" t="str">
            <v>&lt;--Spacer--&gt;</v>
          </cell>
          <cell r="HH84">
            <v>1980</v>
          </cell>
          <cell r="HI84">
            <v>252083</v>
          </cell>
          <cell r="HJ84">
            <v>3549</v>
          </cell>
          <cell r="HK84">
            <v>25569</v>
          </cell>
          <cell r="HL84">
            <v>2347</v>
          </cell>
          <cell r="HM84">
            <v>0</v>
          </cell>
          <cell r="HN84">
            <v>0</v>
          </cell>
          <cell r="HO84">
            <v>0</v>
          </cell>
          <cell r="HP84">
            <v>0</v>
          </cell>
          <cell r="HQ84">
            <v>13.59</v>
          </cell>
          <cell r="HR84">
            <v>115975</v>
          </cell>
          <cell r="HS84">
            <v>0</v>
          </cell>
          <cell r="HT84">
            <v>190.61</v>
          </cell>
          <cell r="HU84">
            <v>0</v>
          </cell>
          <cell r="HV84">
            <v>190.61</v>
          </cell>
          <cell r="HW84">
            <v>0</v>
          </cell>
          <cell r="HX84" t="str">
            <v>--ADMw_O--&gt;</v>
          </cell>
          <cell r="HY84">
            <v>0</v>
          </cell>
          <cell r="HZ84">
            <v>190.61</v>
          </cell>
          <cell r="IA84">
            <v>0</v>
          </cell>
          <cell r="IB84">
            <v>190.61</v>
          </cell>
          <cell r="IC84">
            <v>31</v>
          </cell>
          <cell r="ID84">
            <v>20.967099999999999</v>
          </cell>
          <cell r="IE84">
            <v>5.8</v>
          </cell>
          <cell r="IF84">
            <v>0</v>
          </cell>
          <cell r="IG84">
            <v>0</v>
          </cell>
          <cell r="IH84">
            <v>0</v>
          </cell>
          <cell r="II84">
            <v>0</v>
          </cell>
          <cell r="IJ84">
            <v>0</v>
          </cell>
          <cell r="IK84">
            <v>0</v>
          </cell>
          <cell r="IL84">
            <v>0</v>
          </cell>
          <cell r="IM84">
            <v>0</v>
          </cell>
          <cell r="IN84">
            <v>0</v>
          </cell>
          <cell r="IO84">
            <v>0</v>
          </cell>
          <cell r="IP84">
            <v>0</v>
          </cell>
          <cell r="IQ84">
            <v>0</v>
          </cell>
          <cell r="IR84">
            <v>0</v>
          </cell>
          <cell r="IS84">
            <v>0</v>
          </cell>
          <cell r="IT84">
            <v>0</v>
          </cell>
          <cell r="IU84">
            <v>1</v>
          </cell>
          <cell r="IV84">
            <v>0.25</v>
          </cell>
          <cell r="IW84">
            <v>0</v>
          </cell>
          <cell r="IX84">
            <v>0</v>
          </cell>
          <cell r="IY84">
            <v>50</v>
          </cell>
          <cell r="IZ84">
            <v>0</v>
          </cell>
          <cell r="JA84">
            <v>50</v>
          </cell>
          <cell r="JB84">
            <v>0</v>
          </cell>
          <cell r="JC84">
            <v>71.400000000000006</v>
          </cell>
          <cell r="JD84">
            <v>0</v>
          </cell>
          <cell r="JE84">
            <v>71.400000000000006</v>
          </cell>
          <cell r="JF84">
            <v>0</v>
          </cell>
          <cell r="JG84">
            <v>51.52</v>
          </cell>
          <cell r="JH84">
            <v>0</v>
          </cell>
          <cell r="JI84">
            <v>51.52</v>
          </cell>
          <cell r="JJ84">
            <v>27.017099999999999</v>
          </cell>
          <cell r="JK84">
            <v>353.0471</v>
          </cell>
          <cell r="JL84" t="str">
            <v>&lt;--ADMw_O--</v>
          </cell>
          <cell r="JM84">
            <v>-2.696E-3</v>
          </cell>
          <cell r="JN84">
            <v>0</v>
          </cell>
          <cell r="JO84">
            <v>608.44000000000005</v>
          </cell>
          <cell r="JP84">
            <v>52</v>
          </cell>
          <cell r="JQ84">
            <v>0.7</v>
          </cell>
          <cell r="JR84">
            <v>43640.35126797454</v>
          </cell>
          <cell r="JS84">
            <v>1</v>
          </cell>
          <cell r="JT84">
            <v>2</v>
          </cell>
        </row>
        <row r="85">
          <cell r="A85">
            <v>3400</v>
          </cell>
          <cell r="B85">
            <v>1995</v>
          </cell>
          <cell r="D85" t="str">
            <v>Douglas</v>
          </cell>
          <cell r="E85" t="str">
            <v>Camas Valley SD 21J</v>
          </cell>
          <cell r="F85" t="str">
            <v>Camas Valley School</v>
          </cell>
          <cell r="H85">
            <v>0</v>
          </cell>
          <cell r="I85">
            <v>0</v>
          </cell>
          <cell r="J85">
            <v>0</v>
          </cell>
          <cell r="K85">
            <v>0</v>
          </cell>
          <cell r="L85">
            <v>0</v>
          </cell>
          <cell r="M85">
            <v>0</v>
          </cell>
          <cell r="N85">
            <v>0</v>
          </cell>
          <cell r="O85">
            <v>0</v>
          </cell>
          <cell r="P85">
            <v>0</v>
          </cell>
          <cell r="Q85">
            <v>0</v>
          </cell>
          <cell r="R85">
            <v>0</v>
          </cell>
          <cell r="T85">
            <v>0</v>
          </cell>
          <cell r="U85">
            <v>0</v>
          </cell>
          <cell r="V85" t="str">
            <v>--ADMw_F--&gt;</v>
          </cell>
          <cell r="W85">
            <v>0</v>
          </cell>
          <cell r="Y85">
            <v>0</v>
          </cell>
          <cell r="Z85">
            <v>0</v>
          </cell>
          <cell r="AA85">
            <v>0</v>
          </cell>
          <cell r="AB85">
            <v>0</v>
          </cell>
          <cell r="AC85">
            <v>0</v>
          </cell>
          <cell r="AD85">
            <v>0</v>
          </cell>
          <cell r="AE85">
            <v>0</v>
          </cell>
          <cell r="AG85">
            <v>0</v>
          </cell>
          <cell r="AH85">
            <v>0</v>
          </cell>
          <cell r="AI85">
            <v>0</v>
          </cell>
          <cell r="AJ85">
            <v>0</v>
          </cell>
          <cell r="AL85">
            <v>0</v>
          </cell>
          <cell r="AM85">
            <v>0</v>
          </cell>
          <cell r="AN85">
            <v>0</v>
          </cell>
          <cell r="AO85">
            <v>0</v>
          </cell>
          <cell r="AQ85">
            <v>0</v>
          </cell>
          <cell r="AR85">
            <v>0</v>
          </cell>
          <cell r="AS85">
            <v>0</v>
          </cell>
          <cell r="AT85">
            <v>0</v>
          </cell>
          <cell r="AU85">
            <v>0</v>
          </cell>
          <cell r="AV85">
            <v>0</v>
          </cell>
          <cell r="AX85">
            <v>0</v>
          </cell>
          <cell r="AY85">
            <v>0</v>
          </cell>
          <cell r="AZ85">
            <v>68.150000000000006</v>
          </cell>
          <cell r="BB85">
            <v>68.150000000000006</v>
          </cell>
          <cell r="BC85">
            <v>0</v>
          </cell>
          <cell r="BD85">
            <v>50.46</v>
          </cell>
          <cell r="BF85">
            <v>50.46</v>
          </cell>
          <cell r="BG85">
            <v>0</v>
          </cell>
          <cell r="BH85">
            <v>336.67</v>
          </cell>
          <cell r="BI85">
            <v>118.61</v>
          </cell>
          <cell r="BL85">
            <v>336.67</v>
          </cell>
          <cell r="BN85" t="str">
            <v>&lt;--ADMw_F--</v>
          </cell>
          <cell r="BO85">
            <v>0</v>
          </cell>
          <cell r="BP85">
            <v>0</v>
          </cell>
          <cell r="BQ85">
            <v>0</v>
          </cell>
          <cell r="BR85">
            <v>0</v>
          </cell>
          <cell r="BS85">
            <v>0</v>
          </cell>
          <cell r="BT85" t="str">
            <v>&lt;--Spacer--&gt;</v>
          </cell>
          <cell r="BU85" t="str">
            <v>&lt;--Spacer--&gt;</v>
          </cell>
          <cell r="BV85" t="str">
            <v>&lt;--Spacer--&gt;</v>
          </cell>
          <cell r="BW85" t="str">
            <v>&lt;--Spacer--&gt;</v>
          </cell>
          <cell r="BY85">
            <v>0</v>
          </cell>
          <cell r="BZ85">
            <v>0</v>
          </cell>
          <cell r="CA85">
            <v>0</v>
          </cell>
          <cell r="CB85">
            <v>0</v>
          </cell>
          <cell r="CC85">
            <v>0</v>
          </cell>
          <cell r="CD85">
            <v>0</v>
          </cell>
          <cell r="CE85">
            <v>0</v>
          </cell>
          <cell r="CF85">
            <v>0</v>
          </cell>
          <cell r="CG85">
            <v>0</v>
          </cell>
          <cell r="CH85">
            <v>0</v>
          </cell>
          <cell r="CI85">
            <v>211.06</v>
          </cell>
          <cell r="CK85">
            <v>211.06</v>
          </cell>
          <cell r="CL85">
            <v>0</v>
          </cell>
          <cell r="CM85">
            <v>0</v>
          </cell>
          <cell r="CN85" t="str">
            <v>--ADMw_C--&gt;</v>
          </cell>
          <cell r="CO85">
            <v>211.06</v>
          </cell>
          <cell r="CQ85">
            <v>211.06</v>
          </cell>
          <cell r="CR85">
            <v>0</v>
          </cell>
          <cell r="CS85">
            <v>0</v>
          </cell>
          <cell r="CT85">
            <v>0</v>
          </cell>
          <cell r="CU85">
            <v>0</v>
          </cell>
          <cell r="CV85">
            <v>0</v>
          </cell>
          <cell r="CW85">
            <v>0</v>
          </cell>
          <cell r="CY85">
            <v>0</v>
          </cell>
          <cell r="CZ85">
            <v>0</v>
          </cell>
          <cell r="DA85">
            <v>0</v>
          </cell>
          <cell r="DB85">
            <v>0</v>
          </cell>
          <cell r="DD85">
            <v>0</v>
          </cell>
          <cell r="DE85">
            <v>0</v>
          </cell>
          <cell r="DF85">
            <v>0</v>
          </cell>
          <cell r="DG85">
            <v>0</v>
          </cell>
          <cell r="DI85">
            <v>0</v>
          </cell>
          <cell r="DJ85">
            <v>0</v>
          </cell>
          <cell r="DK85">
            <v>0</v>
          </cell>
          <cell r="DL85">
            <v>0</v>
          </cell>
          <cell r="DM85">
            <v>28</v>
          </cell>
          <cell r="DN85">
            <v>7</v>
          </cell>
          <cell r="DP85">
            <v>28</v>
          </cell>
          <cell r="DQ85">
            <v>0</v>
          </cell>
          <cell r="DR85">
            <v>68.150000000000006</v>
          </cell>
          <cell r="DT85">
            <v>68.150000000000006</v>
          </cell>
          <cell r="DU85">
            <v>0</v>
          </cell>
          <cell r="DV85">
            <v>50.46</v>
          </cell>
          <cell r="DX85">
            <v>50.46</v>
          </cell>
          <cell r="DY85">
            <v>0</v>
          </cell>
          <cell r="DZ85">
            <v>338.02</v>
          </cell>
          <cell r="EA85">
            <v>336.67</v>
          </cell>
          <cell r="ED85">
            <v>338.02</v>
          </cell>
          <cell r="EF85" t="str">
            <v>&lt;--ADMw_C--</v>
          </cell>
          <cell r="EG85">
            <v>-2.3237000000000001E-2</v>
          </cell>
          <cell r="EH85">
            <v>0</v>
          </cell>
          <cell r="EI85">
            <v>0</v>
          </cell>
          <cell r="EJ85">
            <v>0</v>
          </cell>
          <cell r="EK85">
            <v>0</v>
          </cell>
          <cell r="EL85" t="str">
            <v>&lt;--Spacer--&gt;</v>
          </cell>
          <cell r="EM85" t="str">
            <v>&lt;--Spacer--&gt;</v>
          </cell>
          <cell r="EN85" t="str">
            <v>&lt;--Spacer--&gt;</v>
          </cell>
          <cell r="EO85" t="str">
            <v>&lt;--Spacer--&gt;</v>
          </cell>
          <cell r="EQ85">
            <v>0</v>
          </cell>
          <cell r="ER85">
            <v>0</v>
          </cell>
          <cell r="ES85">
            <v>0</v>
          </cell>
          <cell r="ET85">
            <v>0</v>
          </cell>
          <cell r="EU85">
            <v>0</v>
          </cell>
          <cell r="EV85">
            <v>0</v>
          </cell>
          <cell r="EW85">
            <v>0</v>
          </cell>
          <cell r="EX85">
            <v>0</v>
          </cell>
          <cell r="EY85">
            <v>0</v>
          </cell>
          <cell r="EZ85">
            <v>0</v>
          </cell>
          <cell r="FA85">
            <v>212.66</v>
          </cell>
          <cell r="FC85">
            <v>212.66</v>
          </cell>
          <cell r="FD85">
            <v>0</v>
          </cell>
          <cell r="FE85">
            <v>0</v>
          </cell>
          <cell r="FF85" t="str">
            <v>--ADMw_P--&gt;</v>
          </cell>
          <cell r="FG85">
            <v>212.66</v>
          </cell>
          <cell r="FI85">
            <v>212.66</v>
          </cell>
          <cell r="FJ85">
            <v>0</v>
          </cell>
          <cell r="FK85">
            <v>0</v>
          </cell>
          <cell r="FL85">
            <v>0</v>
          </cell>
          <cell r="FM85">
            <v>0</v>
          </cell>
          <cell r="FN85">
            <v>0</v>
          </cell>
          <cell r="FO85">
            <v>0</v>
          </cell>
          <cell r="FQ85">
            <v>0</v>
          </cell>
          <cell r="FR85">
            <v>0</v>
          </cell>
          <cell r="FS85">
            <v>0</v>
          </cell>
          <cell r="FT85">
            <v>0</v>
          </cell>
          <cell r="FV85">
            <v>0</v>
          </cell>
          <cell r="FW85">
            <v>0</v>
          </cell>
          <cell r="FX85">
            <v>0</v>
          </cell>
          <cell r="FY85">
            <v>0</v>
          </cell>
          <cell r="GA85">
            <v>0</v>
          </cell>
          <cell r="GB85">
            <v>0</v>
          </cell>
          <cell r="GC85">
            <v>0</v>
          </cell>
          <cell r="GD85">
            <v>0</v>
          </cell>
          <cell r="GE85">
            <v>27</v>
          </cell>
          <cell r="GF85">
            <v>6.75</v>
          </cell>
          <cell r="GH85">
            <v>27</v>
          </cell>
          <cell r="GI85">
            <v>0</v>
          </cell>
          <cell r="GJ85">
            <v>68.150000000000006</v>
          </cell>
          <cell r="GL85">
            <v>68.150000000000006</v>
          </cell>
          <cell r="GM85">
            <v>0</v>
          </cell>
          <cell r="GN85">
            <v>50.46</v>
          </cell>
          <cell r="GP85">
            <v>50.46</v>
          </cell>
          <cell r="GQ85">
            <v>0</v>
          </cell>
          <cell r="GR85">
            <v>326.02999999999997</v>
          </cell>
          <cell r="GS85">
            <v>338.02</v>
          </cell>
          <cell r="GV85">
            <v>338.02</v>
          </cell>
          <cell r="GX85" t="str">
            <v>&lt;--ADMw_P--</v>
          </cell>
          <cell r="GY85">
            <v>0</v>
          </cell>
          <cell r="GZ85">
            <v>0</v>
          </cell>
          <cell r="HA85">
            <v>0</v>
          </cell>
          <cell r="HB85">
            <v>0</v>
          </cell>
          <cell r="HC85">
            <v>0</v>
          </cell>
          <cell r="HD85" t="str">
            <v>&lt;--Spacer--&gt;</v>
          </cell>
          <cell r="HE85" t="str">
            <v>&lt;--Spacer--&gt;</v>
          </cell>
          <cell r="HF85" t="str">
            <v>&lt;--Spacer--&gt;</v>
          </cell>
          <cell r="HG85" t="str">
            <v>&lt;--Spacer--&gt;</v>
          </cell>
          <cell r="HI85">
            <v>0</v>
          </cell>
          <cell r="HJ85">
            <v>0</v>
          </cell>
          <cell r="HK85">
            <v>0</v>
          </cell>
          <cell r="HL85">
            <v>0</v>
          </cell>
          <cell r="HM85">
            <v>0</v>
          </cell>
          <cell r="HN85">
            <v>0</v>
          </cell>
          <cell r="HO85">
            <v>0</v>
          </cell>
          <cell r="HP85">
            <v>0</v>
          </cell>
          <cell r="HQ85">
            <v>0</v>
          </cell>
          <cell r="HR85">
            <v>0</v>
          </cell>
          <cell r="HS85">
            <v>190.61</v>
          </cell>
          <cell r="HU85">
            <v>190.61</v>
          </cell>
          <cell r="HV85">
            <v>0</v>
          </cell>
          <cell r="HW85">
            <v>0</v>
          </cell>
          <cell r="HX85" t="str">
            <v>--ADMw_O--&gt;</v>
          </cell>
          <cell r="HY85">
            <v>190.61</v>
          </cell>
          <cell r="IA85">
            <v>190.61</v>
          </cell>
          <cell r="IB85">
            <v>0</v>
          </cell>
          <cell r="IC85">
            <v>0</v>
          </cell>
          <cell r="ID85">
            <v>0</v>
          </cell>
          <cell r="IE85">
            <v>0</v>
          </cell>
          <cell r="IF85">
            <v>0</v>
          </cell>
          <cell r="IG85">
            <v>0</v>
          </cell>
          <cell r="II85">
            <v>0</v>
          </cell>
          <cell r="IJ85">
            <v>0</v>
          </cell>
          <cell r="IK85">
            <v>0</v>
          </cell>
          <cell r="IL85">
            <v>0</v>
          </cell>
          <cell r="IN85">
            <v>0</v>
          </cell>
          <cell r="IO85">
            <v>0</v>
          </cell>
          <cell r="IP85">
            <v>0</v>
          </cell>
          <cell r="IQ85">
            <v>0</v>
          </cell>
          <cell r="IS85">
            <v>0</v>
          </cell>
          <cell r="IT85">
            <v>0</v>
          </cell>
          <cell r="IU85">
            <v>0</v>
          </cell>
          <cell r="IV85">
            <v>0</v>
          </cell>
          <cell r="IW85">
            <v>50</v>
          </cell>
          <cell r="IX85">
            <v>12.5</v>
          </cell>
          <cell r="IZ85">
            <v>50</v>
          </cell>
          <cell r="JA85">
            <v>0</v>
          </cell>
          <cell r="JB85">
            <v>71.400000000000006</v>
          </cell>
          <cell r="JD85">
            <v>71.400000000000006</v>
          </cell>
          <cell r="JE85">
            <v>0</v>
          </cell>
          <cell r="JF85">
            <v>51.52</v>
          </cell>
          <cell r="JH85">
            <v>51.52</v>
          </cell>
          <cell r="JI85">
            <v>0</v>
          </cell>
          <cell r="JJ85">
            <v>326.02999999999997</v>
          </cell>
          <cell r="JL85" t="str">
            <v>&lt;--ADMw_O--</v>
          </cell>
          <cell r="JM85">
            <v>0</v>
          </cell>
          <cell r="JN85">
            <v>0</v>
          </cell>
          <cell r="JO85">
            <v>0</v>
          </cell>
          <cell r="JP85">
            <v>0</v>
          </cell>
          <cell r="JQ85">
            <v>0</v>
          </cell>
          <cell r="JR85">
            <v>43640.35126797454</v>
          </cell>
          <cell r="JS85">
            <v>1</v>
          </cell>
          <cell r="JT85">
            <v>3</v>
          </cell>
        </row>
        <row r="86">
          <cell r="A86">
            <v>1996</v>
          </cell>
          <cell r="B86">
            <v>1996</v>
          </cell>
          <cell r="C86" t="str">
            <v>10022</v>
          </cell>
          <cell r="D86" t="str">
            <v>Douglas</v>
          </cell>
          <cell r="E86" t="str">
            <v>North Douglas SD 22</v>
          </cell>
          <cell r="G86">
            <v>1980</v>
          </cell>
          <cell r="H86">
            <v>950000</v>
          </cell>
          <cell r="I86">
            <v>40000</v>
          </cell>
          <cell r="J86">
            <v>0</v>
          </cell>
          <cell r="K86">
            <v>7000</v>
          </cell>
          <cell r="L86">
            <v>0</v>
          </cell>
          <cell r="M86">
            <v>0</v>
          </cell>
          <cell r="N86">
            <v>0</v>
          </cell>
          <cell r="O86">
            <v>0</v>
          </cell>
          <cell r="P86">
            <v>12.14</v>
          </cell>
          <cell r="Q86">
            <v>260000</v>
          </cell>
          <cell r="R86">
            <v>335</v>
          </cell>
          <cell r="S86">
            <v>335</v>
          </cell>
          <cell r="T86">
            <v>335</v>
          </cell>
          <cell r="U86">
            <v>0</v>
          </cell>
          <cell r="V86" t="str">
            <v>--ADMw_F--&gt;</v>
          </cell>
          <cell r="W86">
            <v>335</v>
          </cell>
          <cell r="X86">
            <v>335</v>
          </cell>
          <cell r="Y86">
            <v>335</v>
          </cell>
          <cell r="Z86">
            <v>0</v>
          </cell>
          <cell r="AA86">
            <v>51</v>
          </cell>
          <cell r="AB86">
            <v>36.85</v>
          </cell>
          <cell r="AC86">
            <v>2.4</v>
          </cell>
          <cell r="AD86">
            <v>2</v>
          </cell>
          <cell r="AE86">
            <v>1</v>
          </cell>
          <cell r="AF86">
            <v>2</v>
          </cell>
          <cell r="AG86">
            <v>2</v>
          </cell>
          <cell r="AH86">
            <v>0</v>
          </cell>
          <cell r="AI86">
            <v>0</v>
          </cell>
          <cell r="AJ86">
            <v>0</v>
          </cell>
          <cell r="AK86">
            <v>0</v>
          </cell>
          <cell r="AL86">
            <v>0</v>
          </cell>
          <cell r="AM86">
            <v>0</v>
          </cell>
          <cell r="AN86">
            <v>0</v>
          </cell>
          <cell r="AO86">
            <v>0</v>
          </cell>
          <cell r="AP86">
            <v>0</v>
          </cell>
          <cell r="AQ86">
            <v>0</v>
          </cell>
          <cell r="AR86">
            <v>0</v>
          </cell>
          <cell r="AS86">
            <v>3</v>
          </cell>
          <cell r="AT86">
            <v>0.75</v>
          </cell>
          <cell r="AU86">
            <v>59.37</v>
          </cell>
          <cell r="AV86">
            <v>14.842499999999999</v>
          </cell>
          <cell r="AW86">
            <v>59.37</v>
          </cell>
          <cell r="AX86">
            <v>59.37</v>
          </cell>
          <cell r="AY86">
            <v>0</v>
          </cell>
          <cell r="AZ86">
            <v>0</v>
          </cell>
          <cell r="BA86">
            <v>0</v>
          </cell>
          <cell r="BB86">
            <v>0</v>
          </cell>
          <cell r="BC86">
            <v>0</v>
          </cell>
          <cell r="BD86">
            <v>63.51</v>
          </cell>
          <cell r="BE86">
            <v>63.51</v>
          </cell>
          <cell r="BF86">
            <v>63.51</v>
          </cell>
          <cell r="BG86">
            <v>0</v>
          </cell>
          <cell r="BH86">
            <v>450.64690000000002</v>
          </cell>
          <cell r="BI86">
            <v>454.35250000000002</v>
          </cell>
          <cell r="BJ86">
            <v>450.64690000000002</v>
          </cell>
          <cell r="BK86">
            <v>454.35250000000002</v>
          </cell>
          <cell r="BL86">
            <v>454.35250000000002</v>
          </cell>
          <cell r="BM86">
            <v>454.35250000000002</v>
          </cell>
          <cell r="BN86" t="str">
            <v>&lt;--ADMw_F--</v>
          </cell>
          <cell r="BO86">
            <v>-1.1329999999999999E-3</v>
          </cell>
          <cell r="BP86">
            <v>0</v>
          </cell>
          <cell r="BQ86">
            <v>776.12</v>
          </cell>
          <cell r="BR86">
            <v>65</v>
          </cell>
          <cell r="BS86">
            <v>0.7</v>
          </cell>
          <cell r="BT86" t="str">
            <v>&lt;--Spacer--&gt;</v>
          </cell>
          <cell r="BU86" t="str">
            <v>&lt;--Spacer--&gt;</v>
          </cell>
          <cell r="BV86" t="str">
            <v>&lt;--Spacer--&gt;</v>
          </cell>
          <cell r="BW86" t="str">
            <v>&lt;--Spacer--&gt;</v>
          </cell>
          <cell r="BX86">
            <v>1980</v>
          </cell>
          <cell r="BY86">
            <v>940000</v>
          </cell>
          <cell r="BZ86">
            <v>40000</v>
          </cell>
          <cell r="CA86">
            <v>0</v>
          </cell>
          <cell r="CB86">
            <v>6000</v>
          </cell>
          <cell r="CC86">
            <v>0</v>
          </cell>
          <cell r="CD86">
            <v>0</v>
          </cell>
          <cell r="CE86">
            <v>0</v>
          </cell>
          <cell r="CF86">
            <v>0</v>
          </cell>
          <cell r="CG86">
            <v>12.55</v>
          </cell>
          <cell r="CH86">
            <v>260000</v>
          </cell>
          <cell r="CI86">
            <v>331.79</v>
          </cell>
          <cell r="CJ86">
            <v>331.79</v>
          </cell>
          <cell r="CK86">
            <v>331.79</v>
          </cell>
          <cell r="CL86">
            <v>0</v>
          </cell>
          <cell r="CM86">
            <v>0</v>
          </cell>
          <cell r="CN86" t="str">
            <v>--ADMw_C--&gt;</v>
          </cell>
          <cell r="CO86">
            <v>331.79</v>
          </cell>
          <cell r="CP86">
            <v>331.79</v>
          </cell>
          <cell r="CQ86">
            <v>331.79</v>
          </cell>
          <cell r="CR86">
            <v>0</v>
          </cell>
          <cell r="CS86">
            <v>47</v>
          </cell>
          <cell r="CT86">
            <v>36.496899999999997</v>
          </cell>
          <cell r="CU86">
            <v>2.4</v>
          </cell>
          <cell r="CV86">
            <v>2</v>
          </cell>
          <cell r="CW86">
            <v>1</v>
          </cell>
          <cell r="CX86">
            <v>2</v>
          </cell>
          <cell r="CY86">
            <v>2</v>
          </cell>
          <cell r="CZ86">
            <v>0</v>
          </cell>
          <cell r="DA86">
            <v>0</v>
          </cell>
          <cell r="DB86">
            <v>0</v>
          </cell>
          <cell r="DC86">
            <v>0</v>
          </cell>
          <cell r="DD86">
            <v>0</v>
          </cell>
          <cell r="DE86">
            <v>0</v>
          </cell>
          <cell r="DF86">
            <v>0</v>
          </cell>
          <cell r="DG86">
            <v>0</v>
          </cell>
          <cell r="DH86">
            <v>0</v>
          </cell>
          <cell r="DI86">
            <v>0</v>
          </cell>
          <cell r="DJ86">
            <v>0</v>
          </cell>
          <cell r="DK86">
            <v>3</v>
          </cell>
          <cell r="DL86">
            <v>0.75</v>
          </cell>
          <cell r="DM86">
            <v>58.8</v>
          </cell>
          <cell r="DN86">
            <v>14.7</v>
          </cell>
          <cell r="DO86">
            <v>58.8</v>
          </cell>
          <cell r="DP86">
            <v>58.8</v>
          </cell>
          <cell r="DQ86">
            <v>0</v>
          </cell>
          <cell r="DR86">
            <v>0</v>
          </cell>
          <cell r="DS86">
            <v>0</v>
          </cell>
          <cell r="DT86">
            <v>0</v>
          </cell>
          <cell r="DU86">
            <v>0</v>
          </cell>
          <cell r="DV86">
            <v>63.51</v>
          </cell>
          <cell r="DW86">
            <v>63.51</v>
          </cell>
          <cell r="DX86">
            <v>63.51</v>
          </cell>
          <cell r="DY86">
            <v>0</v>
          </cell>
          <cell r="DZ86">
            <v>455.29520000000002</v>
          </cell>
          <cell r="EA86">
            <v>450.64690000000002</v>
          </cell>
          <cell r="EB86">
            <v>455.29520000000002</v>
          </cell>
          <cell r="EC86">
            <v>450.64690000000002</v>
          </cell>
          <cell r="ED86">
            <v>455.29520000000002</v>
          </cell>
          <cell r="EE86">
            <v>455.29520000000002</v>
          </cell>
          <cell r="EF86" t="str">
            <v>&lt;--ADMw_C--</v>
          </cell>
          <cell r="EG86">
            <v>-8.6000000000000003E-5</v>
          </cell>
          <cell r="EH86">
            <v>0</v>
          </cell>
          <cell r="EI86">
            <v>783.56</v>
          </cell>
          <cell r="EJ86">
            <v>67</v>
          </cell>
          <cell r="EK86">
            <v>0.7</v>
          </cell>
          <cell r="EL86" t="str">
            <v>&lt;--Spacer--&gt;</v>
          </cell>
          <cell r="EM86" t="str">
            <v>&lt;--Spacer--&gt;</v>
          </cell>
          <cell r="EN86" t="str">
            <v>&lt;--Spacer--&gt;</v>
          </cell>
          <cell r="EO86" t="str">
            <v>&lt;--Spacer--&gt;</v>
          </cell>
          <cell r="EP86">
            <v>1980</v>
          </cell>
          <cell r="EQ86">
            <v>913281</v>
          </cell>
          <cell r="ER86">
            <v>38830</v>
          </cell>
          <cell r="ES86">
            <v>30562</v>
          </cell>
          <cell r="ET86">
            <v>8291</v>
          </cell>
          <cell r="EU86">
            <v>0</v>
          </cell>
          <cell r="EV86">
            <v>0</v>
          </cell>
          <cell r="EW86">
            <v>0</v>
          </cell>
          <cell r="EX86">
            <v>0</v>
          </cell>
          <cell r="EY86">
            <v>12.14</v>
          </cell>
          <cell r="EZ86">
            <v>268856</v>
          </cell>
          <cell r="FA86">
            <v>334.57</v>
          </cell>
          <cell r="FB86">
            <v>334.57</v>
          </cell>
          <cell r="FC86">
            <v>334.57</v>
          </cell>
          <cell r="FD86">
            <v>0</v>
          </cell>
          <cell r="FE86">
            <v>0</v>
          </cell>
          <cell r="FF86" t="str">
            <v>--ADMw_P--&gt;</v>
          </cell>
          <cell r="FG86">
            <v>334.57</v>
          </cell>
          <cell r="FH86">
            <v>334.57</v>
          </cell>
          <cell r="FI86">
            <v>334.57</v>
          </cell>
          <cell r="FJ86">
            <v>0</v>
          </cell>
          <cell r="FK86">
            <v>52</v>
          </cell>
          <cell r="FL86">
            <v>36.802700000000002</v>
          </cell>
          <cell r="FM86">
            <v>2.4</v>
          </cell>
          <cell r="FN86">
            <v>3</v>
          </cell>
          <cell r="FO86">
            <v>1.5</v>
          </cell>
          <cell r="FP86">
            <v>3</v>
          </cell>
          <cell r="FQ86">
            <v>3</v>
          </cell>
          <cell r="FR86">
            <v>0</v>
          </cell>
          <cell r="FS86">
            <v>0</v>
          </cell>
          <cell r="FT86">
            <v>0</v>
          </cell>
          <cell r="FU86">
            <v>0</v>
          </cell>
          <cell r="FV86">
            <v>0</v>
          </cell>
          <cell r="FW86">
            <v>0</v>
          </cell>
          <cell r="FX86">
            <v>0</v>
          </cell>
          <cell r="FY86">
            <v>0</v>
          </cell>
          <cell r="FZ86">
            <v>0</v>
          </cell>
          <cell r="GA86">
            <v>0</v>
          </cell>
          <cell r="GB86">
            <v>0</v>
          </cell>
          <cell r="GC86">
            <v>6</v>
          </cell>
          <cell r="GD86">
            <v>1.5</v>
          </cell>
          <cell r="GE86">
            <v>60.05</v>
          </cell>
          <cell r="GF86">
            <v>15.012499999999999</v>
          </cell>
          <cell r="GG86">
            <v>60.05</v>
          </cell>
          <cell r="GH86">
            <v>60.05</v>
          </cell>
          <cell r="GI86">
            <v>0</v>
          </cell>
          <cell r="GJ86">
            <v>0</v>
          </cell>
          <cell r="GK86">
            <v>0</v>
          </cell>
          <cell r="GL86">
            <v>0</v>
          </cell>
          <cell r="GM86">
            <v>0</v>
          </cell>
          <cell r="GN86">
            <v>63.51</v>
          </cell>
          <cell r="GO86">
            <v>63.51</v>
          </cell>
          <cell r="GP86">
            <v>63.51</v>
          </cell>
          <cell r="GQ86">
            <v>0</v>
          </cell>
          <cell r="GR86">
            <v>471.03489999999999</v>
          </cell>
          <cell r="GS86">
            <v>455.29520000000002</v>
          </cell>
          <cell r="GT86">
            <v>471.03489999999999</v>
          </cell>
          <cell r="GU86">
            <v>455.29520000000002</v>
          </cell>
          <cell r="GV86">
            <v>471.03489999999999</v>
          </cell>
          <cell r="GW86">
            <v>471.03489999999999</v>
          </cell>
          <cell r="GX86" t="str">
            <v>&lt;--ADMw_P--</v>
          </cell>
          <cell r="GY86">
            <v>0</v>
          </cell>
          <cell r="GZ86">
            <v>0</v>
          </cell>
          <cell r="HA86">
            <v>803.59</v>
          </cell>
          <cell r="HB86">
            <v>70</v>
          </cell>
          <cell r="HC86">
            <v>0.7</v>
          </cell>
          <cell r="HD86" t="str">
            <v>&lt;--Spacer--&gt;</v>
          </cell>
          <cell r="HE86" t="str">
            <v>&lt;--Spacer--&gt;</v>
          </cell>
          <cell r="HF86" t="str">
            <v>&lt;--Spacer--&gt;</v>
          </cell>
          <cell r="HG86" t="str">
            <v>&lt;--Spacer--&gt;</v>
          </cell>
          <cell r="HH86">
            <v>1980</v>
          </cell>
          <cell r="HI86">
            <v>867687</v>
          </cell>
          <cell r="HJ86">
            <v>5589</v>
          </cell>
          <cell r="HK86">
            <v>35731</v>
          </cell>
          <cell r="HL86">
            <v>3696</v>
          </cell>
          <cell r="HM86">
            <v>0</v>
          </cell>
          <cell r="HN86">
            <v>0</v>
          </cell>
          <cell r="HO86">
            <v>0</v>
          </cell>
          <cell r="HP86">
            <v>0</v>
          </cell>
          <cell r="HQ86">
            <v>14.85</v>
          </cell>
          <cell r="HR86">
            <v>277754</v>
          </cell>
          <cell r="HS86">
            <v>311.08999999999997</v>
          </cell>
          <cell r="HT86">
            <v>311.08999999999997</v>
          </cell>
          <cell r="HU86">
            <v>311.08999999999997</v>
          </cell>
          <cell r="HV86">
            <v>0</v>
          </cell>
          <cell r="HW86">
            <v>0</v>
          </cell>
          <cell r="HX86" t="str">
            <v>--ADMw_O--&gt;</v>
          </cell>
          <cell r="HY86">
            <v>311.08999999999997</v>
          </cell>
          <cell r="HZ86">
            <v>311.08999999999997</v>
          </cell>
          <cell r="IA86">
            <v>311.08999999999997</v>
          </cell>
          <cell r="IB86">
            <v>0</v>
          </cell>
          <cell r="IC86">
            <v>38</v>
          </cell>
          <cell r="ID86">
            <v>34.219900000000003</v>
          </cell>
          <cell r="IE86">
            <v>0.3</v>
          </cell>
          <cell r="IF86">
            <v>6</v>
          </cell>
          <cell r="IG86">
            <v>3</v>
          </cell>
          <cell r="IH86">
            <v>6</v>
          </cell>
          <cell r="II86">
            <v>6</v>
          </cell>
          <cell r="IJ86">
            <v>0</v>
          </cell>
          <cell r="IK86">
            <v>0</v>
          </cell>
          <cell r="IL86">
            <v>0</v>
          </cell>
          <cell r="IM86">
            <v>0</v>
          </cell>
          <cell r="IN86">
            <v>0</v>
          </cell>
          <cell r="IO86">
            <v>0</v>
          </cell>
          <cell r="IP86">
            <v>0</v>
          </cell>
          <cell r="IQ86">
            <v>0</v>
          </cell>
          <cell r="IR86">
            <v>0</v>
          </cell>
          <cell r="IS86">
            <v>0</v>
          </cell>
          <cell r="IT86">
            <v>0</v>
          </cell>
          <cell r="IU86">
            <v>4</v>
          </cell>
          <cell r="IV86">
            <v>1</v>
          </cell>
          <cell r="IW86">
            <v>79.540000000000006</v>
          </cell>
          <cell r="IX86">
            <v>19.885000000000002</v>
          </cell>
          <cell r="IY86">
            <v>79.540000000000006</v>
          </cell>
          <cell r="IZ86">
            <v>79.540000000000006</v>
          </cell>
          <cell r="JA86">
            <v>0</v>
          </cell>
          <cell r="JB86">
            <v>32.61</v>
          </cell>
          <cell r="JC86">
            <v>32.61</v>
          </cell>
          <cell r="JD86">
            <v>32.61</v>
          </cell>
          <cell r="JE86">
            <v>0</v>
          </cell>
          <cell r="JF86">
            <v>68.930000000000007</v>
          </cell>
          <cell r="JG86">
            <v>68.930000000000007</v>
          </cell>
          <cell r="JH86">
            <v>68.930000000000007</v>
          </cell>
          <cell r="JI86">
            <v>0</v>
          </cell>
          <cell r="JJ86">
            <v>471.03489999999999</v>
          </cell>
          <cell r="JK86">
            <v>471.03489999999999</v>
          </cell>
          <cell r="JL86" t="str">
            <v>&lt;--ADMw_O--</v>
          </cell>
          <cell r="JM86">
            <v>-6.9700000000000003E-4</v>
          </cell>
          <cell r="JN86">
            <v>0</v>
          </cell>
          <cell r="JO86">
            <v>892.84</v>
          </cell>
          <cell r="JP86">
            <v>75</v>
          </cell>
          <cell r="JQ86">
            <v>0.7</v>
          </cell>
          <cell r="JR86">
            <v>43640.35126797454</v>
          </cell>
          <cell r="JS86">
            <v>1</v>
          </cell>
          <cell r="JT86">
            <v>2</v>
          </cell>
        </row>
        <row r="87">
          <cell r="A87">
            <v>1997</v>
          </cell>
          <cell r="B87">
            <v>1997</v>
          </cell>
          <cell r="C87" t="str">
            <v>10032</v>
          </cell>
          <cell r="D87" t="str">
            <v>Douglas</v>
          </cell>
          <cell r="E87" t="str">
            <v>Yoncalla SD 32</v>
          </cell>
          <cell r="G87">
            <v>1980</v>
          </cell>
          <cell r="H87">
            <v>915000</v>
          </cell>
          <cell r="I87">
            <v>0</v>
          </cell>
          <cell r="J87">
            <v>0</v>
          </cell>
          <cell r="K87">
            <v>3500</v>
          </cell>
          <cell r="L87">
            <v>0</v>
          </cell>
          <cell r="M87">
            <v>0</v>
          </cell>
          <cell r="N87">
            <v>0</v>
          </cell>
          <cell r="O87">
            <v>0</v>
          </cell>
          <cell r="P87">
            <v>11.39</v>
          </cell>
          <cell r="Q87">
            <v>275000</v>
          </cell>
          <cell r="R87">
            <v>233</v>
          </cell>
          <cell r="S87">
            <v>233</v>
          </cell>
          <cell r="T87">
            <v>233</v>
          </cell>
          <cell r="U87">
            <v>0</v>
          </cell>
          <cell r="V87" t="str">
            <v>--ADMw_F--&gt;</v>
          </cell>
          <cell r="W87">
            <v>233</v>
          </cell>
          <cell r="X87">
            <v>233</v>
          </cell>
          <cell r="Y87">
            <v>233</v>
          </cell>
          <cell r="Z87">
            <v>0</v>
          </cell>
          <cell r="AA87">
            <v>31</v>
          </cell>
          <cell r="AB87">
            <v>25.63</v>
          </cell>
          <cell r="AC87">
            <v>1.2</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5</v>
          </cell>
          <cell r="AT87">
            <v>1.25</v>
          </cell>
          <cell r="AU87">
            <v>52.33</v>
          </cell>
          <cell r="AV87">
            <v>13.0825</v>
          </cell>
          <cell r="AW87">
            <v>52.33</v>
          </cell>
          <cell r="AX87">
            <v>52.33</v>
          </cell>
          <cell r="AY87">
            <v>0</v>
          </cell>
          <cell r="AZ87">
            <v>71.08</v>
          </cell>
          <cell r="BA87">
            <v>71.08</v>
          </cell>
          <cell r="BB87">
            <v>71.08</v>
          </cell>
          <cell r="BC87">
            <v>0</v>
          </cell>
          <cell r="BD87">
            <v>71.23</v>
          </cell>
          <cell r="BE87">
            <v>71.23</v>
          </cell>
          <cell r="BF87">
            <v>71.23</v>
          </cell>
          <cell r="BG87">
            <v>0</v>
          </cell>
          <cell r="BH87">
            <v>427.24430000000001</v>
          </cell>
          <cell r="BI87">
            <v>416.47250000000003</v>
          </cell>
          <cell r="BJ87">
            <v>427.24430000000001</v>
          </cell>
          <cell r="BK87">
            <v>416.47250000000003</v>
          </cell>
          <cell r="BL87">
            <v>427.24430000000001</v>
          </cell>
          <cell r="BM87">
            <v>427.24430000000001</v>
          </cell>
          <cell r="BN87" t="str">
            <v>&lt;--ADMw_F--</v>
          </cell>
          <cell r="BO87">
            <v>-4.9490000000000003E-3</v>
          </cell>
          <cell r="BP87">
            <v>0</v>
          </cell>
          <cell r="BQ87">
            <v>1180.26</v>
          </cell>
          <cell r="BR87">
            <v>78</v>
          </cell>
          <cell r="BS87">
            <v>0.7</v>
          </cell>
          <cell r="BT87" t="str">
            <v>&lt;--Spacer--&gt;</v>
          </cell>
          <cell r="BU87" t="str">
            <v>&lt;--Spacer--&gt;</v>
          </cell>
          <cell r="BV87" t="str">
            <v>&lt;--Spacer--&gt;</v>
          </cell>
          <cell r="BW87" t="str">
            <v>&lt;--Spacer--&gt;</v>
          </cell>
          <cell r="BX87">
            <v>1980</v>
          </cell>
          <cell r="BY87">
            <v>885000</v>
          </cell>
          <cell r="BZ87">
            <v>0</v>
          </cell>
          <cell r="CA87">
            <v>0</v>
          </cell>
          <cell r="CB87">
            <v>3500</v>
          </cell>
          <cell r="CC87">
            <v>0</v>
          </cell>
          <cell r="CD87">
            <v>0</v>
          </cell>
          <cell r="CE87">
            <v>0</v>
          </cell>
          <cell r="CF87">
            <v>0</v>
          </cell>
          <cell r="CG87">
            <v>8.2799999999999994</v>
          </cell>
          <cell r="CH87">
            <v>235000</v>
          </cell>
          <cell r="CI87">
            <v>241.38</v>
          </cell>
          <cell r="CJ87">
            <v>241.38</v>
          </cell>
          <cell r="CK87">
            <v>241.38</v>
          </cell>
          <cell r="CL87">
            <v>0</v>
          </cell>
          <cell r="CM87">
            <v>0</v>
          </cell>
          <cell r="CN87" t="str">
            <v>--ADMw_C--&gt;</v>
          </cell>
          <cell r="CO87">
            <v>241.38</v>
          </cell>
          <cell r="CP87">
            <v>241.38</v>
          </cell>
          <cell r="CQ87">
            <v>241.38</v>
          </cell>
          <cell r="CR87">
            <v>0</v>
          </cell>
          <cell r="CS87">
            <v>31</v>
          </cell>
          <cell r="CT87">
            <v>26.5518</v>
          </cell>
          <cell r="CU87">
            <v>1.2</v>
          </cell>
          <cell r="CV87">
            <v>2</v>
          </cell>
          <cell r="CW87">
            <v>1</v>
          </cell>
          <cell r="CX87">
            <v>2</v>
          </cell>
          <cell r="CY87">
            <v>2</v>
          </cell>
          <cell r="CZ87">
            <v>0</v>
          </cell>
          <cell r="DA87">
            <v>0</v>
          </cell>
          <cell r="DB87">
            <v>0</v>
          </cell>
          <cell r="DC87">
            <v>0</v>
          </cell>
          <cell r="DD87">
            <v>0</v>
          </cell>
          <cell r="DE87">
            <v>0</v>
          </cell>
          <cell r="DF87">
            <v>0</v>
          </cell>
          <cell r="DG87">
            <v>0</v>
          </cell>
          <cell r="DH87">
            <v>0</v>
          </cell>
          <cell r="DI87">
            <v>0</v>
          </cell>
          <cell r="DJ87">
            <v>0</v>
          </cell>
          <cell r="DK87">
            <v>5</v>
          </cell>
          <cell r="DL87">
            <v>1.25</v>
          </cell>
          <cell r="DM87">
            <v>54.21</v>
          </cell>
          <cell r="DN87">
            <v>13.5525</v>
          </cell>
          <cell r="DO87">
            <v>54.21</v>
          </cell>
          <cell r="DP87">
            <v>54.21</v>
          </cell>
          <cell r="DQ87">
            <v>0</v>
          </cell>
          <cell r="DR87">
            <v>71.08</v>
          </cell>
          <cell r="DS87">
            <v>71.08</v>
          </cell>
          <cell r="DT87">
            <v>71.08</v>
          </cell>
          <cell r="DU87">
            <v>0</v>
          </cell>
          <cell r="DV87">
            <v>71.23</v>
          </cell>
          <cell r="DW87">
            <v>71.23</v>
          </cell>
          <cell r="DX87">
            <v>71.23</v>
          </cell>
          <cell r="DY87">
            <v>0</v>
          </cell>
          <cell r="DZ87">
            <v>416.05770000000001</v>
          </cell>
          <cell r="EA87">
            <v>427.24430000000001</v>
          </cell>
          <cell r="EB87">
            <v>416.05770000000001</v>
          </cell>
          <cell r="EC87">
            <v>427.24430000000001</v>
          </cell>
          <cell r="ED87">
            <v>427.24430000000001</v>
          </cell>
          <cell r="EE87">
            <v>427.24430000000001</v>
          </cell>
          <cell r="EF87" t="str">
            <v>&lt;--ADMw_C--</v>
          </cell>
          <cell r="EG87">
            <v>-1.7044E-2</v>
          </cell>
          <cell r="EH87">
            <v>0</v>
          </cell>
          <cell r="EI87">
            <v>956.96</v>
          </cell>
          <cell r="EJ87">
            <v>75</v>
          </cell>
          <cell r="EK87">
            <v>0.7</v>
          </cell>
          <cell r="EL87" t="str">
            <v>&lt;--Spacer--&gt;</v>
          </cell>
          <cell r="EM87" t="str">
            <v>&lt;--Spacer--&gt;</v>
          </cell>
          <cell r="EN87" t="str">
            <v>&lt;--Spacer--&gt;</v>
          </cell>
          <cell r="EO87" t="str">
            <v>&lt;--Spacer--&gt;</v>
          </cell>
          <cell r="EP87">
            <v>1980</v>
          </cell>
          <cell r="EQ87">
            <v>916920</v>
          </cell>
          <cell r="ER87">
            <v>26561</v>
          </cell>
          <cell r="ES87">
            <v>27276</v>
          </cell>
          <cell r="ET87">
            <v>5690</v>
          </cell>
          <cell r="EU87">
            <v>0</v>
          </cell>
          <cell r="EV87">
            <v>0</v>
          </cell>
          <cell r="EW87">
            <v>0</v>
          </cell>
          <cell r="EX87">
            <v>0</v>
          </cell>
          <cell r="EY87">
            <v>11.39</v>
          </cell>
          <cell r="EZ87">
            <v>283999</v>
          </cell>
          <cell r="FA87">
            <v>232.07</v>
          </cell>
          <cell r="FB87">
            <v>232.07</v>
          </cell>
          <cell r="FC87">
            <v>232.07</v>
          </cell>
          <cell r="FD87">
            <v>0</v>
          </cell>
          <cell r="FE87">
            <v>0</v>
          </cell>
          <cell r="FF87" t="str">
            <v>--ADMw_P--&gt;</v>
          </cell>
          <cell r="FG87">
            <v>232.07</v>
          </cell>
          <cell r="FH87">
            <v>232.07</v>
          </cell>
          <cell r="FI87">
            <v>232.07</v>
          </cell>
          <cell r="FJ87">
            <v>0</v>
          </cell>
          <cell r="FK87">
            <v>30</v>
          </cell>
          <cell r="FL87">
            <v>25.527699999999999</v>
          </cell>
          <cell r="FM87">
            <v>1.2</v>
          </cell>
          <cell r="FN87">
            <v>2</v>
          </cell>
          <cell r="FO87">
            <v>1</v>
          </cell>
          <cell r="FP87">
            <v>2</v>
          </cell>
          <cell r="FQ87">
            <v>2</v>
          </cell>
          <cell r="FR87">
            <v>0</v>
          </cell>
          <cell r="FS87">
            <v>0</v>
          </cell>
          <cell r="FT87">
            <v>0</v>
          </cell>
          <cell r="FU87">
            <v>0</v>
          </cell>
          <cell r="FV87">
            <v>0</v>
          </cell>
          <cell r="FW87">
            <v>0</v>
          </cell>
          <cell r="FX87">
            <v>0</v>
          </cell>
          <cell r="FY87">
            <v>0</v>
          </cell>
          <cell r="FZ87">
            <v>0</v>
          </cell>
          <cell r="GA87">
            <v>0</v>
          </cell>
          <cell r="GB87">
            <v>0</v>
          </cell>
          <cell r="GC87">
            <v>8</v>
          </cell>
          <cell r="GD87">
            <v>2</v>
          </cell>
          <cell r="GE87">
            <v>47.8</v>
          </cell>
          <cell r="GF87">
            <v>11.95</v>
          </cell>
          <cell r="GG87">
            <v>47.8</v>
          </cell>
          <cell r="GH87">
            <v>47.8</v>
          </cell>
          <cell r="GI87">
            <v>0</v>
          </cell>
          <cell r="GJ87">
            <v>71.08</v>
          </cell>
          <cell r="GK87">
            <v>71.08</v>
          </cell>
          <cell r="GL87">
            <v>71.08</v>
          </cell>
          <cell r="GM87">
            <v>0</v>
          </cell>
          <cell r="GN87">
            <v>71.23</v>
          </cell>
          <cell r="GO87">
            <v>71.23</v>
          </cell>
          <cell r="GP87">
            <v>71.23</v>
          </cell>
          <cell r="GQ87">
            <v>0</v>
          </cell>
          <cell r="GR87">
            <v>424.99259999999998</v>
          </cell>
          <cell r="GS87">
            <v>416.05770000000001</v>
          </cell>
          <cell r="GT87">
            <v>424.99259999999998</v>
          </cell>
          <cell r="GU87">
            <v>416.05770000000001</v>
          </cell>
          <cell r="GV87">
            <v>424.99259999999998</v>
          </cell>
          <cell r="GW87">
            <v>424.99259999999998</v>
          </cell>
          <cell r="GX87" t="str">
            <v>&lt;--ADMw_P--</v>
          </cell>
          <cell r="GY87">
            <v>-2.2523000000000001E-2</v>
          </cell>
          <cell r="GZ87">
            <v>0</v>
          </cell>
          <cell r="HA87">
            <v>1223.76</v>
          </cell>
          <cell r="HB87">
            <v>79</v>
          </cell>
          <cell r="HC87">
            <v>0.7</v>
          </cell>
          <cell r="HD87" t="str">
            <v>&lt;--Spacer--&gt;</v>
          </cell>
          <cell r="HE87" t="str">
            <v>&lt;--Spacer--&gt;</v>
          </cell>
          <cell r="HF87" t="str">
            <v>&lt;--Spacer--&gt;</v>
          </cell>
          <cell r="HG87" t="str">
            <v>&lt;--Spacer--&gt;</v>
          </cell>
          <cell r="HH87">
            <v>1980</v>
          </cell>
          <cell r="HI87">
            <v>898744</v>
          </cell>
          <cell r="HJ87">
            <v>4838</v>
          </cell>
          <cell r="HK87">
            <v>36069</v>
          </cell>
          <cell r="HL87">
            <v>3199</v>
          </cell>
          <cell r="HM87">
            <v>0</v>
          </cell>
          <cell r="HN87">
            <v>0</v>
          </cell>
          <cell r="HO87">
            <v>0</v>
          </cell>
          <cell r="HP87">
            <v>0</v>
          </cell>
          <cell r="HQ87">
            <v>10.58</v>
          </cell>
          <cell r="HR87">
            <v>303750</v>
          </cell>
          <cell r="HS87">
            <v>240.41</v>
          </cell>
          <cell r="HT87">
            <v>240.41</v>
          </cell>
          <cell r="HU87">
            <v>240.41</v>
          </cell>
          <cell r="HV87">
            <v>0</v>
          </cell>
          <cell r="HW87">
            <v>0</v>
          </cell>
          <cell r="HX87" t="str">
            <v>--ADMw_O--&gt;</v>
          </cell>
          <cell r="HY87">
            <v>240.41</v>
          </cell>
          <cell r="HZ87">
            <v>240.41</v>
          </cell>
          <cell r="IA87">
            <v>240.41</v>
          </cell>
          <cell r="IB87">
            <v>0</v>
          </cell>
          <cell r="IC87">
            <v>39</v>
          </cell>
          <cell r="ID87">
            <v>26.4451</v>
          </cell>
          <cell r="IE87">
            <v>3</v>
          </cell>
          <cell r="IF87">
            <v>2</v>
          </cell>
          <cell r="IG87">
            <v>1</v>
          </cell>
          <cell r="IH87">
            <v>2</v>
          </cell>
          <cell r="II87">
            <v>2</v>
          </cell>
          <cell r="IJ87">
            <v>0</v>
          </cell>
          <cell r="IK87">
            <v>0</v>
          </cell>
          <cell r="IL87">
            <v>0</v>
          </cell>
          <cell r="IM87">
            <v>0</v>
          </cell>
          <cell r="IN87">
            <v>0</v>
          </cell>
          <cell r="IO87">
            <v>0</v>
          </cell>
          <cell r="IP87">
            <v>0</v>
          </cell>
          <cell r="IQ87">
            <v>0</v>
          </cell>
          <cell r="IR87">
            <v>0</v>
          </cell>
          <cell r="IS87">
            <v>0</v>
          </cell>
          <cell r="IT87">
            <v>0</v>
          </cell>
          <cell r="IU87">
            <v>5</v>
          </cell>
          <cell r="IV87">
            <v>1.25</v>
          </cell>
          <cell r="IW87">
            <v>70.069999999999993</v>
          </cell>
          <cell r="IX87">
            <v>17.517499999999998</v>
          </cell>
          <cell r="IY87">
            <v>70.069999999999993</v>
          </cell>
          <cell r="IZ87">
            <v>70.069999999999993</v>
          </cell>
          <cell r="JA87">
            <v>0</v>
          </cell>
          <cell r="JB87">
            <v>68.37</v>
          </cell>
          <cell r="JC87">
            <v>68.37</v>
          </cell>
          <cell r="JD87">
            <v>68.37</v>
          </cell>
          <cell r="JE87">
            <v>0</v>
          </cell>
          <cell r="JF87">
            <v>67</v>
          </cell>
          <cell r="JG87">
            <v>67</v>
          </cell>
          <cell r="JH87">
            <v>67</v>
          </cell>
          <cell r="JI87">
            <v>0</v>
          </cell>
          <cell r="JJ87">
            <v>424.99259999999998</v>
          </cell>
          <cell r="JK87">
            <v>424.99259999999998</v>
          </cell>
          <cell r="JL87" t="str">
            <v>&lt;--ADMw_O--</v>
          </cell>
          <cell r="JM87">
            <v>0</v>
          </cell>
          <cell r="JN87">
            <v>0</v>
          </cell>
          <cell r="JO87">
            <v>1263.47</v>
          </cell>
          <cell r="JP87">
            <v>84</v>
          </cell>
          <cell r="JQ87">
            <v>0.8</v>
          </cell>
          <cell r="JR87">
            <v>43640.35126797454</v>
          </cell>
          <cell r="JS87">
            <v>1</v>
          </cell>
          <cell r="JT87">
            <v>2</v>
          </cell>
        </row>
        <row r="88">
          <cell r="A88">
            <v>1998</v>
          </cell>
          <cell r="B88">
            <v>1998</v>
          </cell>
          <cell r="C88" t="str">
            <v>10034</v>
          </cell>
          <cell r="D88" t="str">
            <v>Douglas</v>
          </cell>
          <cell r="E88" t="str">
            <v>Elkton SD 34</v>
          </cell>
          <cell r="G88">
            <v>1980</v>
          </cell>
          <cell r="H88">
            <v>770000</v>
          </cell>
          <cell r="I88">
            <v>20000</v>
          </cell>
          <cell r="J88">
            <v>0</v>
          </cell>
          <cell r="K88">
            <v>3500</v>
          </cell>
          <cell r="L88">
            <v>0</v>
          </cell>
          <cell r="M88">
            <v>0</v>
          </cell>
          <cell r="N88">
            <v>0</v>
          </cell>
          <cell r="O88">
            <v>0</v>
          </cell>
          <cell r="P88">
            <v>10.06</v>
          </cell>
          <cell r="Q88">
            <v>450000</v>
          </cell>
          <cell r="R88">
            <v>245</v>
          </cell>
          <cell r="S88">
            <v>245</v>
          </cell>
          <cell r="T88">
            <v>245</v>
          </cell>
          <cell r="U88">
            <v>0</v>
          </cell>
          <cell r="V88" t="str">
            <v>--ADMw_F--&gt;</v>
          </cell>
          <cell r="W88">
            <v>245</v>
          </cell>
          <cell r="X88">
            <v>245</v>
          </cell>
          <cell r="Y88">
            <v>245</v>
          </cell>
          <cell r="Z88">
            <v>0</v>
          </cell>
          <cell r="AA88">
            <v>25</v>
          </cell>
          <cell r="AB88">
            <v>25</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23</v>
          </cell>
          <cell r="AV88">
            <v>5.75</v>
          </cell>
          <cell r="AW88">
            <v>23</v>
          </cell>
          <cell r="AX88">
            <v>23</v>
          </cell>
          <cell r="AY88">
            <v>0</v>
          </cell>
          <cell r="AZ88">
            <v>0</v>
          </cell>
          <cell r="BA88">
            <v>64.12</v>
          </cell>
          <cell r="BB88">
            <v>0</v>
          </cell>
          <cell r="BC88">
            <v>64.12</v>
          </cell>
          <cell r="BD88">
            <v>0</v>
          </cell>
          <cell r="BE88">
            <v>64.39</v>
          </cell>
          <cell r="BF88">
            <v>0</v>
          </cell>
          <cell r="BG88">
            <v>64.39</v>
          </cell>
          <cell r="BH88">
            <v>25</v>
          </cell>
          <cell r="BI88">
            <v>275.75</v>
          </cell>
          <cell r="BJ88">
            <v>407.95</v>
          </cell>
          <cell r="BK88">
            <v>404.26</v>
          </cell>
          <cell r="BL88">
            <v>275.75</v>
          </cell>
          <cell r="BM88">
            <v>407.95</v>
          </cell>
          <cell r="BN88" t="str">
            <v>&lt;--ADMw_F--</v>
          </cell>
          <cell r="BO88">
            <v>0</v>
          </cell>
          <cell r="BP88">
            <v>0</v>
          </cell>
          <cell r="BQ88">
            <v>1836.73</v>
          </cell>
          <cell r="BR88">
            <v>89</v>
          </cell>
          <cell r="BS88">
            <v>0.8</v>
          </cell>
          <cell r="BT88" t="str">
            <v>&lt;--Spacer--&gt;</v>
          </cell>
          <cell r="BU88" t="str">
            <v>&lt;--Spacer--&gt;</v>
          </cell>
          <cell r="BV88" t="str">
            <v>&lt;--Spacer--&gt;</v>
          </cell>
          <cell r="BW88" t="str">
            <v>&lt;--Spacer--&gt;</v>
          </cell>
          <cell r="BX88">
            <v>1980</v>
          </cell>
          <cell r="BY88">
            <v>730000</v>
          </cell>
          <cell r="BZ88">
            <v>0</v>
          </cell>
          <cell r="CA88">
            <v>0</v>
          </cell>
          <cell r="CB88">
            <v>3500</v>
          </cell>
          <cell r="CC88">
            <v>0</v>
          </cell>
          <cell r="CD88">
            <v>0</v>
          </cell>
          <cell r="CE88">
            <v>0</v>
          </cell>
          <cell r="CF88">
            <v>0</v>
          </cell>
          <cell r="CG88">
            <v>8.69</v>
          </cell>
          <cell r="CH88">
            <v>425000</v>
          </cell>
          <cell r="CI88">
            <v>0</v>
          </cell>
          <cell r="CJ88">
            <v>248.69</v>
          </cell>
          <cell r="CK88">
            <v>0</v>
          </cell>
          <cell r="CL88">
            <v>248.69</v>
          </cell>
          <cell r="CM88">
            <v>0</v>
          </cell>
          <cell r="CN88" t="str">
            <v>--ADMw_C--&gt;</v>
          </cell>
          <cell r="CO88">
            <v>0</v>
          </cell>
          <cell r="CP88">
            <v>248.69</v>
          </cell>
          <cell r="CQ88">
            <v>0</v>
          </cell>
          <cell r="CR88">
            <v>248.69</v>
          </cell>
          <cell r="CS88">
            <v>25</v>
          </cell>
          <cell r="CT88">
            <v>25</v>
          </cell>
          <cell r="CU88">
            <v>0</v>
          </cell>
          <cell r="CV88">
            <v>0</v>
          </cell>
          <cell r="CW88">
            <v>0</v>
          </cell>
          <cell r="CX88">
            <v>0</v>
          </cell>
          <cell r="CY88">
            <v>0</v>
          </cell>
          <cell r="CZ88">
            <v>0</v>
          </cell>
          <cell r="DA88">
            <v>0</v>
          </cell>
          <cell r="DB88">
            <v>0</v>
          </cell>
          <cell r="DC88">
            <v>0</v>
          </cell>
          <cell r="DD88">
            <v>0</v>
          </cell>
          <cell r="DE88">
            <v>0</v>
          </cell>
          <cell r="DF88">
            <v>0</v>
          </cell>
          <cell r="DG88">
            <v>0</v>
          </cell>
          <cell r="DH88">
            <v>0</v>
          </cell>
          <cell r="DI88">
            <v>0</v>
          </cell>
          <cell r="DJ88">
            <v>0</v>
          </cell>
          <cell r="DK88">
            <v>0</v>
          </cell>
          <cell r="DL88">
            <v>0</v>
          </cell>
          <cell r="DM88">
            <v>0</v>
          </cell>
          <cell r="DN88">
            <v>0</v>
          </cell>
          <cell r="DO88">
            <v>23</v>
          </cell>
          <cell r="DP88">
            <v>0</v>
          </cell>
          <cell r="DQ88">
            <v>23</v>
          </cell>
          <cell r="DR88">
            <v>0</v>
          </cell>
          <cell r="DS88">
            <v>64.12</v>
          </cell>
          <cell r="DT88">
            <v>0</v>
          </cell>
          <cell r="DU88">
            <v>64.12</v>
          </cell>
          <cell r="DV88">
            <v>0</v>
          </cell>
          <cell r="DW88">
            <v>64.39</v>
          </cell>
          <cell r="DX88">
            <v>0</v>
          </cell>
          <cell r="DY88">
            <v>64.39</v>
          </cell>
          <cell r="DZ88">
            <v>26.5</v>
          </cell>
          <cell r="EA88">
            <v>25</v>
          </cell>
          <cell r="EB88">
            <v>410.34</v>
          </cell>
          <cell r="EC88">
            <v>407.95</v>
          </cell>
          <cell r="ED88">
            <v>26.5</v>
          </cell>
          <cell r="EE88">
            <v>410.34</v>
          </cell>
          <cell r="EF88" t="str">
            <v>&lt;--ADMw_C--</v>
          </cell>
          <cell r="EG88">
            <v>-1.7719999999999999E-3</v>
          </cell>
          <cell r="EH88">
            <v>0</v>
          </cell>
          <cell r="EI88">
            <v>1705.94</v>
          </cell>
          <cell r="EJ88">
            <v>88</v>
          </cell>
          <cell r="EK88">
            <v>0.8</v>
          </cell>
          <cell r="EL88" t="str">
            <v>&lt;--Spacer--&gt;</v>
          </cell>
          <cell r="EM88" t="str">
            <v>&lt;--Spacer--&gt;</v>
          </cell>
          <cell r="EN88" t="str">
            <v>&lt;--Spacer--&gt;</v>
          </cell>
          <cell r="EO88" t="str">
            <v>&lt;--Spacer--&gt;</v>
          </cell>
          <cell r="EP88">
            <v>1980</v>
          </cell>
          <cell r="EQ88">
            <v>742635</v>
          </cell>
          <cell r="ER88">
            <v>28803</v>
          </cell>
          <cell r="ES88">
            <v>40675</v>
          </cell>
          <cell r="ET88">
            <v>6170</v>
          </cell>
          <cell r="EU88">
            <v>0</v>
          </cell>
          <cell r="EV88">
            <v>0</v>
          </cell>
          <cell r="EW88">
            <v>0</v>
          </cell>
          <cell r="EX88">
            <v>0</v>
          </cell>
          <cell r="EY88">
            <v>10.06</v>
          </cell>
          <cell r="EZ88">
            <v>462810</v>
          </cell>
          <cell r="FA88">
            <v>0</v>
          </cell>
          <cell r="FB88">
            <v>249.58</v>
          </cell>
          <cell r="FC88">
            <v>0</v>
          </cell>
          <cell r="FD88">
            <v>249.58</v>
          </cell>
          <cell r="FE88">
            <v>0</v>
          </cell>
          <cell r="FF88" t="str">
            <v>--ADMw_P--&gt;</v>
          </cell>
          <cell r="FG88">
            <v>0</v>
          </cell>
          <cell r="FH88">
            <v>249.58</v>
          </cell>
          <cell r="FI88">
            <v>0</v>
          </cell>
          <cell r="FJ88">
            <v>249.58</v>
          </cell>
          <cell r="FK88">
            <v>26</v>
          </cell>
          <cell r="FL88">
            <v>26</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2</v>
          </cell>
          <cell r="GD88">
            <v>0.5</v>
          </cell>
          <cell r="GE88">
            <v>0</v>
          </cell>
          <cell r="GF88">
            <v>0</v>
          </cell>
          <cell r="GG88">
            <v>23</v>
          </cell>
          <cell r="GH88">
            <v>0</v>
          </cell>
          <cell r="GI88">
            <v>23</v>
          </cell>
          <cell r="GJ88">
            <v>0</v>
          </cell>
          <cell r="GK88">
            <v>64.12</v>
          </cell>
          <cell r="GL88">
            <v>0</v>
          </cell>
          <cell r="GM88">
            <v>64.12</v>
          </cell>
          <cell r="GN88">
            <v>0</v>
          </cell>
          <cell r="GO88">
            <v>64.39</v>
          </cell>
          <cell r="GP88">
            <v>0</v>
          </cell>
          <cell r="GQ88">
            <v>64.39</v>
          </cell>
          <cell r="GR88">
            <v>28.5</v>
          </cell>
          <cell r="GS88">
            <v>26.5</v>
          </cell>
          <cell r="GT88">
            <v>420.8</v>
          </cell>
          <cell r="GU88">
            <v>410.34</v>
          </cell>
          <cell r="GV88">
            <v>28.5</v>
          </cell>
          <cell r="GW88">
            <v>420.8</v>
          </cell>
          <cell r="GX88" t="str">
            <v>&lt;--ADMw_P--</v>
          </cell>
          <cell r="GY88">
            <v>0</v>
          </cell>
          <cell r="GZ88">
            <v>0</v>
          </cell>
          <cell r="HA88">
            <v>1854.36</v>
          </cell>
          <cell r="HB88">
            <v>90</v>
          </cell>
          <cell r="HC88">
            <v>0.9</v>
          </cell>
          <cell r="HD88" t="str">
            <v>&lt;--Spacer--&gt;</v>
          </cell>
          <cell r="HE88" t="str">
            <v>&lt;--Spacer--&gt;</v>
          </cell>
          <cell r="HF88" t="str">
            <v>&lt;--Spacer--&gt;</v>
          </cell>
          <cell r="HG88" t="str">
            <v>&lt;--Spacer--&gt;</v>
          </cell>
          <cell r="HH88">
            <v>1980</v>
          </cell>
          <cell r="HI88">
            <v>734115</v>
          </cell>
          <cell r="HJ88">
            <v>5168</v>
          </cell>
          <cell r="HK88">
            <v>46938</v>
          </cell>
          <cell r="HL88">
            <v>3417</v>
          </cell>
          <cell r="HM88">
            <v>0</v>
          </cell>
          <cell r="HN88">
            <v>0</v>
          </cell>
          <cell r="HO88">
            <v>0</v>
          </cell>
          <cell r="HP88">
            <v>0</v>
          </cell>
          <cell r="HQ88">
            <v>10.050000000000001</v>
          </cell>
          <cell r="HR88">
            <v>408410</v>
          </cell>
          <cell r="HS88">
            <v>0</v>
          </cell>
          <cell r="HT88">
            <v>252.45</v>
          </cell>
          <cell r="HU88">
            <v>0</v>
          </cell>
          <cell r="HV88">
            <v>252.45</v>
          </cell>
          <cell r="HW88">
            <v>0</v>
          </cell>
          <cell r="HX88" t="str">
            <v>--ADMw_O--&gt;</v>
          </cell>
          <cell r="HY88">
            <v>0</v>
          </cell>
          <cell r="HZ88">
            <v>252.45</v>
          </cell>
          <cell r="IA88">
            <v>0</v>
          </cell>
          <cell r="IB88">
            <v>252.45</v>
          </cell>
          <cell r="IC88">
            <v>26</v>
          </cell>
          <cell r="ID88">
            <v>26</v>
          </cell>
          <cell r="IE88">
            <v>0</v>
          </cell>
          <cell r="IF88">
            <v>0</v>
          </cell>
          <cell r="IG88">
            <v>0</v>
          </cell>
          <cell r="IH88">
            <v>0</v>
          </cell>
          <cell r="II88">
            <v>0</v>
          </cell>
          <cell r="IJ88">
            <v>0</v>
          </cell>
          <cell r="IK88">
            <v>0</v>
          </cell>
          <cell r="IL88">
            <v>0</v>
          </cell>
          <cell r="IM88">
            <v>0</v>
          </cell>
          <cell r="IN88">
            <v>0</v>
          </cell>
          <cell r="IO88">
            <v>0</v>
          </cell>
          <cell r="IP88">
            <v>0</v>
          </cell>
          <cell r="IQ88">
            <v>0</v>
          </cell>
          <cell r="IR88">
            <v>0</v>
          </cell>
          <cell r="IS88">
            <v>0</v>
          </cell>
          <cell r="IT88">
            <v>0</v>
          </cell>
          <cell r="IU88">
            <v>10</v>
          </cell>
          <cell r="IV88">
            <v>2.5</v>
          </cell>
          <cell r="IW88">
            <v>0</v>
          </cell>
          <cell r="IX88">
            <v>0</v>
          </cell>
          <cell r="IY88">
            <v>32</v>
          </cell>
          <cell r="IZ88">
            <v>0</v>
          </cell>
          <cell r="JA88">
            <v>32</v>
          </cell>
          <cell r="JB88">
            <v>0</v>
          </cell>
          <cell r="JC88">
            <v>64.87</v>
          </cell>
          <cell r="JD88">
            <v>0</v>
          </cell>
          <cell r="JE88">
            <v>64.87</v>
          </cell>
          <cell r="JF88">
            <v>0</v>
          </cell>
          <cell r="JG88">
            <v>66.98</v>
          </cell>
          <cell r="JH88">
            <v>0</v>
          </cell>
          <cell r="JI88">
            <v>66.98</v>
          </cell>
          <cell r="JJ88">
            <v>28.5</v>
          </cell>
          <cell r="JK88">
            <v>420.8</v>
          </cell>
          <cell r="JL88" t="str">
            <v>&lt;--ADMw_O--</v>
          </cell>
          <cell r="JM88">
            <v>0</v>
          </cell>
          <cell r="JN88">
            <v>0</v>
          </cell>
          <cell r="JO88">
            <v>1617.79</v>
          </cell>
          <cell r="JP88">
            <v>89</v>
          </cell>
          <cell r="JQ88">
            <v>0.8</v>
          </cell>
          <cell r="JR88">
            <v>43640.35126797454</v>
          </cell>
          <cell r="JS88">
            <v>1</v>
          </cell>
          <cell r="JT88">
            <v>2</v>
          </cell>
        </row>
        <row r="89">
          <cell r="A89">
            <v>302</v>
          </cell>
          <cell r="B89">
            <v>1998</v>
          </cell>
          <cell r="D89" t="str">
            <v>Douglas</v>
          </cell>
          <cell r="E89" t="str">
            <v>Elkton SD 34</v>
          </cell>
          <cell r="F89" t="str">
            <v>Elkton Charter School</v>
          </cell>
          <cell r="H89">
            <v>0</v>
          </cell>
          <cell r="I89">
            <v>0</v>
          </cell>
          <cell r="J89">
            <v>0</v>
          </cell>
          <cell r="K89">
            <v>0</v>
          </cell>
          <cell r="L89">
            <v>0</v>
          </cell>
          <cell r="M89">
            <v>0</v>
          </cell>
          <cell r="N89">
            <v>0</v>
          </cell>
          <cell r="O89">
            <v>0</v>
          </cell>
          <cell r="P89">
            <v>0</v>
          </cell>
          <cell r="Q89">
            <v>0</v>
          </cell>
          <cell r="R89">
            <v>0</v>
          </cell>
          <cell r="T89">
            <v>0</v>
          </cell>
          <cell r="U89">
            <v>0</v>
          </cell>
          <cell r="V89" t="str">
            <v>--ADMw_F--&gt;</v>
          </cell>
          <cell r="W89">
            <v>0</v>
          </cell>
          <cell r="Y89">
            <v>0</v>
          </cell>
          <cell r="Z89">
            <v>0</v>
          </cell>
          <cell r="AA89">
            <v>0</v>
          </cell>
          <cell r="AB89">
            <v>0</v>
          </cell>
          <cell r="AC89">
            <v>0</v>
          </cell>
          <cell r="AD89">
            <v>0</v>
          </cell>
          <cell r="AE89">
            <v>0</v>
          </cell>
          <cell r="AG89">
            <v>0</v>
          </cell>
          <cell r="AH89">
            <v>0</v>
          </cell>
          <cell r="AI89">
            <v>0</v>
          </cell>
          <cell r="AJ89">
            <v>0</v>
          </cell>
          <cell r="AL89">
            <v>0</v>
          </cell>
          <cell r="AM89">
            <v>0</v>
          </cell>
          <cell r="AN89">
            <v>0</v>
          </cell>
          <cell r="AO89">
            <v>0</v>
          </cell>
          <cell r="AQ89">
            <v>0</v>
          </cell>
          <cell r="AR89">
            <v>0</v>
          </cell>
          <cell r="AS89">
            <v>0</v>
          </cell>
          <cell r="AT89">
            <v>0</v>
          </cell>
          <cell r="AU89">
            <v>0</v>
          </cell>
          <cell r="AV89">
            <v>0</v>
          </cell>
          <cell r="AX89">
            <v>0</v>
          </cell>
          <cell r="AY89">
            <v>0</v>
          </cell>
          <cell r="AZ89">
            <v>64.12</v>
          </cell>
          <cell r="BB89">
            <v>64.12</v>
          </cell>
          <cell r="BC89">
            <v>0</v>
          </cell>
          <cell r="BD89">
            <v>64.39</v>
          </cell>
          <cell r="BF89">
            <v>64.39</v>
          </cell>
          <cell r="BG89">
            <v>0</v>
          </cell>
          <cell r="BH89">
            <v>382.95</v>
          </cell>
          <cell r="BI89">
            <v>128.51</v>
          </cell>
          <cell r="BL89">
            <v>382.95</v>
          </cell>
          <cell r="BN89" t="str">
            <v>&lt;--ADMw_F--</v>
          </cell>
          <cell r="BO89">
            <v>0</v>
          </cell>
          <cell r="BP89">
            <v>0</v>
          </cell>
          <cell r="BQ89">
            <v>0</v>
          </cell>
          <cell r="BR89">
            <v>0</v>
          </cell>
          <cell r="BS89">
            <v>0</v>
          </cell>
          <cell r="BT89" t="str">
            <v>&lt;--Spacer--&gt;</v>
          </cell>
          <cell r="BU89" t="str">
            <v>&lt;--Spacer--&gt;</v>
          </cell>
          <cell r="BV89" t="str">
            <v>&lt;--Spacer--&gt;</v>
          </cell>
          <cell r="BW89" t="str">
            <v>&lt;--Spacer--&gt;</v>
          </cell>
          <cell r="BY89">
            <v>0</v>
          </cell>
          <cell r="BZ89">
            <v>0</v>
          </cell>
          <cell r="CA89">
            <v>0</v>
          </cell>
          <cell r="CB89">
            <v>0</v>
          </cell>
          <cell r="CC89">
            <v>0</v>
          </cell>
          <cell r="CD89">
            <v>0</v>
          </cell>
          <cell r="CE89">
            <v>0</v>
          </cell>
          <cell r="CF89">
            <v>0</v>
          </cell>
          <cell r="CG89">
            <v>0</v>
          </cell>
          <cell r="CH89">
            <v>0</v>
          </cell>
          <cell r="CI89">
            <v>248.69</v>
          </cell>
          <cell r="CK89">
            <v>248.69</v>
          </cell>
          <cell r="CL89">
            <v>0</v>
          </cell>
          <cell r="CM89">
            <v>0</v>
          </cell>
          <cell r="CN89" t="str">
            <v>--ADMw_C--&gt;</v>
          </cell>
          <cell r="CO89">
            <v>248.69</v>
          </cell>
          <cell r="CQ89">
            <v>248.69</v>
          </cell>
          <cell r="CR89">
            <v>0</v>
          </cell>
          <cell r="CS89">
            <v>0</v>
          </cell>
          <cell r="CT89">
            <v>0</v>
          </cell>
          <cell r="CU89">
            <v>0</v>
          </cell>
          <cell r="CV89">
            <v>0</v>
          </cell>
          <cell r="CW89">
            <v>0</v>
          </cell>
          <cell r="CY89">
            <v>0</v>
          </cell>
          <cell r="CZ89">
            <v>0</v>
          </cell>
          <cell r="DA89">
            <v>0</v>
          </cell>
          <cell r="DB89">
            <v>0</v>
          </cell>
          <cell r="DD89">
            <v>0</v>
          </cell>
          <cell r="DE89">
            <v>0</v>
          </cell>
          <cell r="DF89">
            <v>0</v>
          </cell>
          <cell r="DG89">
            <v>0</v>
          </cell>
          <cell r="DI89">
            <v>0</v>
          </cell>
          <cell r="DJ89">
            <v>0</v>
          </cell>
          <cell r="DK89">
            <v>0</v>
          </cell>
          <cell r="DL89">
            <v>0</v>
          </cell>
          <cell r="DM89">
            <v>23</v>
          </cell>
          <cell r="DN89">
            <v>5.75</v>
          </cell>
          <cell r="DP89">
            <v>23</v>
          </cell>
          <cell r="DQ89">
            <v>0</v>
          </cell>
          <cell r="DR89">
            <v>64.12</v>
          </cell>
          <cell r="DT89">
            <v>64.12</v>
          </cell>
          <cell r="DU89">
            <v>0</v>
          </cell>
          <cell r="DV89">
            <v>64.39</v>
          </cell>
          <cell r="DX89">
            <v>64.39</v>
          </cell>
          <cell r="DY89">
            <v>0</v>
          </cell>
          <cell r="DZ89">
            <v>383.84</v>
          </cell>
          <cell r="EA89">
            <v>382.95</v>
          </cell>
          <cell r="ED89">
            <v>383.84</v>
          </cell>
          <cell r="EF89" t="str">
            <v>&lt;--ADMw_C--</v>
          </cell>
          <cell r="EG89">
            <v>-1.7719999999999999E-3</v>
          </cell>
          <cell r="EH89">
            <v>0</v>
          </cell>
          <cell r="EI89">
            <v>0</v>
          </cell>
          <cell r="EJ89">
            <v>0</v>
          </cell>
          <cell r="EK89">
            <v>0</v>
          </cell>
          <cell r="EL89" t="str">
            <v>&lt;--Spacer--&gt;</v>
          </cell>
          <cell r="EM89" t="str">
            <v>&lt;--Spacer--&gt;</v>
          </cell>
          <cell r="EN89" t="str">
            <v>&lt;--Spacer--&gt;</v>
          </cell>
          <cell r="EO89" t="str">
            <v>&lt;--Spacer--&gt;</v>
          </cell>
          <cell r="EQ89">
            <v>0</v>
          </cell>
          <cell r="ER89">
            <v>0</v>
          </cell>
          <cell r="ES89">
            <v>0</v>
          </cell>
          <cell r="ET89">
            <v>0</v>
          </cell>
          <cell r="EU89">
            <v>0</v>
          </cell>
          <cell r="EV89">
            <v>0</v>
          </cell>
          <cell r="EW89">
            <v>0</v>
          </cell>
          <cell r="EX89">
            <v>0</v>
          </cell>
          <cell r="EY89">
            <v>0</v>
          </cell>
          <cell r="EZ89">
            <v>0</v>
          </cell>
          <cell r="FA89">
            <v>249.58</v>
          </cell>
          <cell r="FC89">
            <v>249.58</v>
          </cell>
          <cell r="FD89">
            <v>0</v>
          </cell>
          <cell r="FE89">
            <v>0</v>
          </cell>
          <cell r="FF89" t="str">
            <v>--ADMw_P--&gt;</v>
          </cell>
          <cell r="FG89">
            <v>249.58</v>
          </cell>
          <cell r="FI89">
            <v>249.58</v>
          </cell>
          <cell r="FJ89">
            <v>0</v>
          </cell>
          <cell r="FK89">
            <v>0</v>
          </cell>
          <cell r="FL89">
            <v>0</v>
          </cell>
          <cell r="FM89">
            <v>0</v>
          </cell>
          <cell r="FN89">
            <v>0</v>
          </cell>
          <cell r="FO89">
            <v>0</v>
          </cell>
          <cell r="FQ89">
            <v>0</v>
          </cell>
          <cell r="FR89">
            <v>0</v>
          </cell>
          <cell r="FS89">
            <v>0</v>
          </cell>
          <cell r="FT89">
            <v>0</v>
          </cell>
          <cell r="FV89">
            <v>0</v>
          </cell>
          <cell r="FW89">
            <v>0</v>
          </cell>
          <cell r="FX89">
            <v>0</v>
          </cell>
          <cell r="FY89">
            <v>0</v>
          </cell>
          <cell r="GA89">
            <v>0</v>
          </cell>
          <cell r="GB89">
            <v>0</v>
          </cell>
          <cell r="GC89">
            <v>0</v>
          </cell>
          <cell r="GD89">
            <v>0</v>
          </cell>
          <cell r="GE89">
            <v>23</v>
          </cell>
          <cell r="GF89">
            <v>5.75</v>
          </cell>
          <cell r="GH89">
            <v>23</v>
          </cell>
          <cell r="GI89">
            <v>0</v>
          </cell>
          <cell r="GJ89">
            <v>64.12</v>
          </cell>
          <cell r="GL89">
            <v>64.12</v>
          </cell>
          <cell r="GM89">
            <v>0</v>
          </cell>
          <cell r="GN89">
            <v>64.39</v>
          </cell>
          <cell r="GP89">
            <v>64.39</v>
          </cell>
          <cell r="GQ89">
            <v>0</v>
          </cell>
          <cell r="GR89">
            <v>392.3</v>
          </cell>
          <cell r="GS89">
            <v>383.84</v>
          </cell>
          <cell r="GV89">
            <v>392.3</v>
          </cell>
          <cell r="GX89" t="str">
            <v>&lt;--ADMw_P--</v>
          </cell>
          <cell r="GY89">
            <v>0</v>
          </cell>
          <cell r="GZ89">
            <v>0</v>
          </cell>
          <cell r="HA89">
            <v>0</v>
          </cell>
          <cell r="HB89">
            <v>0</v>
          </cell>
          <cell r="HC89">
            <v>0</v>
          </cell>
          <cell r="HD89" t="str">
            <v>&lt;--Spacer--&gt;</v>
          </cell>
          <cell r="HE89" t="str">
            <v>&lt;--Spacer--&gt;</v>
          </cell>
          <cell r="HF89" t="str">
            <v>&lt;--Spacer--&gt;</v>
          </cell>
          <cell r="HG89" t="str">
            <v>&lt;--Spacer--&gt;</v>
          </cell>
          <cell r="HI89">
            <v>0</v>
          </cell>
          <cell r="HJ89">
            <v>0</v>
          </cell>
          <cell r="HK89">
            <v>0</v>
          </cell>
          <cell r="HL89">
            <v>0</v>
          </cell>
          <cell r="HM89">
            <v>0</v>
          </cell>
          <cell r="HN89">
            <v>0</v>
          </cell>
          <cell r="HO89">
            <v>0</v>
          </cell>
          <cell r="HP89">
            <v>0</v>
          </cell>
          <cell r="HQ89">
            <v>0</v>
          </cell>
          <cell r="HR89">
            <v>0</v>
          </cell>
          <cell r="HS89">
            <v>252.45</v>
          </cell>
          <cell r="HU89">
            <v>252.45</v>
          </cell>
          <cell r="HV89">
            <v>0</v>
          </cell>
          <cell r="HW89">
            <v>0</v>
          </cell>
          <cell r="HX89" t="str">
            <v>--ADMw_O--&gt;</v>
          </cell>
          <cell r="HY89">
            <v>252.45</v>
          </cell>
          <cell r="IA89">
            <v>252.45</v>
          </cell>
          <cell r="IB89">
            <v>0</v>
          </cell>
          <cell r="IC89">
            <v>0</v>
          </cell>
          <cell r="ID89">
            <v>0</v>
          </cell>
          <cell r="IE89">
            <v>0</v>
          </cell>
          <cell r="IF89">
            <v>0</v>
          </cell>
          <cell r="IG89">
            <v>0</v>
          </cell>
          <cell r="II89">
            <v>0</v>
          </cell>
          <cell r="IJ89">
            <v>0</v>
          </cell>
          <cell r="IK89">
            <v>0</v>
          </cell>
          <cell r="IL89">
            <v>0</v>
          </cell>
          <cell r="IN89">
            <v>0</v>
          </cell>
          <cell r="IO89">
            <v>0</v>
          </cell>
          <cell r="IP89">
            <v>0</v>
          </cell>
          <cell r="IQ89">
            <v>0</v>
          </cell>
          <cell r="IS89">
            <v>0</v>
          </cell>
          <cell r="IT89">
            <v>0</v>
          </cell>
          <cell r="IU89">
            <v>0</v>
          </cell>
          <cell r="IV89">
            <v>0</v>
          </cell>
          <cell r="IW89">
            <v>32</v>
          </cell>
          <cell r="IX89">
            <v>8</v>
          </cell>
          <cell r="IZ89">
            <v>32</v>
          </cell>
          <cell r="JA89">
            <v>0</v>
          </cell>
          <cell r="JB89">
            <v>64.87</v>
          </cell>
          <cell r="JD89">
            <v>64.87</v>
          </cell>
          <cell r="JE89">
            <v>0</v>
          </cell>
          <cell r="JF89">
            <v>66.98</v>
          </cell>
          <cell r="JH89">
            <v>66.98</v>
          </cell>
          <cell r="JI89">
            <v>0</v>
          </cell>
          <cell r="JJ89">
            <v>392.3</v>
          </cell>
          <cell r="JL89" t="str">
            <v>&lt;--ADMw_O--</v>
          </cell>
          <cell r="JM89">
            <v>0</v>
          </cell>
          <cell r="JN89">
            <v>0</v>
          </cell>
          <cell r="JO89">
            <v>0</v>
          </cell>
          <cell r="JP89">
            <v>0</v>
          </cell>
          <cell r="JQ89">
            <v>0</v>
          </cell>
          <cell r="JR89">
            <v>43640.35126797454</v>
          </cell>
          <cell r="JS89">
            <v>1</v>
          </cell>
          <cell r="JT89">
            <v>3</v>
          </cell>
        </row>
        <row r="90">
          <cell r="A90">
            <v>1999</v>
          </cell>
          <cell r="B90">
            <v>1999</v>
          </cell>
          <cell r="C90" t="str">
            <v>10070</v>
          </cell>
          <cell r="D90" t="str">
            <v>Douglas</v>
          </cell>
          <cell r="E90" t="str">
            <v>Riddle SD 70</v>
          </cell>
          <cell r="G90">
            <v>1980</v>
          </cell>
          <cell r="H90">
            <v>1250000</v>
          </cell>
          <cell r="I90">
            <v>25000</v>
          </cell>
          <cell r="J90">
            <v>0</v>
          </cell>
          <cell r="K90">
            <v>7000</v>
          </cell>
          <cell r="L90">
            <v>0</v>
          </cell>
          <cell r="M90">
            <v>0</v>
          </cell>
          <cell r="N90">
            <v>0</v>
          </cell>
          <cell r="O90">
            <v>0</v>
          </cell>
          <cell r="P90">
            <v>14.43</v>
          </cell>
          <cell r="Q90">
            <v>270000</v>
          </cell>
          <cell r="R90">
            <v>385</v>
          </cell>
          <cell r="S90">
            <v>385</v>
          </cell>
          <cell r="T90">
            <v>385</v>
          </cell>
          <cell r="U90">
            <v>0</v>
          </cell>
          <cell r="V90" t="str">
            <v>--ADMw_F--&gt;</v>
          </cell>
          <cell r="W90">
            <v>385</v>
          </cell>
          <cell r="X90">
            <v>385</v>
          </cell>
          <cell r="Y90">
            <v>385</v>
          </cell>
          <cell r="Z90">
            <v>0</v>
          </cell>
          <cell r="AA90">
            <v>61</v>
          </cell>
          <cell r="AB90">
            <v>42.35</v>
          </cell>
          <cell r="AC90">
            <v>4.3</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3</v>
          </cell>
          <cell r="AT90">
            <v>0.75</v>
          </cell>
          <cell r="AU90">
            <v>104</v>
          </cell>
          <cell r="AV90">
            <v>26</v>
          </cell>
          <cell r="AW90">
            <v>104</v>
          </cell>
          <cell r="AX90">
            <v>104</v>
          </cell>
          <cell r="AY90">
            <v>0</v>
          </cell>
          <cell r="AZ90">
            <v>0</v>
          </cell>
          <cell r="BA90">
            <v>0</v>
          </cell>
          <cell r="BB90">
            <v>0</v>
          </cell>
          <cell r="BC90">
            <v>0</v>
          </cell>
          <cell r="BD90">
            <v>71.16</v>
          </cell>
          <cell r="BE90">
            <v>71.16</v>
          </cell>
          <cell r="BF90">
            <v>71.16</v>
          </cell>
          <cell r="BG90">
            <v>0</v>
          </cell>
          <cell r="BH90">
            <v>535.02120000000002</v>
          </cell>
          <cell r="BI90">
            <v>529.55999999999995</v>
          </cell>
          <cell r="BJ90">
            <v>535.02120000000002</v>
          </cell>
          <cell r="BK90">
            <v>529.55999999999995</v>
          </cell>
          <cell r="BL90">
            <v>535.02120000000002</v>
          </cell>
          <cell r="BM90">
            <v>535.02120000000002</v>
          </cell>
          <cell r="BN90" t="str">
            <v>&lt;--ADMw_F--</v>
          </cell>
          <cell r="BO90">
            <v>-9.4700000000000003E-4</v>
          </cell>
          <cell r="BP90">
            <v>0</v>
          </cell>
          <cell r="BQ90">
            <v>701.3</v>
          </cell>
          <cell r="BR90">
            <v>56</v>
          </cell>
          <cell r="BS90">
            <v>0.7</v>
          </cell>
          <cell r="BT90" t="str">
            <v>&lt;--Spacer--&gt;</v>
          </cell>
          <cell r="BU90" t="str">
            <v>&lt;--Spacer--&gt;</v>
          </cell>
          <cell r="BV90" t="str">
            <v>&lt;--Spacer--&gt;</v>
          </cell>
          <cell r="BW90" t="str">
            <v>&lt;--Spacer--&gt;</v>
          </cell>
          <cell r="BX90">
            <v>1980</v>
          </cell>
          <cell r="BY90">
            <v>1200000</v>
          </cell>
          <cell r="BZ90">
            <v>0</v>
          </cell>
          <cell r="CA90">
            <v>0</v>
          </cell>
          <cell r="CB90">
            <v>5000</v>
          </cell>
          <cell r="CC90">
            <v>0</v>
          </cell>
          <cell r="CD90">
            <v>0</v>
          </cell>
          <cell r="CE90">
            <v>0</v>
          </cell>
          <cell r="CF90">
            <v>0</v>
          </cell>
          <cell r="CG90">
            <v>15.64</v>
          </cell>
          <cell r="CH90">
            <v>265000</v>
          </cell>
          <cell r="CI90">
            <v>389.92</v>
          </cell>
          <cell r="CJ90">
            <v>389.92</v>
          </cell>
          <cell r="CK90">
            <v>389.92</v>
          </cell>
          <cell r="CL90">
            <v>0</v>
          </cell>
          <cell r="CM90">
            <v>0</v>
          </cell>
          <cell r="CN90" t="str">
            <v>--ADMw_C--&gt;</v>
          </cell>
          <cell r="CO90">
            <v>389.92</v>
          </cell>
          <cell r="CP90">
            <v>389.92</v>
          </cell>
          <cell r="CQ90">
            <v>389.92</v>
          </cell>
          <cell r="CR90">
            <v>0</v>
          </cell>
          <cell r="CS90">
            <v>61</v>
          </cell>
          <cell r="CT90">
            <v>42.891199999999998</v>
          </cell>
          <cell r="CU90">
            <v>4.3</v>
          </cell>
          <cell r="CV90">
            <v>0</v>
          </cell>
          <cell r="CW90">
            <v>0</v>
          </cell>
          <cell r="CX90">
            <v>0</v>
          </cell>
          <cell r="CY90">
            <v>0</v>
          </cell>
          <cell r="CZ90">
            <v>0</v>
          </cell>
          <cell r="DA90">
            <v>0</v>
          </cell>
          <cell r="DB90">
            <v>0</v>
          </cell>
          <cell r="DC90">
            <v>0</v>
          </cell>
          <cell r="DD90">
            <v>0</v>
          </cell>
          <cell r="DE90">
            <v>0</v>
          </cell>
          <cell r="DF90">
            <v>0</v>
          </cell>
          <cell r="DG90">
            <v>0</v>
          </cell>
          <cell r="DH90">
            <v>0</v>
          </cell>
          <cell r="DI90">
            <v>0</v>
          </cell>
          <cell r="DJ90">
            <v>0</v>
          </cell>
          <cell r="DK90">
            <v>3</v>
          </cell>
          <cell r="DL90">
            <v>0.75</v>
          </cell>
          <cell r="DM90">
            <v>104</v>
          </cell>
          <cell r="DN90">
            <v>26</v>
          </cell>
          <cell r="DO90">
            <v>104</v>
          </cell>
          <cell r="DP90">
            <v>104</v>
          </cell>
          <cell r="DQ90">
            <v>0</v>
          </cell>
          <cell r="DR90">
            <v>0</v>
          </cell>
          <cell r="DS90">
            <v>0</v>
          </cell>
          <cell r="DT90">
            <v>0</v>
          </cell>
          <cell r="DU90">
            <v>0</v>
          </cell>
          <cell r="DV90">
            <v>71.16</v>
          </cell>
          <cell r="DW90">
            <v>71.16</v>
          </cell>
          <cell r="DX90">
            <v>71.16</v>
          </cell>
          <cell r="DY90">
            <v>0</v>
          </cell>
          <cell r="DZ90">
            <v>539.93219999999997</v>
          </cell>
          <cell r="EA90">
            <v>535.02120000000002</v>
          </cell>
          <cell r="EB90">
            <v>539.93219999999997</v>
          </cell>
          <cell r="EC90">
            <v>535.02120000000002</v>
          </cell>
          <cell r="ED90">
            <v>539.93219999999997</v>
          </cell>
          <cell r="EE90">
            <v>539.93219999999997</v>
          </cell>
          <cell r="EF90" t="str">
            <v>&lt;--ADMw_C--</v>
          </cell>
          <cell r="EG90">
            <v>-1.3851E-2</v>
          </cell>
          <cell r="EH90">
            <v>0</v>
          </cell>
          <cell r="EI90">
            <v>670.21</v>
          </cell>
          <cell r="EJ90">
            <v>55</v>
          </cell>
          <cell r="EK90">
            <v>0.7</v>
          </cell>
          <cell r="EL90" t="str">
            <v>&lt;--Spacer--&gt;</v>
          </cell>
          <cell r="EM90" t="str">
            <v>&lt;--Spacer--&gt;</v>
          </cell>
          <cell r="EN90" t="str">
            <v>&lt;--Spacer--&gt;</v>
          </cell>
          <cell r="EO90" t="str">
            <v>&lt;--Spacer--&gt;</v>
          </cell>
          <cell r="EP90">
            <v>1980</v>
          </cell>
          <cell r="EQ90">
            <v>1218293</v>
          </cell>
          <cell r="ER90">
            <v>44817</v>
          </cell>
          <cell r="ES90">
            <v>36566</v>
          </cell>
          <cell r="ET90">
            <v>9601</v>
          </cell>
          <cell r="EU90">
            <v>0</v>
          </cell>
          <cell r="EV90">
            <v>0</v>
          </cell>
          <cell r="EW90">
            <v>0</v>
          </cell>
          <cell r="EX90">
            <v>0</v>
          </cell>
          <cell r="EY90">
            <v>14.43</v>
          </cell>
          <cell r="EZ90">
            <v>269259</v>
          </cell>
          <cell r="FA90">
            <v>395.02</v>
          </cell>
          <cell r="FB90">
            <v>395.02</v>
          </cell>
          <cell r="FC90">
            <v>395.02</v>
          </cell>
          <cell r="FD90">
            <v>0</v>
          </cell>
          <cell r="FE90">
            <v>0</v>
          </cell>
          <cell r="FF90" t="str">
            <v>--ADMw_P--&gt;</v>
          </cell>
          <cell r="FG90">
            <v>395.02</v>
          </cell>
          <cell r="FH90">
            <v>395.02</v>
          </cell>
          <cell r="FI90">
            <v>395.02</v>
          </cell>
          <cell r="FJ90">
            <v>0</v>
          </cell>
          <cell r="FK90">
            <v>65</v>
          </cell>
          <cell r="FL90">
            <v>43.452199999999998</v>
          </cell>
          <cell r="FM90">
            <v>4.3</v>
          </cell>
          <cell r="FN90">
            <v>0</v>
          </cell>
          <cell r="FO90">
            <v>0</v>
          </cell>
          <cell r="FP90">
            <v>0</v>
          </cell>
          <cell r="FQ90">
            <v>0</v>
          </cell>
          <cell r="FR90">
            <v>0</v>
          </cell>
          <cell r="FS90">
            <v>0</v>
          </cell>
          <cell r="FT90">
            <v>0</v>
          </cell>
          <cell r="FU90">
            <v>0</v>
          </cell>
          <cell r="FV90">
            <v>0</v>
          </cell>
          <cell r="FW90">
            <v>0</v>
          </cell>
          <cell r="FX90">
            <v>0</v>
          </cell>
          <cell r="FY90">
            <v>0</v>
          </cell>
          <cell r="FZ90">
            <v>0</v>
          </cell>
          <cell r="GA90">
            <v>0</v>
          </cell>
          <cell r="GB90">
            <v>0</v>
          </cell>
          <cell r="GC90">
            <v>4</v>
          </cell>
          <cell r="GD90">
            <v>1</v>
          </cell>
          <cell r="GE90">
            <v>100</v>
          </cell>
          <cell r="GF90">
            <v>25</v>
          </cell>
          <cell r="GG90">
            <v>100</v>
          </cell>
          <cell r="GH90">
            <v>100</v>
          </cell>
          <cell r="GI90">
            <v>0</v>
          </cell>
          <cell r="GJ90">
            <v>0</v>
          </cell>
          <cell r="GK90">
            <v>0</v>
          </cell>
          <cell r="GL90">
            <v>0</v>
          </cell>
          <cell r="GM90">
            <v>0</v>
          </cell>
          <cell r="GN90">
            <v>71.16</v>
          </cell>
          <cell r="GO90">
            <v>71.16</v>
          </cell>
          <cell r="GP90">
            <v>71.16</v>
          </cell>
          <cell r="GQ90">
            <v>0</v>
          </cell>
          <cell r="GR90">
            <v>522.93200000000002</v>
          </cell>
          <cell r="GS90">
            <v>539.93219999999997</v>
          </cell>
          <cell r="GT90">
            <v>522.93200000000002</v>
          </cell>
          <cell r="GU90">
            <v>539.93219999999997</v>
          </cell>
          <cell r="GV90">
            <v>539.93219999999997</v>
          </cell>
          <cell r="GW90">
            <v>539.93219999999997</v>
          </cell>
          <cell r="GX90" t="str">
            <v>&lt;--ADMw_P--</v>
          </cell>
          <cell r="GY90">
            <v>-2.3220999999999999E-2</v>
          </cell>
          <cell r="GZ90">
            <v>0</v>
          </cell>
          <cell r="HA90">
            <v>681.63</v>
          </cell>
          <cell r="HB90">
            <v>55</v>
          </cell>
          <cell r="HC90">
            <v>0.7</v>
          </cell>
          <cell r="HD90" t="str">
            <v>&lt;--Spacer--&gt;</v>
          </cell>
          <cell r="HE90" t="str">
            <v>&lt;--Spacer--&gt;</v>
          </cell>
          <cell r="HF90" t="str">
            <v>&lt;--Spacer--&gt;</v>
          </cell>
          <cell r="HG90" t="str">
            <v>&lt;--Spacer--&gt;</v>
          </cell>
          <cell r="HH90">
            <v>1980</v>
          </cell>
          <cell r="HI90">
            <v>1027259</v>
          </cell>
          <cell r="HJ90">
            <v>7243</v>
          </cell>
          <cell r="HK90">
            <v>46308</v>
          </cell>
          <cell r="HL90">
            <v>4790</v>
          </cell>
          <cell r="HM90">
            <v>0</v>
          </cell>
          <cell r="HN90">
            <v>0</v>
          </cell>
          <cell r="HO90">
            <v>0</v>
          </cell>
          <cell r="HP90">
            <v>0</v>
          </cell>
          <cell r="HQ90">
            <v>13.99</v>
          </cell>
          <cell r="HR90">
            <v>262669</v>
          </cell>
          <cell r="HS90">
            <v>372.2</v>
          </cell>
          <cell r="HT90">
            <v>372.2</v>
          </cell>
          <cell r="HU90">
            <v>372.2</v>
          </cell>
          <cell r="HV90">
            <v>0</v>
          </cell>
          <cell r="HW90">
            <v>0</v>
          </cell>
          <cell r="HX90" t="str">
            <v>--ADMw_O--&gt;</v>
          </cell>
          <cell r="HY90">
            <v>372.2</v>
          </cell>
          <cell r="HZ90">
            <v>372.2</v>
          </cell>
          <cell r="IA90">
            <v>372.2</v>
          </cell>
          <cell r="IB90">
            <v>0</v>
          </cell>
          <cell r="IC90">
            <v>62</v>
          </cell>
          <cell r="ID90">
            <v>40.942</v>
          </cell>
          <cell r="IE90">
            <v>8.3000000000000007</v>
          </cell>
          <cell r="IF90">
            <v>0</v>
          </cell>
          <cell r="IG90">
            <v>0</v>
          </cell>
          <cell r="IH90">
            <v>0</v>
          </cell>
          <cell r="II90">
            <v>0</v>
          </cell>
          <cell r="IJ90">
            <v>0</v>
          </cell>
          <cell r="IK90">
            <v>0</v>
          </cell>
          <cell r="IL90">
            <v>0</v>
          </cell>
          <cell r="IM90">
            <v>0</v>
          </cell>
          <cell r="IN90">
            <v>0</v>
          </cell>
          <cell r="IO90">
            <v>0</v>
          </cell>
          <cell r="IP90">
            <v>0</v>
          </cell>
          <cell r="IQ90">
            <v>0</v>
          </cell>
          <cell r="IR90">
            <v>0</v>
          </cell>
          <cell r="IS90">
            <v>0</v>
          </cell>
          <cell r="IT90">
            <v>0</v>
          </cell>
          <cell r="IU90">
            <v>11</v>
          </cell>
          <cell r="IV90">
            <v>2.75</v>
          </cell>
          <cell r="IW90">
            <v>104</v>
          </cell>
          <cell r="IX90">
            <v>26</v>
          </cell>
          <cell r="IY90">
            <v>104</v>
          </cell>
          <cell r="IZ90">
            <v>104</v>
          </cell>
          <cell r="JA90">
            <v>0</v>
          </cell>
          <cell r="JB90">
            <v>0</v>
          </cell>
          <cell r="JC90">
            <v>0</v>
          </cell>
          <cell r="JD90">
            <v>0</v>
          </cell>
          <cell r="JE90">
            <v>0</v>
          </cell>
          <cell r="JF90">
            <v>72.739999999999995</v>
          </cell>
          <cell r="JG90">
            <v>72.739999999999995</v>
          </cell>
          <cell r="JH90">
            <v>72.739999999999995</v>
          </cell>
          <cell r="JI90">
            <v>0</v>
          </cell>
          <cell r="JJ90">
            <v>522.93200000000002</v>
          </cell>
          <cell r="JK90">
            <v>522.93200000000002</v>
          </cell>
          <cell r="JL90" t="str">
            <v>&lt;--ADMw_O--</v>
          </cell>
          <cell r="JM90">
            <v>-1.1750999999999999E-2</v>
          </cell>
          <cell r="JN90">
            <v>0</v>
          </cell>
          <cell r="JO90">
            <v>705.72</v>
          </cell>
          <cell r="JP90">
            <v>64</v>
          </cell>
          <cell r="JQ90">
            <v>0.7</v>
          </cell>
          <cell r="JR90">
            <v>43640.35126797454</v>
          </cell>
          <cell r="JS90">
            <v>1</v>
          </cell>
          <cell r="JT90">
            <v>2</v>
          </cell>
        </row>
        <row r="91">
          <cell r="A91">
            <v>2000</v>
          </cell>
          <cell r="B91">
            <v>2000</v>
          </cell>
          <cell r="C91" t="str">
            <v>10077</v>
          </cell>
          <cell r="D91" t="str">
            <v>Douglas</v>
          </cell>
          <cell r="E91" t="str">
            <v>Glendale SD 77</v>
          </cell>
          <cell r="G91">
            <v>1980</v>
          </cell>
          <cell r="H91">
            <v>995000</v>
          </cell>
          <cell r="I91">
            <v>0</v>
          </cell>
          <cell r="J91">
            <v>0</v>
          </cell>
          <cell r="K91">
            <v>4000</v>
          </cell>
          <cell r="L91">
            <v>150000</v>
          </cell>
          <cell r="M91">
            <v>0</v>
          </cell>
          <cell r="N91">
            <v>0</v>
          </cell>
          <cell r="O91">
            <v>0</v>
          </cell>
          <cell r="P91">
            <v>9.9</v>
          </cell>
          <cell r="Q91">
            <v>380000</v>
          </cell>
          <cell r="R91">
            <v>305</v>
          </cell>
          <cell r="S91">
            <v>305</v>
          </cell>
          <cell r="T91">
            <v>305</v>
          </cell>
          <cell r="U91">
            <v>0</v>
          </cell>
          <cell r="V91" t="str">
            <v>--ADMw_F--&gt;</v>
          </cell>
          <cell r="W91">
            <v>305</v>
          </cell>
          <cell r="X91">
            <v>305</v>
          </cell>
          <cell r="Y91">
            <v>305</v>
          </cell>
          <cell r="Z91">
            <v>0</v>
          </cell>
          <cell r="AA91">
            <v>57</v>
          </cell>
          <cell r="AB91">
            <v>33.549999999999997</v>
          </cell>
          <cell r="AC91">
            <v>8.6</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5</v>
          </cell>
          <cell r="AT91">
            <v>1.25</v>
          </cell>
          <cell r="AU91">
            <v>47.14</v>
          </cell>
          <cell r="AV91">
            <v>11.785</v>
          </cell>
          <cell r="AW91">
            <v>47.14</v>
          </cell>
          <cell r="AX91">
            <v>47.14</v>
          </cell>
          <cell r="AY91">
            <v>0</v>
          </cell>
          <cell r="AZ91">
            <v>57.76</v>
          </cell>
          <cell r="BA91">
            <v>57.76</v>
          </cell>
          <cell r="BB91">
            <v>57.76</v>
          </cell>
          <cell r="BC91">
            <v>0</v>
          </cell>
          <cell r="BD91">
            <v>0</v>
          </cell>
          <cell r="BE91">
            <v>66.05</v>
          </cell>
          <cell r="BF91">
            <v>0</v>
          </cell>
          <cell r="BG91">
            <v>66.05</v>
          </cell>
          <cell r="BH91">
            <v>301.91210000000001</v>
          </cell>
          <cell r="BI91">
            <v>417.94499999999999</v>
          </cell>
          <cell r="BJ91">
            <v>468.75459999999998</v>
          </cell>
          <cell r="BK91">
            <v>483.995</v>
          </cell>
          <cell r="BL91">
            <v>417.94499999999999</v>
          </cell>
          <cell r="BM91">
            <v>483.995</v>
          </cell>
          <cell r="BN91" t="str">
            <v>&lt;--ADMw_F--</v>
          </cell>
          <cell r="BO91">
            <v>-2.3542E-2</v>
          </cell>
          <cell r="BP91">
            <v>0</v>
          </cell>
          <cell r="BQ91">
            <v>1245.9000000000001</v>
          </cell>
          <cell r="BR91">
            <v>80</v>
          </cell>
          <cell r="BS91">
            <v>0.8</v>
          </cell>
          <cell r="BT91" t="str">
            <v>&lt;--Spacer--&gt;</v>
          </cell>
          <cell r="BU91" t="str">
            <v>&lt;--Spacer--&gt;</v>
          </cell>
          <cell r="BV91" t="str">
            <v>&lt;--Spacer--&gt;</v>
          </cell>
          <cell r="BW91" t="str">
            <v>&lt;--Spacer--&gt;</v>
          </cell>
          <cell r="BX91">
            <v>1980</v>
          </cell>
          <cell r="BY91">
            <v>971500</v>
          </cell>
          <cell r="BZ91">
            <v>0</v>
          </cell>
          <cell r="CA91">
            <v>0</v>
          </cell>
          <cell r="CB91">
            <v>3500</v>
          </cell>
          <cell r="CC91">
            <v>150000</v>
          </cell>
          <cell r="CD91">
            <v>0</v>
          </cell>
          <cell r="CE91">
            <v>0</v>
          </cell>
          <cell r="CF91">
            <v>0</v>
          </cell>
          <cell r="CG91">
            <v>11.25</v>
          </cell>
          <cell r="CH91">
            <v>375000</v>
          </cell>
          <cell r="CI91">
            <v>193.92</v>
          </cell>
          <cell r="CJ91">
            <v>290.86</v>
          </cell>
          <cell r="CK91">
            <v>193.92</v>
          </cell>
          <cell r="CL91">
            <v>96.94</v>
          </cell>
          <cell r="CM91">
            <v>0</v>
          </cell>
          <cell r="CN91" t="str">
            <v>--ADMw_C--&gt;</v>
          </cell>
          <cell r="CO91">
            <v>193.92</v>
          </cell>
          <cell r="CP91">
            <v>290.86</v>
          </cell>
          <cell r="CQ91">
            <v>193.92</v>
          </cell>
          <cell r="CR91">
            <v>96.94</v>
          </cell>
          <cell r="CS91">
            <v>56</v>
          </cell>
          <cell r="CT91">
            <v>31.994599999999998</v>
          </cell>
          <cell r="CU91">
            <v>8.6</v>
          </cell>
          <cell r="CV91">
            <v>2</v>
          </cell>
          <cell r="CW91">
            <v>1</v>
          </cell>
          <cell r="CX91">
            <v>2</v>
          </cell>
          <cell r="CY91">
            <v>2</v>
          </cell>
          <cell r="CZ91">
            <v>0</v>
          </cell>
          <cell r="DA91">
            <v>0</v>
          </cell>
          <cell r="DB91">
            <v>0</v>
          </cell>
          <cell r="DC91">
            <v>0</v>
          </cell>
          <cell r="DD91">
            <v>0</v>
          </cell>
          <cell r="DE91">
            <v>0</v>
          </cell>
          <cell r="DF91">
            <v>0</v>
          </cell>
          <cell r="DG91">
            <v>0</v>
          </cell>
          <cell r="DH91">
            <v>0</v>
          </cell>
          <cell r="DI91">
            <v>0</v>
          </cell>
          <cell r="DJ91">
            <v>0</v>
          </cell>
          <cell r="DK91">
            <v>5</v>
          </cell>
          <cell r="DL91">
            <v>1.25</v>
          </cell>
          <cell r="DM91">
            <v>29.55</v>
          </cell>
          <cell r="DN91">
            <v>7.3875000000000002</v>
          </cell>
          <cell r="DO91">
            <v>44.96</v>
          </cell>
          <cell r="DP91">
            <v>29.55</v>
          </cell>
          <cell r="DQ91">
            <v>15.41</v>
          </cell>
          <cell r="DR91">
            <v>57.76</v>
          </cell>
          <cell r="DS91">
            <v>57.76</v>
          </cell>
          <cell r="DT91">
            <v>57.76</v>
          </cell>
          <cell r="DU91">
            <v>0</v>
          </cell>
          <cell r="DV91">
            <v>0</v>
          </cell>
          <cell r="DW91">
            <v>66.05</v>
          </cell>
          <cell r="DX91">
            <v>0</v>
          </cell>
          <cell r="DY91">
            <v>66.05</v>
          </cell>
          <cell r="DZ91">
            <v>284.74299999999999</v>
          </cell>
          <cell r="EA91">
            <v>301.91210000000001</v>
          </cell>
          <cell r="EB91">
            <v>440.33300000000003</v>
          </cell>
          <cell r="EC91">
            <v>468.75459999999998</v>
          </cell>
          <cell r="ED91">
            <v>301.91210000000001</v>
          </cell>
          <cell r="EE91">
            <v>468.75459999999998</v>
          </cell>
          <cell r="EF91" t="str">
            <v>&lt;--ADMw_C--</v>
          </cell>
          <cell r="EG91">
            <v>-2.7723999999999999E-2</v>
          </cell>
          <cell r="EH91">
            <v>0</v>
          </cell>
          <cell r="EI91">
            <v>1253.55</v>
          </cell>
          <cell r="EJ91">
            <v>79</v>
          </cell>
          <cell r="EK91">
            <v>0.7</v>
          </cell>
          <cell r="EL91" t="str">
            <v>&lt;--Spacer--&gt;</v>
          </cell>
          <cell r="EM91" t="str">
            <v>&lt;--Spacer--&gt;</v>
          </cell>
          <cell r="EN91" t="str">
            <v>&lt;--Spacer--&gt;</v>
          </cell>
          <cell r="EO91" t="str">
            <v>&lt;--Spacer--&gt;</v>
          </cell>
          <cell r="EP91">
            <v>1980</v>
          </cell>
          <cell r="EQ91">
            <v>910840</v>
          </cell>
          <cell r="ER91">
            <v>31853</v>
          </cell>
          <cell r="ES91">
            <v>26786</v>
          </cell>
          <cell r="ET91">
            <v>6801</v>
          </cell>
          <cell r="EU91">
            <v>272745</v>
          </cell>
          <cell r="EV91">
            <v>0</v>
          </cell>
          <cell r="EW91">
            <v>0</v>
          </cell>
          <cell r="EX91">
            <v>0</v>
          </cell>
          <cell r="EY91">
            <v>9.9</v>
          </cell>
          <cell r="EZ91">
            <v>394606</v>
          </cell>
          <cell r="FA91">
            <v>181.14</v>
          </cell>
          <cell r="FB91">
            <v>267.55</v>
          </cell>
          <cell r="FC91">
            <v>181.14</v>
          </cell>
          <cell r="FD91">
            <v>86.41</v>
          </cell>
          <cell r="FE91">
            <v>0</v>
          </cell>
          <cell r="FF91" t="str">
            <v>--ADMw_P--&gt;</v>
          </cell>
          <cell r="FG91">
            <v>181.14</v>
          </cell>
          <cell r="FH91">
            <v>267.55</v>
          </cell>
          <cell r="FI91">
            <v>181.14</v>
          </cell>
          <cell r="FJ91">
            <v>86.41</v>
          </cell>
          <cell r="FK91">
            <v>46</v>
          </cell>
          <cell r="FL91">
            <v>29.430499999999999</v>
          </cell>
          <cell r="FM91">
            <v>8.6</v>
          </cell>
          <cell r="FN91">
            <v>0</v>
          </cell>
          <cell r="FO91">
            <v>0</v>
          </cell>
          <cell r="FP91">
            <v>0</v>
          </cell>
          <cell r="FQ91">
            <v>0</v>
          </cell>
          <cell r="FR91">
            <v>0</v>
          </cell>
          <cell r="FS91">
            <v>0</v>
          </cell>
          <cell r="FT91">
            <v>0</v>
          </cell>
          <cell r="FU91">
            <v>0</v>
          </cell>
          <cell r="FV91">
            <v>0</v>
          </cell>
          <cell r="FW91">
            <v>0</v>
          </cell>
          <cell r="FX91">
            <v>0</v>
          </cell>
          <cell r="FY91">
            <v>0</v>
          </cell>
          <cell r="FZ91">
            <v>0</v>
          </cell>
          <cell r="GA91">
            <v>0</v>
          </cell>
          <cell r="GB91">
            <v>0</v>
          </cell>
          <cell r="GC91">
            <v>5</v>
          </cell>
          <cell r="GD91">
            <v>1.25</v>
          </cell>
          <cell r="GE91">
            <v>26.25</v>
          </cell>
          <cell r="GF91">
            <v>6.5625</v>
          </cell>
          <cell r="GG91">
            <v>38.770000000000003</v>
          </cell>
          <cell r="GH91">
            <v>26.25</v>
          </cell>
          <cell r="GI91">
            <v>12.52</v>
          </cell>
          <cell r="GJ91">
            <v>57.76</v>
          </cell>
          <cell r="GK91">
            <v>57.76</v>
          </cell>
          <cell r="GL91">
            <v>57.76</v>
          </cell>
          <cell r="GM91">
            <v>0</v>
          </cell>
          <cell r="GN91">
            <v>0</v>
          </cell>
          <cell r="GO91">
            <v>66.05</v>
          </cell>
          <cell r="GP91">
            <v>0</v>
          </cell>
          <cell r="GQ91">
            <v>66.05</v>
          </cell>
          <cell r="GR91">
            <v>289.92149999999998</v>
          </cell>
          <cell r="GS91">
            <v>284.74299999999999</v>
          </cell>
          <cell r="GT91">
            <v>444.97649999999999</v>
          </cell>
          <cell r="GU91">
            <v>440.33300000000003</v>
          </cell>
          <cell r="GV91">
            <v>289.92149999999998</v>
          </cell>
          <cell r="GW91">
            <v>444.97649999999999</v>
          </cell>
          <cell r="GX91" t="str">
            <v>&lt;--ADMw_P--</v>
          </cell>
          <cell r="GY91">
            <v>-2.0249E-2</v>
          </cell>
          <cell r="GZ91">
            <v>0</v>
          </cell>
          <cell r="HA91">
            <v>1474.89</v>
          </cell>
          <cell r="HB91">
            <v>85</v>
          </cell>
          <cell r="HC91">
            <v>0.8</v>
          </cell>
          <cell r="HD91" t="str">
            <v>&lt;--Spacer--&gt;</v>
          </cell>
          <cell r="HE91" t="str">
            <v>&lt;--Spacer--&gt;</v>
          </cell>
          <cell r="HF91" t="str">
            <v>&lt;--Spacer--&gt;</v>
          </cell>
          <cell r="HG91" t="str">
            <v>&lt;--Spacer--&gt;</v>
          </cell>
          <cell r="HH91">
            <v>1980</v>
          </cell>
          <cell r="HI91">
            <v>894975</v>
          </cell>
          <cell r="HJ91">
            <v>5528</v>
          </cell>
          <cell r="HK91">
            <v>35344</v>
          </cell>
          <cell r="HL91">
            <v>3656</v>
          </cell>
          <cell r="HM91">
            <v>155087</v>
          </cell>
          <cell r="HN91">
            <v>0</v>
          </cell>
          <cell r="HO91">
            <v>0</v>
          </cell>
          <cell r="HP91">
            <v>0</v>
          </cell>
          <cell r="HQ91">
            <v>10.8</v>
          </cell>
          <cell r="HR91">
            <v>329063</v>
          </cell>
          <cell r="HS91">
            <v>187.71</v>
          </cell>
          <cell r="HT91">
            <v>272.64999999999998</v>
          </cell>
          <cell r="HU91">
            <v>187.71</v>
          </cell>
          <cell r="HV91">
            <v>84.94</v>
          </cell>
          <cell r="HW91">
            <v>0</v>
          </cell>
          <cell r="HX91" t="str">
            <v>--ADMw_O--&gt;</v>
          </cell>
          <cell r="HY91">
            <v>187.71</v>
          </cell>
          <cell r="HZ91">
            <v>272.64999999999998</v>
          </cell>
          <cell r="IA91">
            <v>187.71</v>
          </cell>
          <cell r="IB91">
            <v>84.94</v>
          </cell>
          <cell r="IC91">
            <v>48</v>
          </cell>
          <cell r="ID91">
            <v>29.991499999999998</v>
          </cell>
          <cell r="IE91">
            <v>5.5</v>
          </cell>
          <cell r="IF91">
            <v>0</v>
          </cell>
          <cell r="IG91">
            <v>0</v>
          </cell>
          <cell r="IH91">
            <v>0</v>
          </cell>
          <cell r="II91">
            <v>0</v>
          </cell>
          <cell r="IJ91">
            <v>0</v>
          </cell>
          <cell r="IK91">
            <v>0</v>
          </cell>
          <cell r="IL91">
            <v>0</v>
          </cell>
          <cell r="IM91">
            <v>0</v>
          </cell>
          <cell r="IN91">
            <v>0</v>
          </cell>
          <cell r="IO91">
            <v>0</v>
          </cell>
          <cell r="IP91">
            <v>0</v>
          </cell>
          <cell r="IQ91">
            <v>0</v>
          </cell>
          <cell r="IR91">
            <v>0</v>
          </cell>
          <cell r="IS91">
            <v>0</v>
          </cell>
          <cell r="IT91">
            <v>0</v>
          </cell>
          <cell r="IU91">
            <v>7</v>
          </cell>
          <cell r="IV91">
            <v>1.75</v>
          </cell>
          <cell r="IW91">
            <v>42.64</v>
          </cell>
          <cell r="IX91">
            <v>10.66</v>
          </cell>
          <cell r="IY91">
            <v>61.94</v>
          </cell>
          <cell r="IZ91">
            <v>42.64</v>
          </cell>
          <cell r="JA91">
            <v>19.3</v>
          </cell>
          <cell r="JB91">
            <v>54.31</v>
          </cell>
          <cell r="JC91">
            <v>54.31</v>
          </cell>
          <cell r="JD91">
            <v>54.31</v>
          </cell>
          <cell r="JE91">
            <v>0</v>
          </cell>
          <cell r="JF91">
            <v>0</v>
          </cell>
          <cell r="JG91">
            <v>65.290000000000006</v>
          </cell>
          <cell r="JH91">
            <v>0</v>
          </cell>
          <cell r="JI91">
            <v>65.290000000000006</v>
          </cell>
          <cell r="JJ91">
            <v>289.92149999999998</v>
          </cell>
          <cell r="JK91">
            <v>444.97649999999999</v>
          </cell>
          <cell r="JL91" t="str">
            <v>&lt;--ADMw_O--</v>
          </cell>
          <cell r="JM91">
            <v>-2.9574E-2</v>
          </cell>
          <cell r="JN91">
            <v>0</v>
          </cell>
          <cell r="JO91">
            <v>1206.9100000000001</v>
          </cell>
          <cell r="JP91">
            <v>82</v>
          </cell>
          <cell r="JQ91">
            <v>0.8</v>
          </cell>
          <cell r="JR91">
            <v>43640.35126797454</v>
          </cell>
          <cell r="JS91">
            <v>1</v>
          </cell>
          <cell r="JT91">
            <v>2</v>
          </cell>
        </row>
        <row r="92">
          <cell r="A92">
            <v>307</v>
          </cell>
          <cell r="B92">
            <v>2000</v>
          </cell>
          <cell r="D92" t="str">
            <v>Douglas</v>
          </cell>
          <cell r="E92" t="str">
            <v>Glendale SD 77</v>
          </cell>
          <cell r="F92" t="str">
            <v>Glendale Community Charter School</v>
          </cell>
          <cell r="H92">
            <v>0</v>
          </cell>
          <cell r="I92">
            <v>0</v>
          </cell>
          <cell r="J92">
            <v>0</v>
          </cell>
          <cell r="K92">
            <v>0</v>
          </cell>
          <cell r="L92">
            <v>0</v>
          </cell>
          <cell r="M92">
            <v>0</v>
          </cell>
          <cell r="N92">
            <v>0</v>
          </cell>
          <cell r="O92">
            <v>0</v>
          </cell>
          <cell r="P92">
            <v>0</v>
          </cell>
          <cell r="Q92">
            <v>0</v>
          </cell>
          <cell r="R92">
            <v>0</v>
          </cell>
          <cell r="T92">
            <v>0</v>
          </cell>
          <cell r="U92">
            <v>0</v>
          </cell>
          <cell r="V92" t="str">
            <v>--ADMw_F--&gt;</v>
          </cell>
          <cell r="W92">
            <v>0</v>
          </cell>
          <cell r="Y92">
            <v>0</v>
          </cell>
          <cell r="Z92">
            <v>0</v>
          </cell>
          <cell r="AA92">
            <v>0</v>
          </cell>
          <cell r="AB92">
            <v>0</v>
          </cell>
          <cell r="AC92">
            <v>0</v>
          </cell>
          <cell r="AD92">
            <v>0</v>
          </cell>
          <cell r="AE92">
            <v>0</v>
          </cell>
          <cell r="AG92">
            <v>0</v>
          </cell>
          <cell r="AH92">
            <v>0</v>
          </cell>
          <cell r="AI92">
            <v>0</v>
          </cell>
          <cell r="AJ92">
            <v>0</v>
          </cell>
          <cell r="AL92">
            <v>0</v>
          </cell>
          <cell r="AM92">
            <v>0</v>
          </cell>
          <cell r="AN92">
            <v>0</v>
          </cell>
          <cell r="AO92">
            <v>0</v>
          </cell>
          <cell r="AQ92">
            <v>0</v>
          </cell>
          <cell r="AR92">
            <v>0</v>
          </cell>
          <cell r="AS92">
            <v>0</v>
          </cell>
          <cell r="AT92">
            <v>0</v>
          </cell>
          <cell r="AU92">
            <v>0</v>
          </cell>
          <cell r="AV92">
            <v>0</v>
          </cell>
          <cell r="AX92">
            <v>0</v>
          </cell>
          <cell r="AY92">
            <v>0</v>
          </cell>
          <cell r="AZ92">
            <v>0</v>
          </cell>
          <cell r="BB92">
            <v>0</v>
          </cell>
          <cell r="BC92">
            <v>0</v>
          </cell>
          <cell r="BD92">
            <v>66.05</v>
          </cell>
          <cell r="BF92">
            <v>66.05</v>
          </cell>
          <cell r="BG92">
            <v>0</v>
          </cell>
          <cell r="BH92">
            <v>166.8425</v>
          </cell>
          <cell r="BI92">
            <v>66.05</v>
          </cell>
          <cell r="BL92">
            <v>166.8425</v>
          </cell>
          <cell r="BN92" t="str">
            <v>&lt;--ADMw_F--</v>
          </cell>
          <cell r="BO92">
            <v>0</v>
          </cell>
          <cell r="BP92">
            <v>0</v>
          </cell>
          <cell r="BQ92">
            <v>0</v>
          </cell>
          <cell r="BR92">
            <v>0</v>
          </cell>
          <cell r="BS92">
            <v>0</v>
          </cell>
          <cell r="BT92" t="str">
            <v>&lt;--Spacer--&gt;</v>
          </cell>
          <cell r="BU92" t="str">
            <v>&lt;--Spacer--&gt;</v>
          </cell>
          <cell r="BV92" t="str">
            <v>&lt;--Spacer--&gt;</v>
          </cell>
          <cell r="BW92" t="str">
            <v>&lt;--Spacer--&gt;</v>
          </cell>
          <cell r="BY92">
            <v>0</v>
          </cell>
          <cell r="BZ92">
            <v>0</v>
          </cell>
          <cell r="CA92">
            <v>0</v>
          </cell>
          <cell r="CB92">
            <v>0</v>
          </cell>
          <cell r="CC92">
            <v>0</v>
          </cell>
          <cell r="CD92">
            <v>0</v>
          </cell>
          <cell r="CE92">
            <v>0</v>
          </cell>
          <cell r="CF92">
            <v>0</v>
          </cell>
          <cell r="CG92">
            <v>0</v>
          </cell>
          <cell r="CH92">
            <v>0</v>
          </cell>
          <cell r="CI92">
            <v>96.94</v>
          </cell>
          <cell r="CK92">
            <v>96.94</v>
          </cell>
          <cell r="CL92">
            <v>0</v>
          </cell>
          <cell r="CM92">
            <v>0</v>
          </cell>
          <cell r="CN92" t="str">
            <v>--ADMw_C--&gt;</v>
          </cell>
          <cell r="CO92">
            <v>96.94</v>
          </cell>
          <cell r="CQ92">
            <v>96.94</v>
          </cell>
          <cell r="CR92">
            <v>0</v>
          </cell>
          <cell r="CS92">
            <v>0</v>
          </cell>
          <cell r="CT92">
            <v>0</v>
          </cell>
          <cell r="CU92">
            <v>0</v>
          </cell>
          <cell r="CV92">
            <v>0</v>
          </cell>
          <cell r="CW92">
            <v>0</v>
          </cell>
          <cell r="CY92">
            <v>0</v>
          </cell>
          <cell r="CZ92">
            <v>0</v>
          </cell>
          <cell r="DA92">
            <v>0</v>
          </cell>
          <cell r="DB92">
            <v>0</v>
          </cell>
          <cell r="DD92">
            <v>0</v>
          </cell>
          <cell r="DE92">
            <v>0</v>
          </cell>
          <cell r="DF92">
            <v>0</v>
          </cell>
          <cell r="DG92">
            <v>0</v>
          </cell>
          <cell r="DI92">
            <v>0</v>
          </cell>
          <cell r="DJ92">
            <v>0</v>
          </cell>
          <cell r="DK92">
            <v>0</v>
          </cell>
          <cell r="DL92">
            <v>0</v>
          </cell>
          <cell r="DM92">
            <v>15.41</v>
          </cell>
          <cell r="DN92">
            <v>3.8525</v>
          </cell>
          <cell r="DP92">
            <v>15.41</v>
          </cell>
          <cell r="DQ92">
            <v>0</v>
          </cell>
          <cell r="DR92">
            <v>0</v>
          </cell>
          <cell r="DT92">
            <v>0</v>
          </cell>
          <cell r="DU92">
            <v>0</v>
          </cell>
          <cell r="DV92">
            <v>66.05</v>
          </cell>
          <cell r="DX92">
            <v>66.05</v>
          </cell>
          <cell r="DY92">
            <v>0</v>
          </cell>
          <cell r="DZ92">
            <v>155.59</v>
          </cell>
          <cell r="EA92">
            <v>166.8425</v>
          </cell>
          <cell r="ED92">
            <v>166.8425</v>
          </cell>
          <cell r="EF92" t="str">
            <v>&lt;--ADMw_C--</v>
          </cell>
          <cell r="EG92">
            <v>-2.7723999999999999E-2</v>
          </cell>
          <cell r="EH92">
            <v>0</v>
          </cell>
          <cell r="EI92">
            <v>0</v>
          </cell>
          <cell r="EJ92">
            <v>0</v>
          </cell>
          <cell r="EK92">
            <v>0</v>
          </cell>
          <cell r="EL92" t="str">
            <v>&lt;--Spacer--&gt;</v>
          </cell>
          <cell r="EM92" t="str">
            <v>&lt;--Spacer--&gt;</v>
          </cell>
          <cell r="EN92" t="str">
            <v>&lt;--Spacer--&gt;</v>
          </cell>
          <cell r="EO92" t="str">
            <v>&lt;--Spacer--&gt;</v>
          </cell>
          <cell r="EQ92">
            <v>0</v>
          </cell>
          <cell r="ER92">
            <v>0</v>
          </cell>
          <cell r="ES92">
            <v>0</v>
          </cell>
          <cell r="ET92">
            <v>0</v>
          </cell>
          <cell r="EU92">
            <v>0</v>
          </cell>
          <cell r="EV92">
            <v>0</v>
          </cell>
          <cell r="EW92">
            <v>0</v>
          </cell>
          <cell r="EX92">
            <v>0</v>
          </cell>
          <cell r="EY92">
            <v>0</v>
          </cell>
          <cell r="EZ92">
            <v>0</v>
          </cell>
          <cell r="FA92">
            <v>86.41</v>
          </cell>
          <cell r="FC92">
            <v>86.41</v>
          </cell>
          <cell r="FD92">
            <v>0</v>
          </cell>
          <cell r="FE92">
            <v>0</v>
          </cell>
          <cell r="FF92" t="str">
            <v>--ADMw_P--&gt;</v>
          </cell>
          <cell r="FG92">
            <v>86.41</v>
          </cell>
          <cell r="FI92">
            <v>86.41</v>
          </cell>
          <cell r="FJ92">
            <v>0</v>
          </cell>
          <cell r="FK92">
            <v>0</v>
          </cell>
          <cell r="FL92">
            <v>0</v>
          </cell>
          <cell r="FM92">
            <v>0</v>
          </cell>
          <cell r="FN92">
            <v>0</v>
          </cell>
          <cell r="FO92">
            <v>0</v>
          </cell>
          <cell r="FQ92">
            <v>0</v>
          </cell>
          <cell r="FR92">
            <v>0</v>
          </cell>
          <cell r="FS92">
            <v>0</v>
          </cell>
          <cell r="FT92">
            <v>0</v>
          </cell>
          <cell r="FV92">
            <v>0</v>
          </cell>
          <cell r="FW92">
            <v>0</v>
          </cell>
          <cell r="FX92">
            <v>0</v>
          </cell>
          <cell r="FY92">
            <v>0</v>
          </cell>
          <cell r="GA92">
            <v>0</v>
          </cell>
          <cell r="GB92">
            <v>0</v>
          </cell>
          <cell r="GC92">
            <v>0</v>
          </cell>
          <cell r="GD92">
            <v>0</v>
          </cell>
          <cell r="GE92">
            <v>12.52</v>
          </cell>
          <cell r="GF92">
            <v>3.13</v>
          </cell>
          <cell r="GH92">
            <v>12.52</v>
          </cell>
          <cell r="GI92">
            <v>0</v>
          </cell>
          <cell r="GJ92">
            <v>0</v>
          </cell>
          <cell r="GL92">
            <v>0</v>
          </cell>
          <cell r="GM92">
            <v>0</v>
          </cell>
          <cell r="GN92">
            <v>66.05</v>
          </cell>
          <cell r="GP92">
            <v>66.05</v>
          </cell>
          <cell r="GQ92">
            <v>0</v>
          </cell>
          <cell r="GR92">
            <v>155.05500000000001</v>
          </cell>
          <cell r="GS92">
            <v>155.59</v>
          </cell>
          <cell r="GV92">
            <v>155.59</v>
          </cell>
          <cell r="GX92" t="str">
            <v>&lt;--ADMw_P--</v>
          </cell>
          <cell r="GY92">
            <v>0</v>
          </cell>
          <cell r="GZ92">
            <v>0</v>
          </cell>
          <cell r="HA92">
            <v>0</v>
          </cell>
          <cell r="HB92">
            <v>0</v>
          </cell>
          <cell r="HC92">
            <v>0</v>
          </cell>
          <cell r="HD92" t="str">
            <v>&lt;--Spacer--&gt;</v>
          </cell>
          <cell r="HE92" t="str">
            <v>&lt;--Spacer--&gt;</v>
          </cell>
          <cell r="HF92" t="str">
            <v>&lt;--Spacer--&gt;</v>
          </cell>
          <cell r="HG92" t="str">
            <v>&lt;--Spacer--&gt;</v>
          </cell>
          <cell r="HI92">
            <v>0</v>
          </cell>
          <cell r="HJ92">
            <v>0</v>
          </cell>
          <cell r="HK92">
            <v>0</v>
          </cell>
          <cell r="HL92">
            <v>0</v>
          </cell>
          <cell r="HM92">
            <v>0</v>
          </cell>
          <cell r="HN92">
            <v>0</v>
          </cell>
          <cell r="HO92">
            <v>0</v>
          </cell>
          <cell r="HP92">
            <v>0</v>
          </cell>
          <cell r="HQ92">
            <v>0</v>
          </cell>
          <cell r="HR92">
            <v>0</v>
          </cell>
          <cell r="HS92">
            <v>84.94</v>
          </cell>
          <cell r="HU92">
            <v>84.94</v>
          </cell>
          <cell r="HV92">
            <v>0</v>
          </cell>
          <cell r="HW92">
            <v>0</v>
          </cell>
          <cell r="HX92" t="str">
            <v>--ADMw_O--&gt;</v>
          </cell>
          <cell r="HY92">
            <v>84.94</v>
          </cell>
          <cell r="IA92">
            <v>84.94</v>
          </cell>
          <cell r="IB92">
            <v>0</v>
          </cell>
          <cell r="IC92">
            <v>0</v>
          </cell>
          <cell r="ID92">
            <v>0</v>
          </cell>
          <cell r="IE92">
            <v>0</v>
          </cell>
          <cell r="IF92">
            <v>0</v>
          </cell>
          <cell r="IG92">
            <v>0</v>
          </cell>
          <cell r="II92">
            <v>0</v>
          </cell>
          <cell r="IJ92">
            <v>0</v>
          </cell>
          <cell r="IK92">
            <v>0</v>
          </cell>
          <cell r="IL92">
            <v>0</v>
          </cell>
          <cell r="IN92">
            <v>0</v>
          </cell>
          <cell r="IO92">
            <v>0</v>
          </cell>
          <cell r="IP92">
            <v>0</v>
          </cell>
          <cell r="IQ92">
            <v>0</v>
          </cell>
          <cell r="IS92">
            <v>0</v>
          </cell>
          <cell r="IT92">
            <v>0</v>
          </cell>
          <cell r="IU92">
            <v>0</v>
          </cell>
          <cell r="IV92">
            <v>0</v>
          </cell>
          <cell r="IW92">
            <v>19.3</v>
          </cell>
          <cell r="IX92">
            <v>4.8250000000000002</v>
          </cell>
          <cell r="IZ92">
            <v>19.3</v>
          </cell>
          <cell r="JA92">
            <v>0</v>
          </cell>
          <cell r="JB92">
            <v>0</v>
          </cell>
          <cell r="JD92">
            <v>0</v>
          </cell>
          <cell r="JE92">
            <v>0</v>
          </cell>
          <cell r="JF92">
            <v>65.290000000000006</v>
          </cell>
          <cell r="JH92">
            <v>65.290000000000006</v>
          </cell>
          <cell r="JI92">
            <v>0</v>
          </cell>
          <cell r="JJ92">
            <v>155.05500000000001</v>
          </cell>
          <cell r="JL92" t="str">
            <v>&lt;--ADMw_O--</v>
          </cell>
          <cell r="JM92">
            <v>0</v>
          </cell>
          <cell r="JN92">
            <v>0</v>
          </cell>
          <cell r="JO92">
            <v>0</v>
          </cell>
          <cell r="JP92">
            <v>0</v>
          </cell>
          <cell r="JQ92">
            <v>0</v>
          </cell>
          <cell r="JR92">
            <v>43640.35126797454</v>
          </cell>
          <cell r="JS92">
            <v>1</v>
          </cell>
          <cell r="JT92">
            <v>3</v>
          </cell>
        </row>
        <row r="93">
          <cell r="A93">
            <v>2001</v>
          </cell>
          <cell r="B93">
            <v>2001</v>
          </cell>
          <cell r="C93" t="str">
            <v>10105</v>
          </cell>
          <cell r="D93" t="str">
            <v>Douglas</v>
          </cell>
          <cell r="E93" t="str">
            <v>Reedsport SD 105</v>
          </cell>
          <cell r="G93">
            <v>1949</v>
          </cell>
          <cell r="H93">
            <v>2075000</v>
          </cell>
          <cell r="I93">
            <v>50000</v>
          </cell>
          <cell r="J93">
            <v>0</v>
          </cell>
          <cell r="K93">
            <v>10000</v>
          </cell>
          <cell r="L93">
            <v>15000</v>
          </cell>
          <cell r="M93">
            <v>0</v>
          </cell>
          <cell r="N93">
            <v>0</v>
          </cell>
          <cell r="O93">
            <v>0</v>
          </cell>
          <cell r="P93">
            <v>12.53</v>
          </cell>
          <cell r="Q93">
            <v>480000</v>
          </cell>
          <cell r="R93">
            <v>670</v>
          </cell>
          <cell r="S93">
            <v>670</v>
          </cell>
          <cell r="T93">
            <v>670</v>
          </cell>
          <cell r="U93">
            <v>0</v>
          </cell>
          <cell r="V93" t="str">
            <v>--ADMw_F--&gt;</v>
          </cell>
          <cell r="W93">
            <v>670</v>
          </cell>
          <cell r="X93">
            <v>670</v>
          </cell>
          <cell r="Y93">
            <v>670</v>
          </cell>
          <cell r="Z93">
            <v>0</v>
          </cell>
          <cell r="AA93">
            <v>127</v>
          </cell>
          <cell r="AB93">
            <v>73.7</v>
          </cell>
          <cell r="AC93">
            <v>23.7</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6</v>
          </cell>
          <cell r="AT93">
            <v>1.5</v>
          </cell>
          <cell r="AU93">
            <v>172.49</v>
          </cell>
          <cell r="AV93">
            <v>43.122500000000002</v>
          </cell>
          <cell r="AW93">
            <v>172.49</v>
          </cell>
          <cell r="AX93">
            <v>172.49</v>
          </cell>
          <cell r="AY93">
            <v>0</v>
          </cell>
          <cell r="AZ93">
            <v>0</v>
          </cell>
          <cell r="BA93">
            <v>0</v>
          </cell>
          <cell r="BB93">
            <v>0</v>
          </cell>
          <cell r="BC93">
            <v>0</v>
          </cell>
          <cell r="BD93">
            <v>0</v>
          </cell>
          <cell r="BE93">
            <v>78.02</v>
          </cell>
          <cell r="BF93">
            <v>0</v>
          </cell>
          <cell r="BG93">
            <v>78.02</v>
          </cell>
          <cell r="BH93">
            <v>482.64010000000002</v>
          </cell>
          <cell r="BI93">
            <v>812.02250000000004</v>
          </cell>
          <cell r="BJ93">
            <v>896.02260000000001</v>
          </cell>
          <cell r="BK93">
            <v>890.04250000000002</v>
          </cell>
          <cell r="BL93">
            <v>812.02250000000004</v>
          </cell>
          <cell r="BM93">
            <v>896.02260000000001</v>
          </cell>
          <cell r="BN93" t="str">
            <v>&lt;--ADMw_F--</v>
          </cell>
          <cell r="BO93">
            <v>-7.1459999999999996E-3</v>
          </cell>
          <cell r="BP93">
            <v>0</v>
          </cell>
          <cell r="BQ93">
            <v>716.42</v>
          </cell>
          <cell r="BR93">
            <v>58</v>
          </cell>
          <cell r="BS93">
            <v>0.7</v>
          </cell>
          <cell r="BT93" t="str">
            <v>&lt;--Spacer--&gt;</v>
          </cell>
          <cell r="BU93" t="str">
            <v>&lt;--Spacer--&gt;</v>
          </cell>
          <cell r="BV93" t="str">
            <v>&lt;--Spacer--&gt;</v>
          </cell>
          <cell r="BW93" t="str">
            <v>&lt;--Spacer--&gt;</v>
          </cell>
          <cell r="BX93">
            <v>1949</v>
          </cell>
          <cell r="BY93">
            <v>1975000</v>
          </cell>
          <cell r="BZ93">
            <v>50000</v>
          </cell>
          <cell r="CA93">
            <v>0</v>
          </cell>
          <cell r="CB93">
            <v>10000</v>
          </cell>
          <cell r="CC93">
            <v>15000</v>
          </cell>
          <cell r="CD93">
            <v>0</v>
          </cell>
          <cell r="CE93">
            <v>0</v>
          </cell>
          <cell r="CF93">
            <v>0</v>
          </cell>
          <cell r="CG93">
            <v>10.94</v>
          </cell>
          <cell r="CH93">
            <v>465000</v>
          </cell>
          <cell r="CI93">
            <v>356.78</v>
          </cell>
          <cell r="CJ93">
            <v>670.41</v>
          </cell>
          <cell r="CK93">
            <v>356.78</v>
          </cell>
          <cell r="CL93">
            <v>313.63</v>
          </cell>
          <cell r="CM93">
            <v>0</v>
          </cell>
          <cell r="CN93" t="str">
            <v>--ADMw_C--&gt;</v>
          </cell>
          <cell r="CO93">
            <v>356.78</v>
          </cell>
          <cell r="CP93">
            <v>670.41</v>
          </cell>
          <cell r="CQ93">
            <v>356.78</v>
          </cell>
          <cell r="CR93">
            <v>313.63</v>
          </cell>
          <cell r="CS93">
            <v>120</v>
          </cell>
          <cell r="CT93">
            <v>73.745099999999994</v>
          </cell>
          <cell r="CU93">
            <v>23.7</v>
          </cell>
          <cell r="CV93">
            <v>8</v>
          </cell>
          <cell r="CW93">
            <v>4</v>
          </cell>
          <cell r="CX93">
            <v>11</v>
          </cell>
          <cell r="CY93">
            <v>8</v>
          </cell>
          <cell r="CZ93">
            <v>3</v>
          </cell>
          <cell r="DA93">
            <v>0</v>
          </cell>
          <cell r="DB93">
            <v>0</v>
          </cell>
          <cell r="DC93">
            <v>0</v>
          </cell>
          <cell r="DD93">
            <v>0</v>
          </cell>
          <cell r="DE93">
            <v>0</v>
          </cell>
          <cell r="DF93">
            <v>0</v>
          </cell>
          <cell r="DG93">
            <v>0</v>
          </cell>
          <cell r="DH93">
            <v>0</v>
          </cell>
          <cell r="DI93">
            <v>0</v>
          </cell>
          <cell r="DJ93">
            <v>0</v>
          </cell>
          <cell r="DK93">
            <v>6</v>
          </cell>
          <cell r="DL93">
            <v>1.5</v>
          </cell>
          <cell r="DM93">
            <v>91.66</v>
          </cell>
          <cell r="DN93">
            <v>22.914999999999999</v>
          </cell>
          <cell r="DO93">
            <v>172.59</v>
          </cell>
          <cell r="DP93">
            <v>91.66</v>
          </cell>
          <cell r="DQ93">
            <v>80.930000000000007</v>
          </cell>
          <cell r="DR93">
            <v>0</v>
          </cell>
          <cell r="DS93">
            <v>0</v>
          </cell>
          <cell r="DT93">
            <v>0</v>
          </cell>
          <cell r="DU93">
            <v>0</v>
          </cell>
          <cell r="DV93">
            <v>0</v>
          </cell>
          <cell r="DW93">
            <v>78.02</v>
          </cell>
          <cell r="DX93">
            <v>0</v>
          </cell>
          <cell r="DY93">
            <v>78.02</v>
          </cell>
          <cell r="DZ93">
            <v>478.64659999999998</v>
          </cell>
          <cell r="EA93">
            <v>482.64010000000002</v>
          </cell>
          <cell r="EB93">
            <v>906.36159999999995</v>
          </cell>
          <cell r="EC93">
            <v>896.02260000000001</v>
          </cell>
          <cell r="ED93">
            <v>482.64010000000002</v>
          </cell>
          <cell r="EE93">
            <v>906.36159999999995</v>
          </cell>
          <cell r="EF93" t="str">
            <v>&lt;--ADMw_C--</v>
          </cell>
          <cell r="EG93">
            <v>-1.4742999999999999E-2</v>
          </cell>
          <cell r="EH93">
            <v>0</v>
          </cell>
          <cell r="EI93">
            <v>683.38</v>
          </cell>
          <cell r="EJ93">
            <v>58</v>
          </cell>
          <cell r="EK93">
            <v>0.7</v>
          </cell>
          <cell r="EL93" t="str">
            <v>&lt;--Spacer--&gt;</v>
          </cell>
          <cell r="EM93" t="str">
            <v>&lt;--Spacer--&gt;</v>
          </cell>
          <cell r="EN93" t="str">
            <v>&lt;--Spacer--&gt;</v>
          </cell>
          <cell r="EO93" t="str">
            <v>&lt;--Spacer--&gt;</v>
          </cell>
          <cell r="EP93">
            <v>1949</v>
          </cell>
          <cell r="EQ93">
            <v>1970920</v>
          </cell>
          <cell r="ER93">
            <v>150367</v>
          </cell>
          <cell r="ES93">
            <v>63620</v>
          </cell>
          <cell r="ET93">
            <v>16905</v>
          </cell>
          <cell r="EU93">
            <v>4371</v>
          </cell>
          <cell r="EV93">
            <v>0</v>
          </cell>
          <cell r="EW93">
            <v>0</v>
          </cell>
          <cell r="EX93">
            <v>0</v>
          </cell>
          <cell r="EY93">
            <v>12.53</v>
          </cell>
          <cell r="EZ93">
            <v>460756</v>
          </cell>
          <cell r="FA93">
            <v>350.76</v>
          </cell>
          <cell r="FB93">
            <v>676.56</v>
          </cell>
          <cell r="FC93">
            <v>350.76</v>
          </cell>
          <cell r="FD93">
            <v>325.8</v>
          </cell>
          <cell r="FE93">
            <v>0</v>
          </cell>
          <cell r="FF93" t="str">
            <v>--ADMw_P--&gt;</v>
          </cell>
          <cell r="FG93">
            <v>350.76</v>
          </cell>
          <cell r="FH93">
            <v>676.56</v>
          </cell>
          <cell r="FI93">
            <v>350.76</v>
          </cell>
          <cell r="FJ93">
            <v>325.8</v>
          </cell>
          <cell r="FK93">
            <v>115</v>
          </cell>
          <cell r="FL93">
            <v>74.421599999999998</v>
          </cell>
          <cell r="FM93">
            <v>23.7</v>
          </cell>
          <cell r="FN93">
            <v>8.85</v>
          </cell>
          <cell r="FO93">
            <v>4.4249999999999998</v>
          </cell>
          <cell r="FP93">
            <v>12.82</v>
          </cell>
          <cell r="FQ93">
            <v>8.85</v>
          </cell>
          <cell r="FR93">
            <v>3.97</v>
          </cell>
          <cell r="FS93">
            <v>0</v>
          </cell>
          <cell r="FT93">
            <v>0</v>
          </cell>
          <cell r="FU93">
            <v>0</v>
          </cell>
          <cell r="FV93">
            <v>0</v>
          </cell>
          <cell r="FW93">
            <v>0</v>
          </cell>
          <cell r="FX93">
            <v>0</v>
          </cell>
          <cell r="FY93">
            <v>0</v>
          </cell>
          <cell r="FZ93">
            <v>0</v>
          </cell>
          <cell r="GA93">
            <v>0</v>
          </cell>
          <cell r="GB93">
            <v>0</v>
          </cell>
          <cell r="GC93">
            <v>7</v>
          </cell>
          <cell r="GD93">
            <v>1.75</v>
          </cell>
          <cell r="GE93">
            <v>94.36</v>
          </cell>
          <cell r="GF93">
            <v>23.59</v>
          </cell>
          <cell r="GG93">
            <v>182</v>
          </cell>
          <cell r="GH93">
            <v>94.36</v>
          </cell>
          <cell r="GI93">
            <v>87.64</v>
          </cell>
          <cell r="GJ93">
            <v>0</v>
          </cell>
          <cell r="GK93">
            <v>0</v>
          </cell>
          <cell r="GL93">
            <v>0</v>
          </cell>
          <cell r="GM93">
            <v>0</v>
          </cell>
          <cell r="GN93">
            <v>0</v>
          </cell>
          <cell r="GO93">
            <v>78.02</v>
          </cell>
          <cell r="GP93">
            <v>0</v>
          </cell>
          <cell r="GQ93">
            <v>78.02</v>
          </cell>
          <cell r="GR93">
            <v>458.74540000000002</v>
          </cell>
          <cell r="GS93">
            <v>478.64659999999998</v>
          </cell>
          <cell r="GT93">
            <v>905.25540000000001</v>
          </cell>
          <cell r="GU93">
            <v>906.36159999999995</v>
          </cell>
          <cell r="GV93">
            <v>478.64659999999998</v>
          </cell>
          <cell r="GW93">
            <v>906.36159999999995</v>
          </cell>
          <cell r="GX93" t="str">
            <v>&lt;--ADMw_P--</v>
          </cell>
          <cell r="GY93">
            <v>-8.2260000000000007E-3</v>
          </cell>
          <cell r="GZ93">
            <v>0</v>
          </cell>
          <cell r="HA93">
            <v>681.03</v>
          </cell>
          <cell r="HB93">
            <v>55</v>
          </cell>
          <cell r="HC93">
            <v>0.7</v>
          </cell>
          <cell r="HD93" t="str">
            <v>&lt;--Spacer--&gt;</v>
          </cell>
          <cell r="HE93" t="str">
            <v>&lt;--Spacer--&gt;</v>
          </cell>
          <cell r="HF93" t="str">
            <v>&lt;--Spacer--&gt;</v>
          </cell>
          <cell r="HG93" t="str">
            <v>&lt;--Spacer--&gt;</v>
          </cell>
          <cell r="HH93">
            <v>1949</v>
          </cell>
          <cell r="HI93">
            <v>1910467</v>
          </cell>
          <cell r="HJ93">
            <v>12049</v>
          </cell>
          <cell r="HK93">
            <v>78723</v>
          </cell>
          <cell r="HL93">
            <v>7967</v>
          </cell>
          <cell r="HM93">
            <v>0</v>
          </cell>
          <cell r="HN93">
            <v>0</v>
          </cell>
          <cell r="HO93">
            <v>0</v>
          </cell>
          <cell r="HP93">
            <v>0</v>
          </cell>
          <cell r="HQ93">
            <v>11.66</v>
          </cell>
          <cell r="HR93">
            <v>432314</v>
          </cell>
          <cell r="HS93">
            <v>337.59</v>
          </cell>
          <cell r="HT93">
            <v>674.64</v>
          </cell>
          <cell r="HU93">
            <v>337.59</v>
          </cell>
          <cell r="HV93">
            <v>337.05</v>
          </cell>
          <cell r="HW93">
            <v>0</v>
          </cell>
          <cell r="HX93" t="str">
            <v>--ADMw_O--&gt;</v>
          </cell>
          <cell r="HY93">
            <v>337.59</v>
          </cell>
          <cell r="HZ93">
            <v>674.64</v>
          </cell>
          <cell r="IA93">
            <v>337.59</v>
          </cell>
          <cell r="IB93">
            <v>337.05</v>
          </cell>
          <cell r="IC93">
            <v>112</v>
          </cell>
          <cell r="ID93">
            <v>74.210400000000007</v>
          </cell>
          <cell r="IE93">
            <v>17.8</v>
          </cell>
          <cell r="IF93">
            <v>8.75</v>
          </cell>
          <cell r="IG93">
            <v>4.375</v>
          </cell>
          <cell r="IH93">
            <v>12.47</v>
          </cell>
          <cell r="II93">
            <v>8.75</v>
          </cell>
          <cell r="IJ93">
            <v>3.72</v>
          </cell>
          <cell r="IK93">
            <v>0</v>
          </cell>
          <cell r="IL93">
            <v>0</v>
          </cell>
          <cell r="IM93">
            <v>0</v>
          </cell>
          <cell r="IN93">
            <v>0</v>
          </cell>
          <cell r="IO93">
            <v>0</v>
          </cell>
          <cell r="IP93">
            <v>0</v>
          </cell>
          <cell r="IQ93">
            <v>0</v>
          </cell>
          <cell r="IR93">
            <v>0</v>
          </cell>
          <cell r="IS93">
            <v>0</v>
          </cell>
          <cell r="IT93">
            <v>0</v>
          </cell>
          <cell r="IU93">
            <v>2</v>
          </cell>
          <cell r="IV93">
            <v>0.5</v>
          </cell>
          <cell r="IW93">
            <v>97.08</v>
          </cell>
          <cell r="IX93">
            <v>24.27</v>
          </cell>
          <cell r="IY93">
            <v>194</v>
          </cell>
          <cell r="IZ93">
            <v>97.08</v>
          </cell>
          <cell r="JA93">
            <v>96.92</v>
          </cell>
          <cell r="JB93">
            <v>0</v>
          </cell>
          <cell r="JC93">
            <v>0</v>
          </cell>
          <cell r="JD93">
            <v>0</v>
          </cell>
          <cell r="JE93">
            <v>0</v>
          </cell>
          <cell r="JF93">
            <v>0</v>
          </cell>
          <cell r="JG93">
            <v>83.37</v>
          </cell>
          <cell r="JH93">
            <v>0</v>
          </cell>
          <cell r="JI93">
            <v>83.37</v>
          </cell>
          <cell r="JJ93">
            <v>458.74540000000002</v>
          </cell>
          <cell r="JK93">
            <v>905.25540000000001</v>
          </cell>
          <cell r="JL93" t="str">
            <v>&lt;--ADMw_O--</v>
          </cell>
          <cell r="JM93">
            <v>-4.5659999999999997E-3</v>
          </cell>
          <cell r="JN93">
            <v>0</v>
          </cell>
          <cell r="JO93">
            <v>640.80999999999995</v>
          </cell>
          <cell r="JP93">
            <v>57</v>
          </cell>
          <cell r="JQ93">
            <v>0.7</v>
          </cell>
          <cell r="JR93">
            <v>43640.35126797454</v>
          </cell>
          <cell r="JS93">
            <v>1</v>
          </cell>
          <cell r="JT93">
            <v>2</v>
          </cell>
        </row>
        <row r="94">
          <cell r="A94">
            <v>310</v>
          </cell>
          <cell r="B94">
            <v>2001</v>
          </cell>
          <cell r="D94" t="str">
            <v>Douglas</v>
          </cell>
          <cell r="E94" t="str">
            <v>Reedsport SD 105</v>
          </cell>
          <cell r="F94" t="str">
            <v>Reedsport Community Charter School</v>
          </cell>
          <cell r="H94">
            <v>0</v>
          </cell>
          <cell r="I94">
            <v>0</v>
          </cell>
          <cell r="J94">
            <v>0</v>
          </cell>
          <cell r="K94">
            <v>0</v>
          </cell>
          <cell r="L94">
            <v>0</v>
          </cell>
          <cell r="M94">
            <v>0</v>
          </cell>
          <cell r="N94">
            <v>0</v>
          </cell>
          <cell r="O94">
            <v>0</v>
          </cell>
          <cell r="P94">
            <v>0</v>
          </cell>
          <cell r="Q94">
            <v>0</v>
          </cell>
          <cell r="R94">
            <v>0</v>
          </cell>
          <cell r="T94">
            <v>0</v>
          </cell>
          <cell r="U94">
            <v>0</v>
          </cell>
          <cell r="V94" t="str">
            <v>--ADMw_F--&gt;</v>
          </cell>
          <cell r="W94">
            <v>0</v>
          </cell>
          <cell r="Y94">
            <v>0</v>
          </cell>
          <cell r="Z94">
            <v>0</v>
          </cell>
          <cell r="AA94">
            <v>0</v>
          </cell>
          <cell r="AB94">
            <v>0</v>
          </cell>
          <cell r="AC94">
            <v>0</v>
          </cell>
          <cell r="AD94">
            <v>0</v>
          </cell>
          <cell r="AE94">
            <v>0</v>
          </cell>
          <cell r="AG94">
            <v>0</v>
          </cell>
          <cell r="AH94">
            <v>0</v>
          </cell>
          <cell r="AI94">
            <v>0</v>
          </cell>
          <cell r="AJ94">
            <v>0</v>
          </cell>
          <cell r="AL94">
            <v>0</v>
          </cell>
          <cell r="AM94">
            <v>0</v>
          </cell>
          <cell r="AN94">
            <v>0</v>
          </cell>
          <cell r="AO94">
            <v>0</v>
          </cell>
          <cell r="AQ94">
            <v>0</v>
          </cell>
          <cell r="AR94">
            <v>0</v>
          </cell>
          <cell r="AS94">
            <v>0</v>
          </cell>
          <cell r="AT94">
            <v>0</v>
          </cell>
          <cell r="AU94">
            <v>0</v>
          </cell>
          <cell r="AV94">
            <v>0</v>
          </cell>
          <cell r="AX94">
            <v>0</v>
          </cell>
          <cell r="AY94">
            <v>0</v>
          </cell>
          <cell r="AZ94">
            <v>0</v>
          </cell>
          <cell r="BB94">
            <v>0</v>
          </cell>
          <cell r="BC94">
            <v>0</v>
          </cell>
          <cell r="BD94">
            <v>78.02</v>
          </cell>
          <cell r="BF94">
            <v>78.02</v>
          </cell>
          <cell r="BG94">
            <v>0</v>
          </cell>
          <cell r="BH94">
            <v>413.38249999999999</v>
          </cell>
          <cell r="BI94">
            <v>78.02</v>
          </cell>
          <cell r="BL94">
            <v>413.38249999999999</v>
          </cell>
          <cell r="BN94" t="str">
            <v>&lt;--ADMw_F--</v>
          </cell>
          <cell r="BO94">
            <v>0</v>
          </cell>
          <cell r="BP94">
            <v>0</v>
          </cell>
          <cell r="BQ94">
            <v>0</v>
          </cell>
          <cell r="BR94">
            <v>0</v>
          </cell>
          <cell r="BS94">
            <v>0</v>
          </cell>
          <cell r="BT94" t="str">
            <v>&lt;--Spacer--&gt;</v>
          </cell>
          <cell r="BU94" t="str">
            <v>&lt;--Spacer--&gt;</v>
          </cell>
          <cell r="BV94" t="str">
            <v>&lt;--Spacer--&gt;</v>
          </cell>
          <cell r="BW94" t="str">
            <v>&lt;--Spacer--&gt;</v>
          </cell>
          <cell r="BY94">
            <v>0</v>
          </cell>
          <cell r="BZ94">
            <v>0</v>
          </cell>
          <cell r="CA94">
            <v>0</v>
          </cell>
          <cell r="CB94">
            <v>0</v>
          </cell>
          <cell r="CC94">
            <v>0</v>
          </cell>
          <cell r="CD94">
            <v>0</v>
          </cell>
          <cell r="CE94">
            <v>0</v>
          </cell>
          <cell r="CF94">
            <v>0</v>
          </cell>
          <cell r="CG94">
            <v>0</v>
          </cell>
          <cell r="CH94">
            <v>0</v>
          </cell>
          <cell r="CI94">
            <v>313.63</v>
          </cell>
          <cell r="CK94">
            <v>313.63</v>
          </cell>
          <cell r="CL94">
            <v>0</v>
          </cell>
          <cell r="CM94">
            <v>0</v>
          </cell>
          <cell r="CN94" t="str">
            <v>--ADMw_C--&gt;</v>
          </cell>
          <cell r="CO94">
            <v>313.63</v>
          </cell>
          <cell r="CQ94">
            <v>313.63</v>
          </cell>
          <cell r="CR94">
            <v>0</v>
          </cell>
          <cell r="CS94">
            <v>0</v>
          </cell>
          <cell r="CT94">
            <v>0</v>
          </cell>
          <cell r="CU94">
            <v>0</v>
          </cell>
          <cell r="CV94">
            <v>3</v>
          </cell>
          <cell r="CW94">
            <v>1.5</v>
          </cell>
          <cell r="CY94">
            <v>3</v>
          </cell>
          <cell r="CZ94">
            <v>0</v>
          </cell>
          <cell r="DA94">
            <v>0</v>
          </cell>
          <cell r="DB94">
            <v>0</v>
          </cell>
          <cell r="DD94">
            <v>0</v>
          </cell>
          <cell r="DE94">
            <v>0</v>
          </cell>
          <cell r="DF94">
            <v>0</v>
          </cell>
          <cell r="DG94">
            <v>0</v>
          </cell>
          <cell r="DI94">
            <v>0</v>
          </cell>
          <cell r="DJ94">
            <v>0</v>
          </cell>
          <cell r="DK94">
            <v>0</v>
          </cell>
          <cell r="DL94">
            <v>0</v>
          </cell>
          <cell r="DM94">
            <v>80.930000000000007</v>
          </cell>
          <cell r="DN94">
            <v>20.232500000000002</v>
          </cell>
          <cell r="DP94">
            <v>80.930000000000007</v>
          </cell>
          <cell r="DQ94">
            <v>0</v>
          </cell>
          <cell r="DR94">
            <v>0</v>
          </cell>
          <cell r="DT94">
            <v>0</v>
          </cell>
          <cell r="DU94">
            <v>0</v>
          </cell>
          <cell r="DV94">
            <v>78.02</v>
          </cell>
          <cell r="DX94">
            <v>78.02</v>
          </cell>
          <cell r="DY94">
            <v>0</v>
          </cell>
          <cell r="DZ94">
            <v>427.71499999999997</v>
          </cell>
          <cell r="EA94">
            <v>413.38249999999999</v>
          </cell>
          <cell r="ED94">
            <v>427.71499999999997</v>
          </cell>
          <cell r="EF94" t="str">
            <v>&lt;--ADMw_C--</v>
          </cell>
          <cell r="EG94">
            <v>-1.4742999999999999E-2</v>
          </cell>
          <cell r="EH94">
            <v>0</v>
          </cell>
          <cell r="EI94">
            <v>0</v>
          </cell>
          <cell r="EJ94">
            <v>0</v>
          </cell>
          <cell r="EK94">
            <v>0</v>
          </cell>
          <cell r="EL94" t="str">
            <v>&lt;--Spacer--&gt;</v>
          </cell>
          <cell r="EM94" t="str">
            <v>&lt;--Spacer--&gt;</v>
          </cell>
          <cell r="EN94" t="str">
            <v>&lt;--Spacer--&gt;</v>
          </cell>
          <cell r="EO94" t="str">
            <v>&lt;--Spacer--&gt;</v>
          </cell>
          <cell r="EQ94">
            <v>0</v>
          </cell>
          <cell r="ER94">
            <v>0</v>
          </cell>
          <cell r="ES94">
            <v>0</v>
          </cell>
          <cell r="ET94">
            <v>0</v>
          </cell>
          <cell r="EU94">
            <v>0</v>
          </cell>
          <cell r="EV94">
            <v>0</v>
          </cell>
          <cell r="EW94">
            <v>0</v>
          </cell>
          <cell r="EX94">
            <v>0</v>
          </cell>
          <cell r="EY94">
            <v>0</v>
          </cell>
          <cell r="EZ94">
            <v>0</v>
          </cell>
          <cell r="FA94">
            <v>325.8</v>
          </cell>
          <cell r="FC94">
            <v>325.8</v>
          </cell>
          <cell r="FD94">
            <v>0</v>
          </cell>
          <cell r="FE94">
            <v>0</v>
          </cell>
          <cell r="FF94" t="str">
            <v>--ADMw_P--&gt;</v>
          </cell>
          <cell r="FG94">
            <v>325.8</v>
          </cell>
          <cell r="FI94">
            <v>325.8</v>
          </cell>
          <cell r="FJ94">
            <v>0</v>
          </cell>
          <cell r="FK94">
            <v>0</v>
          </cell>
          <cell r="FL94">
            <v>0</v>
          </cell>
          <cell r="FM94">
            <v>0</v>
          </cell>
          <cell r="FN94">
            <v>3.97</v>
          </cell>
          <cell r="FO94">
            <v>1.9850000000000001</v>
          </cell>
          <cell r="FQ94">
            <v>3.97</v>
          </cell>
          <cell r="FR94">
            <v>0</v>
          </cell>
          <cell r="FS94">
            <v>0</v>
          </cell>
          <cell r="FT94">
            <v>0</v>
          </cell>
          <cell r="FV94">
            <v>0</v>
          </cell>
          <cell r="FW94">
            <v>0</v>
          </cell>
          <cell r="FX94">
            <v>0</v>
          </cell>
          <cell r="FY94">
            <v>0</v>
          </cell>
          <cell r="GA94">
            <v>0</v>
          </cell>
          <cell r="GB94">
            <v>0</v>
          </cell>
          <cell r="GC94">
            <v>0</v>
          </cell>
          <cell r="GD94">
            <v>0</v>
          </cell>
          <cell r="GE94">
            <v>87.64</v>
          </cell>
          <cell r="GF94">
            <v>21.91</v>
          </cell>
          <cell r="GH94">
            <v>87.64</v>
          </cell>
          <cell r="GI94">
            <v>0</v>
          </cell>
          <cell r="GJ94">
            <v>0</v>
          </cell>
          <cell r="GL94">
            <v>0</v>
          </cell>
          <cell r="GM94">
            <v>0</v>
          </cell>
          <cell r="GN94">
            <v>78.02</v>
          </cell>
          <cell r="GP94">
            <v>78.02</v>
          </cell>
          <cell r="GQ94">
            <v>0</v>
          </cell>
          <cell r="GR94">
            <v>446.51</v>
          </cell>
          <cell r="GS94">
            <v>427.71499999999997</v>
          </cell>
          <cell r="GV94">
            <v>446.51</v>
          </cell>
          <cell r="GX94" t="str">
            <v>&lt;--ADMw_P--</v>
          </cell>
          <cell r="GY94">
            <v>0</v>
          </cell>
          <cell r="GZ94">
            <v>0</v>
          </cell>
          <cell r="HA94">
            <v>0</v>
          </cell>
          <cell r="HB94">
            <v>0</v>
          </cell>
          <cell r="HC94">
            <v>0</v>
          </cell>
          <cell r="HD94" t="str">
            <v>&lt;--Spacer--&gt;</v>
          </cell>
          <cell r="HE94" t="str">
            <v>&lt;--Spacer--&gt;</v>
          </cell>
          <cell r="HF94" t="str">
            <v>&lt;--Spacer--&gt;</v>
          </cell>
          <cell r="HG94" t="str">
            <v>&lt;--Spacer--&gt;</v>
          </cell>
          <cell r="HI94">
            <v>0</v>
          </cell>
          <cell r="HJ94">
            <v>0</v>
          </cell>
          <cell r="HK94">
            <v>0</v>
          </cell>
          <cell r="HL94">
            <v>0</v>
          </cell>
          <cell r="HM94">
            <v>0</v>
          </cell>
          <cell r="HN94">
            <v>0</v>
          </cell>
          <cell r="HO94">
            <v>0</v>
          </cell>
          <cell r="HP94">
            <v>0</v>
          </cell>
          <cell r="HQ94">
            <v>0</v>
          </cell>
          <cell r="HR94">
            <v>0</v>
          </cell>
          <cell r="HS94">
            <v>337.05</v>
          </cell>
          <cell r="HU94">
            <v>337.05</v>
          </cell>
          <cell r="HV94">
            <v>0</v>
          </cell>
          <cell r="HW94">
            <v>0</v>
          </cell>
          <cell r="HX94" t="str">
            <v>--ADMw_O--&gt;</v>
          </cell>
          <cell r="HY94">
            <v>337.05</v>
          </cell>
          <cell r="IA94">
            <v>337.05</v>
          </cell>
          <cell r="IB94">
            <v>0</v>
          </cell>
          <cell r="IC94">
            <v>0</v>
          </cell>
          <cell r="ID94">
            <v>0</v>
          </cell>
          <cell r="IE94">
            <v>0</v>
          </cell>
          <cell r="IF94">
            <v>3.72</v>
          </cell>
          <cell r="IG94">
            <v>1.86</v>
          </cell>
          <cell r="II94">
            <v>3.72</v>
          </cell>
          <cell r="IJ94">
            <v>0</v>
          </cell>
          <cell r="IK94">
            <v>0</v>
          </cell>
          <cell r="IL94">
            <v>0</v>
          </cell>
          <cell r="IN94">
            <v>0</v>
          </cell>
          <cell r="IO94">
            <v>0</v>
          </cell>
          <cell r="IP94">
            <v>0</v>
          </cell>
          <cell r="IQ94">
            <v>0</v>
          </cell>
          <cell r="IS94">
            <v>0</v>
          </cell>
          <cell r="IT94">
            <v>0</v>
          </cell>
          <cell r="IU94">
            <v>0</v>
          </cell>
          <cell r="IV94">
            <v>0</v>
          </cell>
          <cell r="IW94">
            <v>96.92</v>
          </cell>
          <cell r="IX94">
            <v>24.23</v>
          </cell>
          <cell r="IZ94">
            <v>96.92</v>
          </cell>
          <cell r="JA94">
            <v>0</v>
          </cell>
          <cell r="JB94">
            <v>0</v>
          </cell>
          <cell r="JD94">
            <v>0</v>
          </cell>
          <cell r="JE94">
            <v>0</v>
          </cell>
          <cell r="JF94">
            <v>83.37</v>
          </cell>
          <cell r="JH94">
            <v>83.37</v>
          </cell>
          <cell r="JI94">
            <v>0</v>
          </cell>
          <cell r="JJ94">
            <v>446.51</v>
          </cell>
          <cell r="JL94" t="str">
            <v>&lt;--ADMw_O--</v>
          </cell>
          <cell r="JM94">
            <v>0</v>
          </cell>
          <cell r="JN94">
            <v>0</v>
          </cell>
          <cell r="JO94">
            <v>0</v>
          </cell>
          <cell r="JP94">
            <v>0</v>
          </cell>
          <cell r="JQ94">
            <v>0</v>
          </cell>
          <cell r="JR94">
            <v>43640.35126797454</v>
          </cell>
          <cell r="JS94">
            <v>1</v>
          </cell>
          <cell r="JT94">
            <v>3</v>
          </cell>
        </row>
        <row r="95">
          <cell r="A95">
            <v>2002</v>
          </cell>
          <cell r="B95">
            <v>2002</v>
          </cell>
          <cell r="C95" t="str">
            <v>10116</v>
          </cell>
          <cell r="D95" t="str">
            <v>Douglas</v>
          </cell>
          <cell r="E95" t="str">
            <v>Winston-Dillard SD 116</v>
          </cell>
          <cell r="G95">
            <v>1980</v>
          </cell>
          <cell r="H95">
            <v>3136893</v>
          </cell>
          <cell r="I95">
            <v>140000</v>
          </cell>
          <cell r="J95">
            <v>0</v>
          </cell>
          <cell r="K95">
            <v>12500</v>
          </cell>
          <cell r="L95">
            <v>0</v>
          </cell>
          <cell r="M95">
            <v>0</v>
          </cell>
          <cell r="N95">
            <v>0</v>
          </cell>
          <cell r="O95">
            <v>0</v>
          </cell>
          <cell r="P95">
            <v>12.31</v>
          </cell>
          <cell r="Q95">
            <v>981000</v>
          </cell>
          <cell r="R95">
            <v>1410</v>
          </cell>
          <cell r="S95">
            <v>1410</v>
          </cell>
          <cell r="T95">
            <v>1410</v>
          </cell>
          <cell r="U95">
            <v>0</v>
          </cell>
          <cell r="V95" t="str">
            <v>--ADMw_F--&gt;</v>
          </cell>
          <cell r="W95">
            <v>1410</v>
          </cell>
          <cell r="X95">
            <v>1410</v>
          </cell>
          <cell r="Y95">
            <v>1410</v>
          </cell>
          <cell r="Z95">
            <v>0</v>
          </cell>
          <cell r="AA95">
            <v>188</v>
          </cell>
          <cell r="AB95">
            <v>155.1</v>
          </cell>
          <cell r="AC95">
            <v>3.1</v>
          </cell>
          <cell r="AD95">
            <v>9</v>
          </cell>
          <cell r="AE95">
            <v>4.5</v>
          </cell>
          <cell r="AF95">
            <v>9</v>
          </cell>
          <cell r="AG95">
            <v>9</v>
          </cell>
          <cell r="AH95">
            <v>0</v>
          </cell>
          <cell r="AI95">
            <v>0</v>
          </cell>
          <cell r="AJ95">
            <v>0</v>
          </cell>
          <cell r="AK95">
            <v>0</v>
          </cell>
          <cell r="AL95">
            <v>0</v>
          </cell>
          <cell r="AM95">
            <v>0</v>
          </cell>
          <cell r="AN95">
            <v>0</v>
          </cell>
          <cell r="AO95">
            <v>0</v>
          </cell>
          <cell r="AP95">
            <v>0</v>
          </cell>
          <cell r="AQ95">
            <v>0</v>
          </cell>
          <cell r="AR95">
            <v>0</v>
          </cell>
          <cell r="AS95">
            <v>29</v>
          </cell>
          <cell r="AT95">
            <v>7.25</v>
          </cell>
          <cell r="AU95">
            <v>275.3</v>
          </cell>
          <cell r="AV95">
            <v>68.825000000000003</v>
          </cell>
          <cell r="AW95">
            <v>275.3</v>
          </cell>
          <cell r="AX95">
            <v>275.3</v>
          </cell>
          <cell r="AY95">
            <v>0</v>
          </cell>
          <cell r="AZ95">
            <v>0</v>
          </cell>
          <cell r="BA95">
            <v>0</v>
          </cell>
          <cell r="BB95">
            <v>0</v>
          </cell>
          <cell r="BC95">
            <v>0</v>
          </cell>
          <cell r="BD95">
            <v>0</v>
          </cell>
          <cell r="BE95">
            <v>0</v>
          </cell>
          <cell r="BF95">
            <v>0</v>
          </cell>
          <cell r="BG95">
            <v>0</v>
          </cell>
          <cell r="BH95">
            <v>1607.6874</v>
          </cell>
          <cell r="BI95">
            <v>1648.7750000000001</v>
          </cell>
          <cell r="BJ95">
            <v>1607.6874</v>
          </cell>
          <cell r="BK95">
            <v>1648.7750000000001</v>
          </cell>
          <cell r="BL95">
            <v>1648.7750000000001</v>
          </cell>
          <cell r="BM95">
            <v>1648.7750000000001</v>
          </cell>
          <cell r="BN95" t="str">
            <v>&lt;--ADMw_F--</v>
          </cell>
          <cell r="BO95">
            <v>-6.4850000000000003E-3</v>
          </cell>
          <cell r="BP95">
            <v>0</v>
          </cell>
          <cell r="BQ95">
            <v>695.74</v>
          </cell>
          <cell r="BR95">
            <v>55</v>
          </cell>
          <cell r="BS95">
            <v>0.7</v>
          </cell>
          <cell r="BT95" t="str">
            <v>&lt;--Spacer--&gt;</v>
          </cell>
          <cell r="BU95" t="str">
            <v>&lt;--Spacer--&gt;</v>
          </cell>
          <cell r="BV95" t="str">
            <v>&lt;--Spacer--&gt;</v>
          </cell>
          <cell r="BW95" t="str">
            <v>&lt;--Spacer--&gt;</v>
          </cell>
          <cell r="BX95">
            <v>1980</v>
          </cell>
          <cell r="BY95">
            <v>3022444</v>
          </cell>
          <cell r="BZ95">
            <v>140000</v>
          </cell>
          <cell r="CA95">
            <v>0</v>
          </cell>
          <cell r="CB95">
            <v>12500</v>
          </cell>
          <cell r="CC95">
            <v>0</v>
          </cell>
          <cell r="CD95">
            <v>0</v>
          </cell>
          <cell r="CE95">
            <v>0</v>
          </cell>
          <cell r="CF95">
            <v>0</v>
          </cell>
          <cell r="CG95">
            <v>10.72</v>
          </cell>
          <cell r="CH95">
            <v>956000</v>
          </cell>
          <cell r="CI95">
            <v>1374.09</v>
          </cell>
          <cell r="CJ95">
            <v>1374.09</v>
          </cell>
          <cell r="CK95">
            <v>1374.09</v>
          </cell>
          <cell r="CL95">
            <v>0</v>
          </cell>
          <cell r="CM95">
            <v>0</v>
          </cell>
          <cell r="CN95" t="str">
            <v>--ADMw_C--&gt;</v>
          </cell>
          <cell r="CO95">
            <v>1374.09</v>
          </cell>
          <cell r="CP95">
            <v>1374.09</v>
          </cell>
          <cell r="CQ95">
            <v>1374.09</v>
          </cell>
          <cell r="CR95">
            <v>0</v>
          </cell>
          <cell r="CS95">
            <v>188</v>
          </cell>
          <cell r="CT95">
            <v>151.1499</v>
          </cell>
          <cell r="CU95">
            <v>3.1</v>
          </cell>
          <cell r="CV95">
            <v>10.050000000000001</v>
          </cell>
          <cell r="CW95">
            <v>5.0250000000000004</v>
          </cell>
          <cell r="CX95">
            <v>10.050000000000001</v>
          </cell>
          <cell r="CY95">
            <v>10.050000000000001</v>
          </cell>
          <cell r="CZ95">
            <v>0</v>
          </cell>
          <cell r="DA95">
            <v>0</v>
          </cell>
          <cell r="DB95">
            <v>0</v>
          </cell>
          <cell r="DC95">
            <v>0</v>
          </cell>
          <cell r="DD95">
            <v>0</v>
          </cell>
          <cell r="DE95">
            <v>0</v>
          </cell>
          <cell r="DF95">
            <v>0</v>
          </cell>
          <cell r="DG95">
            <v>0</v>
          </cell>
          <cell r="DH95">
            <v>0</v>
          </cell>
          <cell r="DI95">
            <v>0</v>
          </cell>
          <cell r="DJ95">
            <v>0</v>
          </cell>
          <cell r="DK95">
            <v>29</v>
          </cell>
          <cell r="DL95">
            <v>7.25</v>
          </cell>
          <cell r="DM95">
            <v>268.29000000000002</v>
          </cell>
          <cell r="DN95">
            <v>67.072500000000005</v>
          </cell>
          <cell r="DO95">
            <v>268.29000000000002</v>
          </cell>
          <cell r="DP95">
            <v>268.29000000000002</v>
          </cell>
          <cell r="DQ95">
            <v>0</v>
          </cell>
          <cell r="DR95">
            <v>0</v>
          </cell>
          <cell r="DS95">
            <v>0</v>
          </cell>
          <cell r="DT95">
            <v>0</v>
          </cell>
          <cell r="DU95">
            <v>0</v>
          </cell>
          <cell r="DV95">
            <v>0</v>
          </cell>
          <cell r="DW95">
            <v>0</v>
          </cell>
          <cell r="DX95">
            <v>0</v>
          </cell>
          <cell r="DY95">
            <v>0</v>
          </cell>
          <cell r="DZ95">
            <v>1622.6732</v>
          </cell>
          <cell r="EA95">
            <v>1607.6874</v>
          </cell>
          <cell r="EB95">
            <v>1622.6732</v>
          </cell>
          <cell r="EC95">
            <v>1607.6874</v>
          </cell>
          <cell r="ED95">
            <v>1622.6732</v>
          </cell>
          <cell r="EE95">
            <v>1622.6732</v>
          </cell>
          <cell r="EF95" t="str">
            <v>&lt;--ADMw_C--</v>
          </cell>
          <cell r="EG95">
            <v>-1.2038999999999999E-2</v>
          </cell>
          <cell r="EH95">
            <v>0</v>
          </cell>
          <cell r="EI95">
            <v>687.36</v>
          </cell>
          <cell r="EJ95">
            <v>59</v>
          </cell>
          <cell r="EK95">
            <v>0.7</v>
          </cell>
          <cell r="EL95" t="str">
            <v>&lt;--Spacer--&gt;</v>
          </cell>
          <cell r="EM95" t="str">
            <v>&lt;--Spacer--&gt;</v>
          </cell>
          <cell r="EN95" t="str">
            <v>&lt;--Spacer--&gt;</v>
          </cell>
          <cell r="EO95" t="str">
            <v>&lt;--Spacer--&gt;</v>
          </cell>
          <cell r="EP95">
            <v>1980</v>
          </cell>
          <cell r="EQ95">
            <v>2880963</v>
          </cell>
          <cell r="ER95">
            <v>158826</v>
          </cell>
          <cell r="ES95">
            <v>83849</v>
          </cell>
          <cell r="ET95">
            <v>33913</v>
          </cell>
          <cell r="EU95">
            <v>0</v>
          </cell>
          <cell r="EV95">
            <v>0</v>
          </cell>
          <cell r="EW95">
            <v>0</v>
          </cell>
          <cell r="EX95">
            <v>0</v>
          </cell>
          <cell r="EY95">
            <v>12.31</v>
          </cell>
          <cell r="EZ95">
            <v>877594</v>
          </cell>
          <cell r="FA95">
            <v>1373.62</v>
          </cell>
          <cell r="FB95">
            <v>1373.62</v>
          </cell>
          <cell r="FC95">
            <v>1373.62</v>
          </cell>
          <cell r="FD95">
            <v>0</v>
          </cell>
          <cell r="FE95">
            <v>0</v>
          </cell>
          <cell r="FF95" t="str">
            <v>--ADMw_P--&gt;</v>
          </cell>
          <cell r="FG95">
            <v>1373.62</v>
          </cell>
          <cell r="FH95">
            <v>1373.62</v>
          </cell>
          <cell r="FI95">
            <v>1373.62</v>
          </cell>
          <cell r="FJ95">
            <v>0</v>
          </cell>
          <cell r="FK95">
            <v>183</v>
          </cell>
          <cell r="FL95">
            <v>151.09819999999999</v>
          </cell>
          <cell r="FM95">
            <v>3.1</v>
          </cell>
          <cell r="FN95">
            <v>8.5299999999999994</v>
          </cell>
          <cell r="FO95">
            <v>4.2649999999999997</v>
          </cell>
          <cell r="FP95">
            <v>8.5299999999999994</v>
          </cell>
          <cell r="FQ95">
            <v>8.5299999999999994</v>
          </cell>
          <cell r="FR95">
            <v>0</v>
          </cell>
          <cell r="FS95">
            <v>0</v>
          </cell>
          <cell r="FT95">
            <v>0</v>
          </cell>
          <cell r="FU95">
            <v>0</v>
          </cell>
          <cell r="FV95">
            <v>0</v>
          </cell>
          <cell r="FW95">
            <v>0</v>
          </cell>
          <cell r="FX95">
            <v>0</v>
          </cell>
          <cell r="FY95">
            <v>0</v>
          </cell>
          <cell r="FZ95">
            <v>0</v>
          </cell>
          <cell r="GA95">
            <v>0</v>
          </cell>
          <cell r="GB95">
            <v>0</v>
          </cell>
          <cell r="GC95">
            <v>25</v>
          </cell>
          <cell r="GD95">
            <v>6.25</v>
          </cell>
          <cell r="GE95">
            <v>337.36</v>
          </cell>
          <cell r="GF95">
            <v>84.34</v>
          </cell>
          <cell r="GG95">
            <v>337.36</v>
          </cell>
          <cell r="GH95">
            <v>337.36</v>
          </cell>
          <cell r="GI95">
            <v>0</v>
          </cell>
          <cell r="GJ95">
            <v>0</v>
          </cell>
          <cell r="GK95">
            <v>0</v>
          </cell>
          <cell r="GL95">
            <v>0</v>
          </cell>
          <cell r="GM95">
            <v>0</v>
          </cell>
          <cell r="GN95">
            <v>0</v>
          </cell>
          <cell r="GO95">
            <v>0</v>
          </cell>
          <cell r="GP95">
            <v>0</v>
          </cell>
          <cell r="GQ95">
            <v>0</v>
          </cell>
          <cell r="GR95">
            <v>1693.0373</v>
          </cell>
          <cell r="GS95">
            <v>1622.6732</v>
          </cell>
          <cell r="GT95">
            <v>1693.0373</v>
          </cell>
          <cell r="GU95">
            <v>1622.6732</v>
          </cell>
          <cell r="GV95">
            <v>1693.0373</v>
          </cell>
          <cell r="GW95">
            <v>1693.0373</v>
          </cell>
          <cell r="GX95" t="str">
            <v>&lt;--ADMw_P--</v>
          </cell>
          <cell r="GY95">
            <v>-1.4414E-2</v>
          </cell>
          <cell r="GZ95">
            <v>0</v>
          </cell>
          <cell r="HA95">
            <v>638.89</v>
          </cell>
          <cell r="HB95">
            <v>48</v>
          </cell>
          <cell r="HC95">
            <v>0.7</v>
          </cell>
          <cell r="HD95" t="str">
            <v>&lt;--Spacer--&gt;</v>
          </cell>
          <cell r="HE95" t="str">
            <v>&lt;--Spacer--&gt;</v>
          </cell>
          <cell r="HF95" t="str">
            <v>&lt;--Spacer--&gt;</v>
          </cell>
          <cell r="HG95" t="str">
            <v>&lt;--Spacer--&gt;</v>
          </cell>
          <cell r="HH95">
            <v>1980</v>
          </cell>
          <cell r="HI95">
            <v>2783652</v>
          </cell>
          <cell r="HJ95">
            <v>25938</v>
          </cell>
          <cell r="HK95">
            <v>170689</v>
          </cell>
          <cell r="HL95">
            <v>17151</v>
          </cell>
          <cell r="HM95">
            <v>0</v>
          </cell>
          <cell r="HN95">
            <v>0</v>
          </cell>
          <cell r="HO95">
            <v>0</v>
          </cell>
          <cell r="HP95">
            <v>0</v>
          </cell>
          <cell r="HQ95">
            <v>12.99</v>
          </cell>
          <cell r="HR95">
            <v>826589</v>
          </cell>
          <cell r="HS95">
            <v>1418.93</v>
          </cell>
          <cell r="HT95">
            <v>1418.93</v>
          </cell>
          <cell r="HU95">
            <v>1418.93</v>
          </cell>
          <cell r="HV95">
            <v>0</v>
          </cell>
          <cell r="HW95">
            <v>0</v>
          </cell>
          <cell r="HX95" t="str">
            <v>--ADMw_O--&gt;</v>
          </cell>
          <cell r="HY95">
            <v>1418.93</v>
          </cell>
          <cell r="HZ95">
            <v>1418.93</v>
          </cell>
          <cell r="IA95">
            <v>1418.93</v>
          </cell>
          <cell r="IB95">
            <v>0</v>
          </cell>
          <cell r="IC95">
            <v>192</v>
          </cell>
          <cell r="ID95">
            <v>156.0823</v>
          </cell>
          <cell r="IE95">
            <v>2.8</v>
          </cell>
          <cell r="IF95">
            <v>11.18</v>
          </cell>
          <cell r="IG95">
            <v>5.59</v>
          </cell>
          <cell r="IH95">
            <v>11.18</v>
          </cell>
          <cell r="II95">
            <v>11.18</v>
          </cell>
          <cell r="IJ95">
            <v>0</v>
          </cell>
          <cell r="IK95">
            <v>0</v>
          </cell>
          <cell r="IL95">
            <v>0</v>
          </cell>
          <cell r="IM95">
            <v>0</v>
          </cell>
          <cell r="IN95">
            <v>0</v>
          </cell>
          <cell r="IO95">
            <v>0</v>
          </cell>
          <cell r="IP95">
            <v>0</v>
          </cell>
          <cell r="IQ95">
            <v>0</v>
          </cell>
          <cell r="IR95">
            <v>0</v>
          </cell>
          <cell r="IS95">
            <v>0</v>
          </cell>
          <cell r="IT95">
            <v>0</v>
          </cell>
          <cell r="IU95">
            <v>30</v>
          </cell>
          <cell r="IV95">
            <v>7.5</v>
          </cell>
          <cell r="IW95">
            <v>408.54</v>
          </cell>
          <cell r="IX95">
            <v>102.13500000000001</v>
          </cell>
          <cell r="IY95">
            <v>408.54</v>
          </cell>
          <cell r="IZ95">
            <v>408.54</v>
          </cell>
          <cell r="JA95">
            <v>0</v>
          </cell>
          <cell r="JB95">
            <v>0</v>
          </cell>
          <cell r="JC95">
            <v>0</v>
          </cell>
          <cell r="JD95">
            <v>0</v>
          </cell>
          <cell r="JE95">
            <v>0</v>
          </cell>
          <cell r="JF95">
            <v>0</v>
          </cell>
          <cell r="JG95">
            <v>0</v>
          </cell>
          <cell r="JH95">
            <v>0</v>
          </cell>
          <cell r="JI95">
            <v>0</v>
          </cell>
          <cell r="JJ95">
            <v>1693.0373</v>
          </cell>
          <cell r="JK95">
            <v>1693.0373</v>
          </cell>
          <cell r="JL95" t="str">
            <v>&lt;--ADMw_O--</v>
          </cell>
          <cell r="JM95">
            <v>-1.6227999999999999E-2</v>
          </cell>
          <cell r="JN95">
            <v>0</v>
          </cell>
          <cell r="JO95">
            <v>582.54</v>
          </cell>
          <cell r="JP95">
            <v>46</v>
          </cell>
          <cell r="JQ95">
            <v>0.7</v>
          </cell>
          <cell r="JR95">
            <v>43640.35126797454</v>
          </cell>
          <cell r="JS95">
            <v>1</v>
          </cell>
          <cell r="JT95">
            <v>2</v>
          </cell>
        </row>
        <row r="96">
          <cell r="A96">
            <v>2003</v>
          </cell>
          <cell r="B96">
            <v>2003</v>
          </cell>
          <cell r="C96" t="str">
            <v>10130</v>
          </cell>
          <cell r="D96" t="str">
            <v>Douglas</v>
          </cell>
          <cell r="E96" t="str">
            <v>Sutherlin SD 130</v>
          </cell>
          <cell r="G96">
            <v>1980</v>
          </cell>
          <cell r="H96">
            <v>2975544</v>
          </cell>
          <cell r="I96">
            <v>150000</v>
          </cell>
          <cell r="J96">
            <v>0</v>
          </cell>
          <cell r="K96">
            <v>35000</v>
          </cell>
          <cell r="L96">
            <v>0</v>
          </cell>
          <cell r="M96">
            <v>0</v>
          </cell>
          <cell r="N96">
            <v>0</v>
          </cell>
          <cell r="O96">
            <v>0</v>
          </cell>
          <cell r="P96">
            <v>13.85</v>
          </cell>
          <cell r="Q96">
            <v>753949</v>
          </cell>
          <cell r="R96">
            <v>1290</v>
          </cell>
          <cell r="S96">
            <v>1290</v>
          </cell>
          <cell r="T96">
            <v>1290</v>
          </cell>
          <cell r="U96">
            <v>0</v>
          </cell>
          <cell r="V96" t="str">
            <v>--ADMw_F--&gt;</v>
          </cell>
          <cell r="W96">
            <v>1290</v>
          </cell>
          <cell r="X96">
            <v>1290</v>
          </cell>
          <cell r="Y96">
            <v>1290</v>
          </cell>
          <cell r="Z96">
            <v>0</v>
          </cell>
          <cell r="AA96">
            <v>206</v>
          </cell>
          <cell r="AB96">
            <v>141.9</v>
          </cell>
          <cell r="AC96">
            <v>1.4</v>
          </cell>
          <cell r="AD96">
            <v>24</v>
          </cell>
          <cell r="AE96">
            <v>12</v>
          </cell>
          <cell r="AF96">
            <v>24</v>
          </cell>
          <cell r="AG96">
            <v>24</v>
          </cell>
          <cell r="AH96">
            <v>0</v>
          </cell>
          <cell r="AI96">
            <v>1</v>
          </cell>
          <cell r="AJ96">
            <v>1</v>
          </cell>
          <cell r="AK96">
            <v>1</v>
          </cell>
          <cell r="AL96">
            <v>1</v>
          </cell>
          <cell r="AM96">
            <v>0</v>
          </cell>
          <cell r="AN96">
            <v>0</v>
          </cell>
          <cell r="AO96">
            <v>0</v>
          </cell>
          <cell r="AP96">
            <v>0</v>
          </cell>
          <cell r="AQ96">
            <v>0</v>
          </cell>
          <cell r="AR96">
            <v>0</v>
          </cell>
          <cell r="AS96">
            <v>18</v>
          </cell>
          <cell r="AT96">
            <v>4.5</v>
          </cell>
          <cell r="AU96">
            <v>231.63</v>
          </cell>
          <cell r="AV96">
            <v>57.907499999999999</v>
          </cell>
          <cell r="AW96">
            <v>231.63</v>
          </cell>
          <cell r="AX96">
            <v>231.63</v>
          </cell>
          <cell r="AY96">
            <v>0</v>
          </cell>
          <cell r="AZ96">
            <v>0</v>
          </cell>
          <cell r="BA96">
            <v>0</v>
          </cell>
          <cell r="BB96">
            <v>0</v>
          </cell>
          <cell r="BC96">
            <v>0</v>
          </cell>
          <cell r="BD96">
            <v>0</v>
          </cell>
          <cell r="BE96">
            <v>0</v>
          </cell>
          <cell r="BF96">
            <v>0</v>
          </cell>
          <cell r="BG96">
            <v>0</v>
          </cell>
          <cell r="BH96">
            <v>1590.7620999999999</v>
          </cell>
          <cell r="BI96">
            <v>1508.7075</v>
          </cell>
          <cell r="BJ96">
            <v>1590.7620999999999</v>
          </cell>
          <cell r="BK96">
            <v>1508.7075</v>
          </cell>
          <cell r="BL96">
            <v>1590.7620999999999</v>
          </cell>
          <cell r="BM96">
            <v>1590.7620999999999</v>
          </cell>
          <cell r="BN96" t="str">
            <v>&lt;--ADMw_F--</v>
          </cell>
          <cell r="BO96">
            <v>0</v>
          </cell>
          <cell r="BP96">
            <v>0</v>
          </cell>
          <cell r="BQ96">
            <v>584.46</v>
          </cell>
          <cell r="BR96">
            <v>40</v>
          </cell>
          <cell r="BS96">
            <v>0.7</v>
          </cell>
          <cell r="BT96" t="str">
            <v>&lt;--Spacer--&gt;</v>
          </cell>
          <cell r="BU96" t="str">
            <v>&lt;--Spacer--&gt;</v>
          </cell>
          <cell r="BV96" t="str">
            <v>&lt;--Spacer--&gt;</v>
          </cell>
          <cell r="BW96" t="str">
            <v>&lt;--Spacer--&gt;</v>
          </cell>
          <cell r="BX96">
            <v>1980</v>
          </cell>
          <cell r="BY96">
            <v>2705040</v>
          </cell>
          <cell r="BZ96">
            <v>96000</v>
          </cell>
          <cell r="CA96">
            <v>0</v>
          </cell>
          <cell r="CB96">
            <v>15000</v>
          </cell>
          <cell r="CC96">
            <v>0</v>
          </cell>
          <cell r="CD96">
            <v>0</v>
          </cell>
          <cell r="CE96">
            <v>0</v>
          </cell>
          <cell r="CF96">
            <v>0</v>
          </cell>
          <cell r="CG96">
            <v>14.35</v>
          </cell>
          <cell r="CH96">
            <v>667687</v>
          </cell>
          <cell r="CI96">
            <v>1361.36</v>
          </cell>
          <cell r="CJ96">
            <v>1361.36</v>
          </cell>
          <cell r="CK96">
            <v>1361.36</v>
          </cell>
          <cell r="CL96">
            <v>0</v>
          </cell>
          <cell r="CM96">
            <v>0</v>
          </cell>
          <cell r="CN96" t="str">
            <v>--ADMw_C--&gt;</v>
          </cell>
          <cell r="CO96">
            <v>1361.36</v>
          </cell>
          <cell r="CP96">
            <v>1361.36</v>
          </cell>
          <cell r="CQ96">
            <v>1361.36</v>
          </cell>
          <cell r="CR96">
            <v>0</v>
          </cell>
          <cell r="CS96">
            <v>178</v>
          </cell>
          <cell r="CT96">
            <v>149.74959999999999</v>
          </cell>
          <cell r="CU96">
            <v>1.4</v>
          </cell>
          <cell r="CV96">
            <v>23.26</v>
          </cell>
          <cell r="CW96">
            <v>11.63</v>
          </cell>
          <cell r="CX96">
            <v>23.26</v>
          </cell>
          <cell r="CY96">
            <v>23.26</v>
          </cell>
          <cell r="CZ96">
            <v>0</v>
          </cell>
          <cell r="DA96">
            <v>1.01</v>
          </cell>
          <cell r="DB96">
            <v>1.01</v>
          </cell>
          <cell r="DC96">
            <v>1.01</v>
          </cell>
          <cell r="DD96">
            <v>1.01</v>
          </cell>
          <cell r="DE96">
            <v>0</v>
          </cell>
          <cell r="DF96">
            <v>0</v>
          </cell>
          <cell r="DG96">
            <v>0</v>
          </cell>
          <cell r="DH96">
            <v>0</v>
          </cell>
          <cell r="DI96">
            <v>0</v>
          </cell>
          <cell r="DJ96">
            <v>0</v>
          </cell>
          <cell r="DK96">
            <v>18</v>
          </cell>
          <cell r="DL96">
            <v>4.5</v>
          </cell>
          <cell r="DM96">
            <v>244.45</v>
          </cell>
          <cell r="DN96">
            <v>61.112499999999997</v>
          </cell>
          <cell r="DO96">
            <v>244.45</v>
          </cell>
          <cell r="DP96">
            <v>244.45</v>
          </cell>
          <cell r="DQ96">
            <v>0</v>
          </cell>
          <cell r="DR96">
            <v>0</v>
          </cell>
          <cell r="DS96">
            <v>0</v>
          </cell>
          <cell r="DT96">
            <v>0</v>
          </cell>
          <cell r="DU96">
            <v>0</v>
          </cell>
          <cell r="DV96">
            <v>0</v>
          </cell>
          <cell r="DW96">
            <v>0</v>
          </cell>
          <cell r="DX96">
            <v>0</v>
          </cell>
          <cell r="DY96">
            <v>0</v>
          </cell>
          <cell r="DZ96">
            <v>1537.1463000000001</v>
          </cell>
          <cell r="EA96">
            <v>1590.7620999999999</v>
          </cell>
          <cell r="EB96">
            <v>1537.1463000000001</v>
          </cell>
          <cell r="EC96">
            <v>1590.7620999999999</v>
          </cell>
          <cell r="ED96">
            <v>1590.7620999999999</v>
          </cell>
          <cell r="EE96">
            <v>1590.7620999999999</v>
          </cell>
          <cell r="EF96" t="str">
            <v>&lt;--ADMw_C--</v>
          </cell>
          <cell r="EG96">
            <v>-2.7269999999999998E-3</v>
          </cell>
          <cell r="EH96">
            <v>0</v>
          </cell>
          <cell r="EI96">
            <v>489.12</v>
          </cell>
          <cell r="EJ96">
            <v>27</v>
          </cell>
          <cell r="EK96">
            <v>0.7</v>
          </cell>
          <cell r="EL96" t="str">
            <v>&lt;--Spacer--&gt;</v>
          </cell>
          <cell r="EM96" t="str">
            <v>&lt;--Spacer--&gt;</v>
          </cell>
          <cell r="EN96" t="str">
            <v>&lt;--Spacer--&gt;</v>
          </cell>
          <cell r="EO96" t="str">
            <v>&lt;--Spacer--&gt;</v>
          </cell>
          <cell r="EP96">
            <v>1980</v>
          </cell>
          <cell r="EQ96">
            <v>2720625</v>
          </cell>
          <cell r="ER96">
            <v>150624</v>
          </cell>
          <cell r="ES96">
            <v>131036</v>
          </cell>
          <cell r="ET96">
            <v>32335</v>
          </cell>
          <cell r="EU96">
            <v>0</v>
          </cell>
          <cell r="EV96">
            <v>0</v>
          </cell>
          <cell r="EW96">
            <v>0</v>
          </cell>
          <cell r="EX96">
            <v>0</v>
          </cell>
          <cell r="EY96">
            <v>13.85</v>
          </cell>
          <cell r="EZ96">
            <v>708809</v>
          </cell>
          <cell r="FA96">
            <v>1309.33</v>
          </cell>
          <cell r="FB96">
            <v>1309.33</v>
          </cell>
          <cell r="FC96">
            <v>1309.33</v>
          </cell>
          <cell r="FD96">
            <v>0</v>
          </cell>
          <cell r="FE96">
            <v>0</v>
          </cell>
          <cell r="FF96" t="str">
            <v>--ADMw_P--&gt;</v>
          </cell>
          <cell r="FG96">
            <v>1309.33</v>
          </cell>
          <cell r="FH96">
            <v>1309.33</v>
          </cell>
          <cell r="FI96">
            <v>1309.33</v>
          </cell>
          <cell r="FJ96">
            <v>0</v>
          </cell>
          <cell r="FK96">
            <v>160</v>
          </cell>
          <cell r="FL96">
            <v>144.02629999999999</v>
          </cell>
          <cell r="FM96">
            <v>1.4</v>
          </cell>
          <cell r="FN96">
            <v>20.61</v>
          </cell>
          <cell r="FO96">
            <v>10.305</v>
          </cell>
          <cell r="FP96">
            <v>20.61</v>
          </cell>
          <cell r="FQ96">
            <v>20.61</v>
          </cell>
          <cell r="FR96">
            <v>0</v>
          </cell>
          <cell r="FS96">
            <v>1</v>
          </cell>
          <cell r="FT96">
            <v>1</v>
          </cell>
          <cell r="FU96">
            <v>1</v>
          </cell>
          <cell r="FV96">
            <v>1</v>
          </cell>
          <cell r="FW96">
            <v>0</v>
          </cell>
          <cell r="FX96">
            <v>0</v>
          </cell>
          <cell r="FY96">
            <v>0</v>
          </cell>
          <cell r="FZ96">
            <v>0</v>
          </cell>
          <cell r="GA96">
            <v>0</v>
          </cell>
          <cell r="GB96">
            <v>0</v>
          </cell>
          <cell r="GC96">
            <v>14</v>
          </cell>
          <cell r="GD96">
            <v>3.5</v>
          </cell>
          <cell r="GE96">
            <v>270.33999999999997</v>
          </cell>
          <cell r="GF96">
            <v>67.584999999999994</v>
          </cell>
          <cell r="GG96">
            <v>270.33999999999997</v>
          </cell>
          <cell r="GH96">
            <v>270.33999999999997</v>
          </cell>
          <cell r="GI96">
            <v>0</v>
          </cell>
          <cell r="GJ96">
            <v>0</v>
          </cell>
          <cell r="GK96">
            <v>0</v>
          </cell>
          <cell r="GL96">
            <v>0</v>
          </cell>
          <cell r="GM96">
            <v>0</v>
          </cell>
          <cell r="GN96">
            <v>0</v>
          </cell>
          <cell r="GO96">
            <v>0</v>
          </cell>
          <cell r="GP96">
            <v>0</v>
          </cell>
          <cell r="GQ96">
            <v>0</v>
          </cell>
          <cell r="GR96">
            <v>1584.4455</v>
          </cell>
          <cell r="GS96">
            <v>1537.1463000000001</v>
          </cell>
          <cell r="GT96">
            <v>1584.4455</v>
          </cell>
          <cell r="GU96">
            <v>1537.1463000000001</v>
          </cell>
          <cell r="GV96">
            <v>1584.4455</v>
          </cell>
          <cell r="GW96">
            <v>1584.4455</v>
          </cell>
          <cell r="GX96" t="str">
            <v>&lt;--ADMw_P--</v>
          </cell>
          <cell r="GY96">
            <v>-2.5479999999999999E-3</v>
          </cell>
          <cell r="GZ96">
            <v>0</v>
          </cell>
          <cell r="HA96">
            <v>541.35</v>
          </cell>
          <cell r="HB96">
            <v>37</v>
          </cell>
          <cell r="HC96">
            <v>0.7</v>
          </cell>
          <cell r="HD96" t="str">
            <v>&lt;--Spacer--&gt;</v>
          </cell>
          <cell r="HE96" t="str">
            <v>&lt;--Spacer--&gt;</v>
          </cell>
          <cell r="HF96" t="str">
            <v>&lt;--Spacer--&gt;</v>
          </cell>
          <cell r="HG96" t="str">
            <v>&lt;--Spacer--&gt;</v>
          </cell>
          <cell r="HH96">
            <v>1980</v>
          </cell>
          <cell r="HI96">
            <v>2633512</v>
          </cell>
          <cell r="HJ96">
            <v>24578</v>
          </cell>
          <cell r="HK96">
            <v>157177</v>
          </cell>
          <cell r="HL96">
            <v>16252</v>
          </cell>
          <cell r="HM96">
            <v>0</v>
          </cell>
          <cell r="HN96">
            <v>0</v>
          </cell>
          <cell r="HO96">
            <v>0</v>
          </cell>
          <cell r="HP96">
            <v>0</v>
          </cell>
          <cell r="HQ96">
            <v>13.64</v>
          </cell>
          <cell r="HR96">
            <v>629484</v>
          </cell>
          <cell r="HS96">
            <v>1333.8</v>
          </cell>
          <cell r="HT96">
            <v>1333.8</v>
          </cell>
          <cell r="HU96">
            <v>1333.8</v>
          </cell>
          <cell r="HV96">
            <v>0</v>
          </cell>
          <cell r="HW96">
            <v>0</v>
          </cell>
          <cell r="HX96" t="str">
            <v>--ADMw_O--&gt;</v>
          </cell>
          <cell r="HY96">
            <v>1333.8</v>
          </cell>
          <cell r="HZ96">
            <v>1333.8</v>
          </cell>
          <cell r="IA96">
            <v>1333.8</v>
          </cell>
          <cell r="IB96">
            <v>0</v>
          </cell>
          <cell r="IC96">
            <v>164</v>
          </cell>
          <cell r="ID96">
            <v>146.71799999999999</v>
          </cell>
          <cell r="IE96">
            <v>0.3</v>
          </cell>
          <cell r="IF96">
            <v>27.72</v>
          </cell>
          <cell r="IG96">
            <v>13.86</v>
          </cell>
          <cell r="IH96">
            <v>27.72</v>
          </cell>
          <cell r="II96">
            <v>27.72</v>
          </cell>
          <cell r="IJ96">
            <v>0</v>
          </cell>
          <cell r="IK96">
            <v>2.5099999999999998</v>
          </cell>
          <cell r="IL96">
            <v>2.5099999999999998</v>
          </cell>
          <cell r="IM96">
            <v>2.5099999999999998</v>
          </cell>
          <cell r="IN96">
            <v>2.5099999999999998</v>
          </cell>
          <cell r="IO96">
            <v>0</v>
          </cell>
          <cell r="IP96">
            <v>0</v>
          </cell>
          <cell r="IQ96">
            <v>0</v>
          </cell>
          <cell r="IR96">
            <v>0</v>
          </cell>
          <cell r="IS96">
            <v>0</v>
          </cell>
          <cell r="IT96">
            <v>0</v>
          </cell>
          <cell r="IU96">
            <v>8</v>
          </cell>
          <cell r="IV96">
            <v>2</v>
          </cell>
          <cell r="IW96">
            <v>341.03</v>
          </cell>
          <cell r="IX96">
            <v>85.257499999999993</v>
          </cell>
          <cell r="IY96">
            <v>341.03</v>
          </cell>
          <cell r="IZ96">
            <v>341.03</v>
          </cell>
          <cell r="JA96">
            <v>0</v>
          </cell>
          <cell r="JB96">
            <v>0</v>
          </cell>
          <cell r="JC96">
            <v>0</v>
          </cell>
          <cell r="JD96">
            <v>0</v>
          </cell>
          <cell r="JE96">
            <v>0</v>
          </cell>
          <cell r="JF96">
            <v>0</v>
          </cell>
          <cell r="JG96">
            <v>0</v>
          </cell>
          <cell r="JH96">
            <v>0</v>
          </cell>
          <cell r="JI96">
            <v>0</v>
          </cell>
          <cell r="JJ96">
            <v>1584.4455</v>
          </cell>
          <cell r="JK96">
            <v>1584.4455</v>
          </cell>
          <cell r="JL96" t="str">
            <v>&lt;--ADMw_O--</v>
          </cell>
          <cell r="JM96">
            <v>0</v>
          </cell>
          <cell r="JN96">
            <v>0</v>
          </cell>
          <cell r="JO96">
            <v>471.95</v>
          </cell>
          <cell r="JP96">
            <v>28</v>
          </cell>
          <cell r="JQ96">
            <v>0.7</v>
          </cell>
          <cell r="JR96">
            <v>43640.35126797454</v>
          </cell>
          <cell r="JS96">
            <v>1</v>
          </cell>
          <cell r="JT96">
            <v>2</v>
          </cell>
        </row>
        <row r="97">
          <cell r="A97">
            <v>2005</v>
          </cell>
          <cell r="B97">
            <v>2005</v>
          </cell>
          <cell r="C97" t="str">
            <v>11003</v>
          </cell>
          <cell r="D97" t="str">
            <v>Gilliam</v>
          </cell>
          <cell r="E97" t="str">
            <v>Arlington SD 3</v>
          </cell>
          <cell r="G97">
            <v>2004</v>
          </cell>
          <cell r="H97">
            <v>1796742</v>
          </cell>
          <cell r="I97">
            <v>0</v>
          </cell>
          <cell r="J97">
            <v>0</v>
          </cell>
          <cell r="K97">
            <v>0</v>
          </cell>
          <cell r="L97">
            <v>0</v>
          </cell>
          <cell r="M97">
            <v>160000</v>
          </cell>
          <cell r="N97">
            <v>0</v>
          </cell>
          <cell r="O97">
            <v>0</v>
          </cell>
          <cell r="P97">
            <v>20.87</v>
          </cell>
          <cell r="Q97">
            <v>515032</v>
          </cell>
          <cell r="R97">
            <v>172</v>
          </cell>
          <cell r="S97">
            <v>172</v>
          </cell>
          <cell r="T97">
            <v>172</v>
          </cell>
          <cell r="U97">
            <v>0</v>
          </cell>
          <cell r="V97" t="str">
            <v>--ADMw_F--&gt;</v>
          </cell>
          <cell r="W97">
            <v>172</v>
          </cell>
          <cell r="X97">
            <v>172</v>
          </cell>
          <cell r="Y97">
            <v>172</v>
          </cell>
          <cell r="Z97">
            <v>0</v>
          </cell>
          <cell r="AA97">
            <v>20</v>
          </cell>
          <cell r="AB97">
            <v>18.920000000000002</v>
          </cell>
          <cell r="AC97">
            <v>1.4</v>
          </cell>
          <cell r="AD97">
            <v>4</v>
          </cell>
          <cell r="AE97">
            <v>2</v>
          </cell>
          <cell r="AF97">
            <v>4</v>
          </cell>
          <cell r="AG97">
            <v>4</v>
          </cell>
          <cell r="AH97">
            <v>0</v>
          </cell>
          <cell r="AI97">
            <v>0</v>
          </cell>
          <cell r="AJ97">
            <v>0</v>
          </cell>
          <cell r="AK97">
            <v>0</v>
          </cell>
          <cell r="AL97">
            <v>0</v>
          </cell>
          <cell r="AM97">
            <v>0</v>
          </cell>
          <cell r="AN97">
            <v>0</v>
          </cell>
          <cell r="AO97">
            <v>0</v>
          </cell>
          <cell r="AP97">
            <v>0</v>
          </cell>
          <cell r="AQ97">
            <v>0</v>
          </cell>
          <cell r="AR97">
            <v>0</v>
          </cell>
          <cell r="AS97">
            <v>0</v>
          </cell>
          <cell r="AT97">
            <v>0</v>
          </cell>
          <cell r="AU97">
            <v>31</v>
          </cell>
          <cell r="AV97">
            <v>7.75</v>
          </cell>
          <cell r="AW97">
            <v>31</v>
          </cell>
          <cell r="AX97">
            <v>31</v>
          </cell>
          <cell r="AY97">
            <v>0</v>
          </cell>
          <cell r="AZ97">
            <v>0</v>
          </cell>
          <cell r="BA97">
            <v>70.62</v>
          </cell>
          <cell r="BB97">
            <v>0</v>
          </cell>
          <cell r="BC97">
            <v>70.62</v>
          </cell>
          <cell r="BD97">
            <v>0</v>
          </cell>
          <cell r="BE97">
            <v>50.46</v>
          </cell>
          <cell r="BF97">
            <v>0</v>
          </cell>
          <cell r="BG97">
            <v>50.46</v>
          </cell>
          <cell r="BH97">
            <v>18.614999999999998</v>
          </cell>
          <cell r="BI97">
            <v>202.07</v>
          </cell>
          <cell r="BJ97">
            <v>303.94499999999999</v>
          </cell>
          <cell r="BK97">
            <v>323.14999999999998</v>
          </cell>
          <cell r="BL97">
            <v>202.07</v>
          </cell>
          <cell r="BM97">
            <v>323.14999999999998</v>
          </cell>
          <cell r="BN97" t="str">
            <v>&lt;--ADMw_F--</v>
          </cell>
          <cell r="BO97">
            <v>-1.7593999999999999E-2</v>
          </cell>
          <cell r="BP97">
            <v>0</v>
          </cell>
          <cell r="BQ97">
            <v>2994.37</v>
          </cell>
          <cell r="BR97">
            <v>93</v>
          </cell>
          <cell r="BS97">
            <v>0.9</v>
          </cell>
          <cell r="BT97" t="str">
            <v>&lt;--Spacer--&gt;</v>
          </cell>
          <cell r="BU97" t="str">
            <v>&lt;--Spacer--&gt;</v>
          </cell>
          <cell r="BV97" t="str">
            <v>&lt;--Spacer--&gt;</v>
          </cell>
          <cell r="BW97" t="str">
            <v>&lt;--Spacer--&gt;</v>
          </cell>
          <cell r="BX97">
            <v>2004</v>
          </cell>
          <cell r="BY97">
            <v>1744410</v>
          </cell>
          <cell r="BZ97">
            <v>0</v>
          </cell>
          <cell r="CA97">
            <v>0</v>
          </cell>
          <cell r="CB97">
            <v>0</v>
          </cell>
          <cell r="CC97">
            <v>0</v>
          </cell>
          <cell r="CD97">
            <v>162591</v>
          </cell>
          <cell r="CE97">
            <v>0</v>
          </cell>
          <cell r="CF97">
            <v>0</v>
          </cell>
          <cell r="CG97">
            <v>14.8</v>
          </cell>
          <cell r="CH97">
            <v>369213</v>
          </cell>
          <cell r="CI97">
            <v>0</v>
          </cell>
          <cell r="CJ97">
            <v>156.5</v>
          </cell>
          <cell r="CK97">
            <v>0</v>
          </cell>
          <cell r="CL97">
            <v>156.5</v>
          </cell>
          <cell r="CM97">
            <v>0</v>
          </cell>
          <cell r="CN97" t="str">
            <v>--ADMw_C--&gt;</v>
          </cell>
          <cell r="CO97">
            <v>0</v>
          </cell>
          <cell r="CP97">
            <v>156.5</v>
          </cell>
          <cell r="CQ97">
            <v>0</v>
          </cell>
          <cell r="CR97">
            <v>156.5</v>
          </cell>
          <cell r="CS97">
            <v>22</v>
          </cell>
          <cell r="CT97">
            <v>17.215</v>
          </cell>
          <cell r="CU97">
            <v>1.4</v>
          </cell>
          <cell r="CV97">
            <v>0</v>
          </cell>
          <cell r="CW97">
            <v>0</v>
          </cell>
          <cell r="CX97">
            <v>0</v>
          </cell>
          <cell r="CY97">
            <v>0</v>
          </cell>
          <cell r="CZ97">
            <v>0</v>
          </cell>
          <cell r="DA97">
            <v>0</v>
          </cell>
          <cell r="DB97">
            <v>0</v>
          </cell>
          <cell r="DC97">
            <v>0</v>
          </cell>
          <cell r="DD97">
            <v>0</v>
          </cell>
          <cell r="DE97">
            <v>0</v>
          </cell>
          <cell r="DF97">
            <v>0</v>
          </cell>
          <cell r="DG97">
            <v>0</v>
          </cell>
          <cell r="DH97">
            <v>0</v>
          </cell>
          <cell r="DI97">
            <v>0</v>
          </cell>
          <cell r="DJ97">
            <v>0</v>
          </cell>
          <cell r="DK97">
            <v>0</v>
          </cell>
          <cell r="DL97">
            <v>0</v>
          </cell>
          <cell r="DM97">
            <v>0</v>
          </cell>
          <cell r="DN97">
            <v>0</v>
          </cell>
          <cell r="DO97">
            <v>31</v>
          </cell>
          <cell r="DP97">
            <v>0</v>
          </cell>
          <cell r="DQ97">
            <v>31</v>
          </cell>
          <cell r="DR97">
            <v>0</v>
          </cell>
          <cell r="DS97">
            <v>70.62</v>
          </cell>
          <cell r="DT97">
            <v>0</v>
          </cell>
          <cell r="DU97">
            <v>70.62</v>
          </cell>
          <cell r="DV97">
            <v>0</v>
          </cell>
          <cell r="DW97">
            <v>50.46</v>
          </cell>
          <cell r="DX97">
            <v>0</v>
          </cell>
          <cell r="DY97">
            <v>50.46</v>
          </cell>
          <cell r="DZ97">
            <v>19.230899999999998</v>
          </cell>
          <cell r="EA97">
            <v>18.614999999999998</v>
          </cell>
          <cell r="EB97">
            <v>301.1884</v>
          </cell>
          <cell r="EC97">
            <v>303.94499999999999</v>
          </cell>
          <cell r="ED97">
            <v>19.230899999999998</v>
          </cell>
          <cell r="EE97">
            <v>303.94499999999999</v>
          </cell>
          <cell r="EF97" t="str">
            <v>&lt;--ADMw_C--</v>
          </cell>
          <cell r="EG97">
            <v>-3.6297000000000003E-2</v>
          </cell>
          <cell r="EH97">
            <v>0</v>
          </cell>
          <cell r="EI97">
            <v>2273.62</v>
          </cell>
          <cell r="EJ97">
            <v>92</v>
          </cell>
          <cell r="EK97">
            <v>0.9</v>
          </cell>
          <cell r="EL97" t="str">
            <v>&lt;--Spacer--&gt;</v>
          </cell>
          <cell r="EM97" t="str">
            <v>&lt;--Spacer--&gt;</v>
          </cell>
          <cell r="EN97" t="str">
            <v>&lt;--Spacer--&gt;</v>
          </cell>
          <cell r="EO97" t="str">
            <v>&lt;--Spacer--&gt;</v>
          </cell>
          <cell r="EP97">
            <v>2004</v>
          </cell>
          <cell r="EQ97">
            <v>1750852</v>
          </cell>
          <cell r="ER97">
            <v>0</v>
          </cell>
          <cell r="ES97">
            <v>11115</v>
          </cell>
          <cell r="ET97">
            <v>0</v>
          </cell>
          <cell r="EU97">
            <v>0</v>
          </cell>
          <cell r="EV97">
            <v>162592</v>
          </cell>
          <cell r="EW97">
            <v>0</v>
          </cell>
          <cell r="EX97">
            <v>0</v>
          </cell>
          <cell r="EY97">
            <v>20.87</v>
          </cell>
          <cell r="EZ97">
            <v>260671</v>
          </cell>
          <cell r="FA97">
            <v>1</v>
          </cell>
          <cell r="FB97">
            <v>152.44</v>
          </cell>
          <cell r="FC97">
            <v>1</v>
          </cell>
          <cell r="FD97">
            <v>151.44</v>
          </cell>
          <cell r="FE97">
            <v>0</v>
          </cell>
          <cell r="FF97" t="str">
            <v>--ADMw_P--&gt;</v>
          </cell>
          <cell r="FG97">
            <v>1</v>
          </cell>
          <cell r="FH97">
            <v>152.44</v>
          </cell>
          <cell r="FI97">
            <v>1</v>
          </cell>
          <cell r="FJ97">
            <v>151.44</v>
          </cell>
          <cell r="FK97">
            <v>23</v>
          </cell>
          <cell r="FL97">
            <v>16.7684</v>
          </cell>
          <cell r="FM97">
            <v>1.4</v>
          </cell>
          <cell r="FN97">
            <v>0</v>
          </cell>
          <cell r="FO97">
            <v>0</v>
          </cell>
          <cell r="FP97">
            <v>0</v>
          </cell>
          <cell r="FQ97">
            <v>0</v>
          </cell>
          <cell r="FR97">
            <v>0</v>
          </cell>
          <cell r="FS97">
            <v>0</v>
          </cell>
          <cell r="FT97">
            <v>0</v>
          </cell>
          <cell r="FU97">
            <v>0</v>
          </cell>
          <cell r="FV97">
            <v>0</v>
          </cell>
          <cell r="FW97">
            <v>0</v>
          </cell>
          <cell r="FX97">
            <v>0</v>
          </cell>
          <cell r="FY97">
            <v>0</v>
          </cell>
          <cell r="FZ97">
            <v>0</v>
          </cell>
          <cell r="GA97">
            <v>0</v>
          </cell>
          <cell r="GB97">
            <v>0</v>
          </cell>
          <cell r="GC97">
            <v>0</v>
          </cell>
          <cell r="GD97">
            <v>0</v>
          </cell>
          <cell r="GE97">
            <v>0.25</v>
          </cell>
          <cell r="GF97">
            <v>6.25E-2</v>
          </cell>
          <cell r="GG97">
            <v>38</v>
          </cell>
          <cell r="GH97">
            <v>0.25</v>
          </cell>
          <cell r="GI97">
            <v>37.75</v>
          </cell>
          <cell r="GJ97">
            <v>0</v>
          </cell>
          <cell r="GK97">
            <v>70.62</v>
          </cell>
          <cell r="GL97">
            <v>0</v>
          </cell>
          <cell r="GM97">
            <v>70.62</v>
          </cell>
          <cell r="GN97">
            <v>0</v>
          </cell>
          <cell r="GO97">
            <v>50.46</v>
          </cell>
          <cell r="GP97">
            <v>0</v>
          </cell>
          <cell r="GQ97">
            <v>50.46</v>
          </cell>
          <cell r="GR97">
            <v>18.545300000000001</v>
          </cell>
          <cell r="GS97">
            <v>19.230899999999998</v>
          </cell>
          <cell r="GT97">
            <v>301.80529999999999</v>
          </cell>
          <cell r="GU97">
            <v>301.1884</v>
          </cell>
          <cell r="GV97">
            <v>19.230899999999998</v>
          </cell>
          <cell r="GW97">
            <v>301.80529999999999</v>
          </cell>
          <cell r="GX97" t="str">
            <v>&lt;--ADMw_P--</v>
          </cell>
          <cell r="GY97">
            <v>-2.1912000000000001E-2</v>
          </cell>
          <cell r="GZ97">
            <v>0</v>
          </cell>
          <cell r="HA97">
            <v>1709.99</v>
          </cell>
          <cell r="HB97">
            <v>88</v>
          </cell>
          <cell r="HC97">
            <v>0.8</v>
          </cell>
          <cell r="HD97" t="str">
            <v>&lt;--Spacer--&gt;</v>
          </cell>
          <cell r="HE97" t="str">
            <v>&lt;--Spacer--&gt;</v>
          </cell>
          <cell r="HF97" t="str">
            <v>&lt;--Spacer--&gt;</v>
          </cell>
          <cell r="HG97" t="str">
            <v>&lt;--Spacer--&gt;</v>
          </cell>
          <cell r="HH97">
            <v>2004</v>
          </cell>
          <cell r="HI97">
            <v>1698071</v>
          </cell>
          <cell r="HJ97">
            <v>0</v>
          </cell>
          <cell r="HK97">
            <v>13922</v>
          </cell>
          <cell r="HL97">
            <v>0</v>
          </cell>
          <cell r="HM97">
            <v>0</v>
          </cell>
          <cell r="HN97">
            <v>180284</v>
          </cell>
          <cell r="HO97">
            <v>0</v>
          </cell>
          <cell r="HP97">
            <v>0</v>
          </cell>
          <cell r="HQ97">
            <v>19.829999999999998</v>
          </cell>
          <cell r="HR97">
            <v>192362</v>
          </cell>
          <cell r="HS97">
            <v>1</v>
          </cell>
          <cell r="HT97">
            <v>157.22999999999999</v>
          </cell>
          <cell r="HU97">
            <v>1</v>
          </cell>
          <cell r="HV97">
            <v>156.22999999999999</v>
          </cell>
          <cell r="HW97">
            <v>0</v>
          </cell>
          <cell r="HX97" t="str">
            <v>--ADMw_O--&gt;</v>
          </cell>
          <cell r="HY97">
            <v>1</v>
          </cell>
          <cell r="HZ97">
            <v>157.22999999999999</v>
          </cell>
          <cell r="IA97">
            <v>1</v>
          </cell>
          <cell r="IB97">
            <v>156.22999999999999</v>
          </cell>
          <cell r="IC97">
            <v>20</v>
          </cell>
          <cell r="ID97">
            <v>17.295300000000001</v>
          </cell>
          <cell r="IE97">
            <v>0.2</v>
          </cell>
          <cell r="IF97">
            <v>0</v>
          </cell>
          <cell r="IG97">
            <v>0</v>
          </cell>
          <cell r="IH97">
            <v>0</v>
          </cell>
          <cell r="II97">
            <v>0</v>
          </cell>
          <cell r="IJ97">
            <v>0</v>
          </cell>
          <cell r="IK97">
            <v>0</v>
          </cell>
          <cell r="IL97">
            <v>0</v>
          </cell>
          <cell r="IM97">
            <v>0</v>
          </cell>
          <cell r="IN97">
            <v>0</v>
          </cell>
          <cell r="IO97">
            <v>0</v>
          </cell>
          <cell r="IP97">
            <v>0</v>
          </cell>
          <cell r="IQ97">
            <v>0</v>
          </cell>
          <cell r="IR97">
            <v>0</v>
          </cell>
          <cell r="IS97">
            <v>0</v>
          </cell>
          <cell r="IT97">
            <v>0</v>
          </cell>
          <cell r="IU97">
            <v>0</v>
          </cell>
          <cell r="IV97">
            <v>0</v>
          </cell>
          <cell r="IW97">
            <v>0.2</v>
          </cell>
          <cell r="IX97">
            <v>0.05</v>
          </cell>
          <cell r="IY97">
            <v>32</v>
          </cell>
          <cell r="IZ97">
            <v>0.2</v>
          </cell>
          <cell r="JA97">
            <v>31.8</v>
          </cell>
          <cell r="JB97">
            <v>0</v>
          </cell>
          <cell r="JC97">
            <v>68.62</v>
          </cell>
          <cell r="JD97">
            <v>0</v>
          </cell>
          <cell r="JE97">
            <v>68.62</v>
          </cell>
          <cell r="JF97">
            <v>0</v>
          </cell>
          <cell r="JG97">
            <v>50.46</v>
          </cell>
          <cell r="JH97">
            <v>0</v>
          </cell>
          <cell r="JI97">
            <v>50.46</v>
          </cell>
          <cell r="JJ97">
            <v>18.545300000000001</v>
          </cell>
          <cell r="JK97">
            <v>301.80529999999999</v>
          </cell>
          <cell r="JL97" t="str">
            <v>&lt;--ADMw_O--</v>
          </cell>
          <cell r="JM97">
            <v>0</v>
          </cell>
          <cell r="JN97">
            <v>0</v>
          </cell>
          <cell r="JO97">
            <v>1223.44</v>
          </cell>
          <cell r="JP97">
            <v>83</v>
          </cell>
          <cell r="JQ97">
            <v>0.8</v>
          </cell>
          <cell r="JR97">
            <v>43640.35126797454</v>
          </cell>
          <cell r="JS97">
            <v>1</v>
          </cell>
          <cell r="JT97">
            <v>2</v>
          </cell>
        </row>
        <row r="98">
          <cell r="A98">
            <v>323</v>
          </cell>
          <cell r="B98">
            <v>2005</v>
          </cell>
          <cell r="D98" t="str">
            <v>Gilliam</v>
          </cell>
          <cell r="E98" t="str">
            <v>Arlington SD 3</v>
          </cell>
          <cell r="F98" t="str">
            <v>Arlington Community Charter School</v>
          </cell>
          <cell r="H98">
            <v>0</v>
          </cell>
          <cell r="I98">
            <v>0</v>
          </cell>
          <cell r="J98">
            <v>0</v>
          </cell>
          <cell r="K98">
            <v>0</v>
          </cell>
          <cell r="L98">
            <v>0</v>
          </cell>
          <cell r="M98">
            <v>0</v>
          </cell>
          <cell r="N98">
            <v>0</v>
          </cell>
          <cell r="O98">
            <v>0</v>
          </cell>
          <cell r="P98">
            <v>0</v>
          </cell>
          <cell r="Q98">
            <v>0</v>
          </cell>
          <cell r="R98">
            <v>0</v>
          </cell>
          <cell r="T98">
            <v>0</v>
          </cell>
          <cell r="U98">
            <v>0</v>
          </cell>
          <cell r="V98" t="str">
            <v>--ADMw_F--&gt;</v>
          </cell>
          <cell r="W98">
            <v>0</v>
          </cell>
          <cell r="Y98">
            <v>0</v>
          </cell>
          <cell r="Z98">
            <v>0</v>
          </cell>
          <cell r="AA98">
            <v>0</v>
          </cell>
          <cell r="AB98">
            <v>0</v>
          </cell>
          <cell r="AC98">
            <v>0</v>
          </cell>
          <cell r="AD98">
            <v>0</v>
          </cell>
          <cell r="AE98">
            <v>0</v>
          </cell>
          <cell r="AG98">
            <v>0</v>
          </cell>
          <cell r="AH98">
            <v>0</v>
          </cell>
          <cell r="AI98">
            <v>0</v>
          </cell>
          <cell r="AJ98">
            <v>0</v>
          </cell>
          <cell r="AL98">
            <v>0</v>
          </cell>
          <cell r="AM98">
            <v>0</v>
          </cell>
          <cell r="AN98">
            <v>0</v>
          </cell>
          <cell r="AO98">
            <v>0</v>
          </cell>
          <cell r="AQ98">
            <v>0</v>
          </cell>
          <cell r="AR98">
            <v>0</v>
          </cell>
          <cell r="AS98">
            <v>0</v>
          </cell>
          <cell r="AT98">
            <v>0</v>
          </cell>
          <cell r="AU98">
            <v>0</v>
          </cell>
          <cell r="AV98">
            <v>0</v>
          </cell>
          <cell r="AX98">
            <v>0</v>
          </cell>
          <cell r="AY98">
            <v>0</v>
          </cell>
          <cell r="AZ98">
            <v>70.62</v>
          </cell>
          <cell r="BB98">
            <v>70.62</v>
          </cell>
          <cell r="BC98">
            <v>0</v>
          </cell>
          <cell r="BD98">
            <v>50.46</v>
          </cell>
          <cell r="BF98">
            <v>50.46</v>
          </cell>
          <cell r="BG98">
            <v>0</v>
          </cell>
          <cell r="BH98">
            <v>285.33</v>
          </cell>
          <cell r="BI98">
            <v>121.08</v>
          </cell>
          <cell r="BL98">
            <v>285.33</v>
          </cell>
          <cell r="BN98" t="str">
            <v>&lt;--ADMw_F--</v>
          </cell>
          <cell r="BO98">
            <v>0</v>
          </cell>
          <cell r="BP98">
            <v>0</v>
          </cell>
          <cell r="BQ98">
            <v>0</v>
          </cell>
          <cell r="BR98">
            <v>0</v>
          </cell>
          <cell r="BS98">
            <v>0</v>
          </cell>
          <cell r="BT98" t="str">
            <v>&lt;--Spacer--&gt;</v>
          </cell>
          <cell r="BU98" t="str">
            <v>&lt;--Spacer--&gt;</v>
          </cell>
          <cell r="BV98" t="str">
            <v>&lt;--Spacer--&gt;</v>
          </cell>
          <cell r="BW98" t="str">
            <v>&lt;--Spacer--&gt;</v>
          </cell>
          <cell r="BY98">
            <v>0</v>
          </cell>
          <cell r="BZ98">
            <v>0</v>
          </cell>
          <cell r="CA98">
            <v>0</v>
          </cell>
          <cell r="CB98">
            <v>0</v>
          </cell>
          <cell r="CC98">
            <v>0</v>
          </cell>
          <cell r="CD98">
            <v>0</v>
          </cell>
          <cell r="CE98">
            <v>0</v>
          </cell>
          <cell r="CF98">
            <v>0</v>
          </cell>
          <cell r="CG98">
            <v>0</v>
          </cell>
          <cell r="CH98">
            <v>0</v>
          </cell>
          <cell r="CI98">
            <v>156.5</v>
          </cell>
          <cell r="CK98">
            <v>156.5</v>
          </cell>
          <cell r="CL98">
            <v>0</v>
          </cell>
          <cell r="CM98">
            <v>0</v>
          </cell>
          <cell r="CN98" t="str">
            <v>--ADMw_C--&gt;</v>
          </cell>
          <cell r="CO98">
            <v>156.5</v>
          </cell>
          <cell r="CQ98">
            <v>156.5</v>
          </cell>
          <cell r="CR98">
            <v>0</v>
          </cell>
          <cell r="CS98">
            <v>0</v>
          </cell>
          <cell r="CT98">
            <v>0</v>
          </cell>
          <cell r="CU98">
            <v>0</v>
          </cell>
          <cell r="CV98">
            <v>0</v>
          </cell>
          <cell r="CW98">
            <v>0</v>
          </cell>
          <cell r="CY98">
            <v>0</v>
          </cell>
          <cell r="CZ98">
            <v>0</v>
          </cell>
          <cell r="DA98">
            <v>0</v>
          </cell>
          <cell r="DB98">
            <v>0</v>
          </cell>
          <cell r="DD98">
            <v>0</v>
          </cell>
          <cell r="DE98">
            <v>0</v>
          </cell>
          <cell r="DF98">
            <v>0</v>
          </cell>
          <cell r="DG98">
            <v>0</v>
          </cell>
          <cell r="DI98">
            <v>0</v>
          </cell>
          <cell r="DJ98">
            <v>0</v>
          </cell>
          <cell r="DK98">
            <v>0</v>
          </cell>
          <cell r="DL98">
            <v>0</v>
          </cell>
          <cell r="DM98">
            <v>31</v>
          </cell>
          <cell r="DN98">
            <v>7.75</v>
          </cell>
          <cell r="DP98">
            <v>31</v>
          </cell>
          <cell r="DQ98">
            <v>0</v>
          </cell>
          <cell r="DR98">
            <v>70.62</v>
          </cell>
          <cell r="DT98">
            <v>70.62</v>
          </cell>
          <cell r="DU98">
            <v>0</v>
          </cell>
          <cell r="DV98">
            <v>50.46</v>
          </cell>
          <cell r="DX98">
            <v>50.46</v>
          </cell>
          <cell r="DY98">
            <v>0</v>
          </cell>
          <cell r="DZ98">
            <v>281.95749999999998</v>
          </cell>
          <cell r="EA98">
            <v>285.33</v>
          </cell>
          <cell r="ED98">
            <v>285.33</v>
          </cell>
          <cell r="EF98" t="str">
            <v>&lt;--ADMw_C--</v>
          </cell>
          <cell r="EG98">
            <v>-3.6297000000000003E-2</v>
          </cell>
          <cell r="EH98">
            <v>0</v>
          </cell>
          <cell r="EI98">
            <v>0</v>
          </cell>
          <cell r="EJ98">
            <v>0</v>
          </cell>
          <cell r="EK98">
            <v>0</v>
          </cell>
          <cell r="EL98" t="str">
            <v>&lt;--Spacer--&gt;</v>
          </cell>
          <cell r="EM98" t="str">
            <v>&lt;--Spacer--&gt;</v>
          </cell>
          <cell r="EN98" t="str">
            <v>&lt;--Spacer--&gt;</v>
          </cell>
          <cell r="EO98" t="str">
            <v>&lt;--Spacer--&gt;</v>
          </cell>
          <cell r="EQ98">
            <v>0</v>
          </cell>
          <cell r="ER98">
            <v>0</v>
          </cell>
          <cell r="ES98">
            <v>0</v>
          </cell>
          <cell r="ET98">
            <v>0</v>
          </cell>
          <cell r="EU98">
            <v>0</v>
          </cell>
          <cell r="EV98">
            <v>0</v>
          </cell>
          <cell r="EW98">
            <v>0</v>
          </cell>
          <cell r="EX98">
            <v>0</v>
          </cell>
          <cell r="EY98">
            <v>0</v>
          </cell>
          <cell r="EZ98">
            <v>0</v>
          </cell>
          <cell r="FA98">
            <v>151.44</v>
          </cell>
          <cell r="FC98">
            <v>151.44</v>
          </cell>
          <cell r="FD98">
            <v>0</v>
          </cell>
          <cell r="FE98">
            <v>0</v>
          </cell>
          <cell r="FF98" t="str">
            <v>--ADMw_P--&gt;</v>
          </cell>
          <cell r="FG98">
            <v>151.44</v>
          </cell>
          <cell r="FI98">
            <v>151.44</v>
          </cell>
          <cell r="FJ98">
            <v>0</v>
          </cell>
          <cell r="FK98">
            <v>0</v>
          </cell>
          <cell r="FL98">
            <v>0</v>
          </cell>
          <cell r="FM98">
            <v>0</v>
          </cell>
          <cell r="FN98">
            <v>0</v>
          </cell>
          <cell r="FO98">
            <v>0</v>
          </cell>
          <cell r="FQ98">
            <v>0</v>
          </cell>
          <cell r="FR98">
            <v>0</v>
          </cell>
          <cell r="FS98">
            <v>0</v>
          </cell>
          <cell r="FT98">
            <v>0</v>
          </cell>
          <cell r="FV98">
            <v>0</v>
          </cell>
          <cell r="FW98">
            <v>0</v>
          </cell>
          <cell r="FX98">
            <v>0</v>
          </cell>
          <cell r="FY98">
            <v>0</v>
          </cell>
          <cell r="GA98">
            <v>0</v>
          </cell>
          <cell r="GB98">
            <v>0</v>
          </cell>
          <cell r="GC98">
            <v>0</v>
          </cell>
          <cell r="GD98">
            <v>0</v>
          </cell>
          <cell r="GE98">
            <v>37.75</v>
          </cell>
          <cell r="GF98">
            <v>9.4375</v>
          </cell>
          <cell r="GH98">
            <v>37.75</v>
          </cell>
          <cell r="GI98">
            <v>0</v>
          </cell>
          <cell r="GJ98">
            <v>70.62</v>
          </cell>
          <cell r="GL98">
            <v>70.62</v>
          </cell>
          <cell r="GM98">
            <v>0</v>
          </cell>
          <cell r="GN98">
            <v>50.46</v>
          </cell>
          <cell r="GP98">
            <v>50.46</v>
          </cell>
          <cell r="GQ98">
            <v>0</v>
          </cell>
          <cell r="GR98">
            <v>283.26</v>
          </cell>
          <cell r="GS98">
            <v>281.95749999999998</v>
          </cell>
          <cell r="GV98">
            <v>283.26</v>
          </cell>
          <cell r="GX98" t="str">
            <v>&lt;--ADMw_P--</v>
          </cell>
          <cell r="GY98">
            <v>0</v>
          </cell>
          <cell r="GZ98">
            <v>0</v>
          </cell>
          <cell r="HA98">
            <v>0</v>
          </cell>
          <cell r="HB98">
            <v>0</v>
          </cell>
          <cell r="HC98">
            <v>0</v>
          </cell>
          <cell r="HD98" t="str">
            <v>&lt;--Spacer--&gt;</v>
          </cell>
          <cell r="HE98" t="str">
            <v>&lt;--Spacer--&gt;</v>
          </cell>
          <cell r="HF98" t="str">
            <v>&lt;--Spacer--&gt;</v>
          </cell>
          <cell r="HG98" t="str">
            <v>&lt;--Spacer--&gt;</v>
          </cell>
          <cell r="HI98">
            <v>0</v>
          </cell>
          <cell r="HJ98">
            <v>0</v>
          </cell>
          <cell r="HK98">
            <v>0</v>
          </cell>
          <cell r="HL98">
            <v>0</v>
          </cell>
          <cell r="HM98">
            <v>0</v>
          </cell>
          <cell r="HN98">
            <v>0</v>
          </cell>
          <cell r="HO98">
            <v>0</v>
          </cell>
          <cell r="HP98">
            <v>0</v>
          </cell>
          <cell r="HQ98">
            <v>0</v>
          </cell>
          <cell r="HR98">
            <v>0</v>
          </cell>
          <cell r="HS98">
            <v>156.22999999999999</v>
          </cell>
          <cell r="HU98">
            <v>156.22999999999999</v>
          </cell>
          <cell r="HV98">
            <v>0</v>
          </cell>
          <cell r="HW98">
            <v>0</v>
          </cell>
          <cell r="HX98" t="str">
            <v>--ADMw_O--&gt;</v>
          </cell>
          <cell r="HY98">
            <v>156.22999999999999</v>
          </cell>
          <cell r="IA98">
            <v>156.22999999999999</v>
          </cell>
          <cell r="IB98">
            <v>0</v>
          </cell>
          <cell r="IC98">
            <v>0</v>
          </cell>
          <cell r="ID98">
            <v>0</v>
          </cell>
          <cell r="IE98">
            <v>0</v>
          </cell>
          <cell r="IF98">
            <v>0</v>
          </cell>
          <cell r="IG98">
            <v>0</v>
          </cell>
          <cell r="II98">
            <v>0</v>
          </cell>
          <cell r="IJ98">
            <v>0</v>
          </cell>
          <cell r="IK98">
            <v>0</v>
          </cell>
          <cell r="IL98">
            <v>0</v>
          </cell>
          <cell r="IN98">
            <v>0</v>
          </cell>
          <cell r="IO98">
            <v>0</v>
          </cell>
          <cell r="IP98">
            <v>0</v>
          </cell>
          <cell r="IQ98">
            <v>0</v>
          </cell>
          <cell r="IS98">
            <v>0</v>
          </cell>
          <cell r="IT98">
            <v>0</v>
          </cell>
          <cell r="IU98">
            <v>0</v>
          </cell>
          <cell r="IV98">
            <v>0</v>
          </cell>
          <cell r="IW98">
            <v>31.8</v>
          </cell>
          <cell r="IX98">
            <v>7.95</v>
          </cell>
          <cell r="IZ98">
            <v>31.8</v>
          </cell>
          <cell r="JA98">
            <v>0</v>
          </cell>
          <cell r="JB98">
            <v>68.62</v>
          </cell>
          <cell r="JD98">
            <v>68.62</v>
          </cell>
          <cell r="JE98">
            <v>0</v>
          </cell>
          <cell r="JF98">
            <v>50.46</v>
          </cell>
          <cell r="JH98">
            <v>50.46</v>
          </cell>
          <cell r="JI98">
            <v>0</v>
          </cell>
          <cell r="JJ98">
            <v>283.26</v>
          </cell>
          <cell r="JL98" t="str">
            <v>&lt;--ADMw_O--</v>
          </cell>
          <cell r="JM98">
            <v>0</v>
          </cell>
          <cell r="JN98">
            <v>0</v>
          </cell>
          <cell r="JO98">
            <v>0</v>
          </cell>
          <cell r="JP98">
            <v>0</v>
          </cell>
          <cell r="JQ98">
            <v>0</v>
          </cell>
          <cell r="JR98">
            <v>43640.35126797454</v>
          </cell>
          <cell r="JS98">
            <v>1</v>
          </cell>
          <cell r="JT98">
            <v>3</v>
          </cell>
        </row>
        <row r="99">
          <cell r="A99">
            <v>2006</v>
          </cell>
          <cell r="B99">
            <v>2006</v>
          </cell>
          <cell r="C99" t="str">
            <v>11025</v>
          </cell>
          <cell r="D99" t="str">
            <v>Gilliam</v>
          </cell>
          <cell r="E99" t="str">
            <v>Condon SD 25J</v>
          </cell>
          <cell r="G99">
            <v>2004</v>
          </cell>
          <cell r="H99">
            <v>525000</v>
          </cell>
          <cell r="I99">
            <v>0</v>
          </cell>
          <cell r="J99">
            <v>0</v>
          </cell>
          <cell r="K99">
            <v>0</v>
          </cell>
          <cell r="L99">
            <v>0</v>
          </cell>
          <cell r="M99">
            <v>160000</v>
          </cell>
          <cell r="N99">
            <v>5000</v>
          </cell>
          <cell r="O99">
            <v>0</v>
          </cell>
          <cell r="P99">
            <v>11.24</v>
          </cell>
          <cell r="Q99">
            <v>250000</v>
          </cell>
          <cell r="R99">
            <v>135</v>
          </cell>
          <cell r="S99">
            <v>135</v>
          </cell>
          <cell r="T99">
            <v>135</v>
          </cell>
          <cell r="U99">
            <v>0</v>
          </cell>
          <cell r="V99" t="str">
            <v>--ADMw_F--&gt;</v>
          </cell>
          <cell r="W99">
            <v>135</v>
          </cell>
          <cell r="X99">
            <v>135</v>
          </cell>
          <cell r="Y99">
            <v>135</v>
          </cell>
          <cell r="Z99">
            <v>0</v>
          </cell>
          <cell r="AA99">
            <v>21</v>
          </cell>
          <cell r="AB99">
            <v>14.85</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1</v>
          </cell>
          <cell r="AT99">
            <v>0.25</v>
          </cell>
          <cell r="AU99">
            <v>12.45</v>
          </cell>
          <cell r="AV99">
            <v>3.1124999999999998</v>
          </cell>
          <cell r="AW99">
            <v>12.45</v>
          </cell>
          <cell r="AX99">
            <v>12.45</v>
          </cell>
          <cell r="AY99">
            <v>0</v>
          </cell>
          <cell r="AZ99">
            <v>66.760000000000005</v>
          </cell>
          <cell r="BA99">
            <v>66.760000000000005</v>
          </cell>
          <cell r="BB99">
            <v>66.760000000000005</v>
          </cell>
          <cell r="BC99">
            <v>0</v>
          </cell>
          <cell r="BD99">
            <v>50.46</v>
          </cell>
          <cell r="BE99">
            <v>50.46</v>
          </cell>
          <cell r="BF99">
            <v>50.46</v>
          </cell>
          <cell r="BG99">
            <v>0</v>
          </cell>
          <cell r="BH99">
            <v>274.48880000000003</v>
          </cell>
          <cell r="BI99">
            <v>270.4325</v>
          </cell>
          <cell r="BJ99">
            <v>274.48880000000003</v>
          </cell>
          <cell r="BK99">
            <v>270.4325</v>
          </cell>
          <cell r="BL99">
            <v>274.48880000000003</v>
          </cell>
          <cell r="BM99">
            <v>274.48880000000003</v>
          </cell>
          <cell r="BN99" t="str">
            <v>&lt;--ADMw_F--</v>
          </cell>
          <cell r="BO99">
            <v>0</v>
          </cell>
          <cell r="BP99">
            <v>0</v>
          </cell>
          <cell r="BQ99">
            <v>1851.85</v>
          </cell>
          <cell r="BR99">
            <v>90</v>
          </cell>
          <cell r="BS99">
            <v>0.9</v>
          </cell>
          <cell r="BT99" t="str">
            <v>&lt;--Spacer--&gt;</v>
          </cell>
          <cell r="BU99" t="str">
            <v>&lt;--Spacer--&gt;</v>
          </cell>
          <cell r="BV99" t="str">
            <v>&lt;--Spacer--&gt;</v>
          </cell>
          <cell r="BW99" t="str">
            <v>&lt;--Spacer--&gt;</v>
          </cell>
          <cell r="BX99">
            <v>2004</v>
          </cell>
          <cell r="BY99">
            <v>525000</v>
          </cell>
          <cell r="BZ99">
            <v>0</v>
          </cell>
          <cell r="CA99">
            <v>0</v>
          </cell>
          <cell r="CB99">
            <v>0</v>
          </cell>
          <cell r="CC99">
            <v>0</v>
          </cell>
          <cell r="CD99">
            <v>160000</v>
          </cell>
          <cell r="CE99">
            <v>5000</v>
          </cell>
          <cell r="CF99">
            <v>0</v>
          </cell>
          <cell r="CG99">
            <v>12.4</v>
          </cell>
          <cell r="CH99">
            <v>250000</v>
          </cell>
          <cell r="CI99">
            <v>138.58000000000001</v>
          </cell>
          <cell r="CJ99">
            <v>138.58000000000001</v>
          </cell>
          <cell r="CK99">
            <v>138.58000000000001</v>
          </cell>
          <cell r="CL99">
            <v>0</v>
          </cell>
          <cell r="CM99">
            <v>0</v>
          </cell>
          <cell r="CN99" t="str">
            <v>--ADMw_C--&gt;</v>
          </cell>
          <cell r="CO99">
            <v>138.58000000000001</v>
          </cell>
          <cell r="CP99">
            <v>138.58000000000001</v>
          </cell>
          <cell r="CQ99">
            <v>138.58000000000001</v>
          </cell>
          <cell r="CR99">
            <v>0</v>
          </cell>
          <cell r="CS99">
            <v>24</v>
          </cell>
          <cell r="CT99">
            <v>15.2438</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1</v>
          </cell>
          <cell r="DL99">
            <v>0.25</v>
          </cell>
          <cell r="DM99">
            <v>12.78</v>
          </cell>
          <cell r="DN99">
            <v>3.1949999999999998</v>
          </cell>
          <cell r="DO99">
            <v>12.78</v>
          </cell>
          <cell r="DP99">
            <v>12.78</v>
          </cell>
          <cell r="DQ99">
            <v>0</v>
          </cell>
          <cell r="DR99">
            <v>66.760000000000005</v>
          </cell>
          <cell r="DS99">
            <v>66.760000000000005</v>
          </cell>
          <cell r="DT99">
            <v>66.760000000000005</v>
          </cell>
          <cell r="DU99">
            <v>0</v>
          </cell>
          <cell r="DV99">
            <v>50.46</v>
          </cell>
          <cell r="DW99">
            <v>50.46</v>
          </cell>
          <cell r="DX99">
            <v>50.46</v>
          </cell>
          <cell r="DY99">
            <v>0</v>
          </cell>
          <cell r="DZ99">
            <v>262.92720000000003</v>
          </cell>
          <cell r="EA99">
            <v>274.48880000000003</v>
          </cell>
          <cell r="EB99">
            <v>262.92720000000003</v>
          </cell>
          <cell r="EC99">
            <v>274.48880000000003</v>
          </cell>
          <cell r="ED99">
            <v>274.48880000000003</v>
          </cell>
          <cell r="EE99">
            <v>274.48880000000003</v>
          </cell>
          <cell r="EF99" t="str">
            <v>&lt;--ADMw_C--</v>
          </cell>
          <cell r="EG99">
            <v>0</v>
          </cell>
          <cell r="EH99">
            <v>0</v>
          </cell>
          <cell r="EI99">
            <v>1804.01</v>
          </cell>
          <cell r="EJ99">
            <v>89</v>
          </cell>
          <cell r="EK99">
            <v>0.8</v>
          </cell>
          <cell r="EL99" t="str">
            <v>&lt;--Spacer--&gt;</v>
          </cell>
          <cell r="EM99" t="str">
            <v>&lt;--Spacer--&gt;</v>
          </cell>
          <cell r="EN99" t="str">
            <v>&lt;--Spacer--&gt;</v>
          </cell>
          <cell r="EO99" t="str">
            <v>&lt;--Spacer--&gt;</v>
          </cell>
          <cell r="EP99">
            <v>2004</v>
          </cell>
          <cell r="EQ99">
            <v>514954</v>
          </cell>
          <cell r="ER99">
            <v>0</v>
          </cell>
          <cell r="ES99">
            <v>10023</v>
          </cell>
          <cell r="ET99">
            <v>402</v>
          </cell>
          <cell r="EU99">
            <v>0</v>
          </cell>
          <cell r="EV99">
            <v>134236</v>
          </cell>
          <cell r="EW99">
            <v>2060</v>
          </cell>
          <cell r="EX99">
            <v>0</v>
          </cell>
          <cell r="EY99">
            <v>11.24</v>
          </cell>
          <cell r="EZ99">
            <v>254683</v>
          </cell>
          <cell r="FA99">
            <v>128.52000000000001</v>
          </cell>
          <cell r="FB99">
            <v>128.52000000000001</v>
          </cell>
          <cell r="FC99">
            <v>128.52000000000001</v>
          </cell>
          <cell r="FD99">
            <v>0</v>
          </cell>
          <cell r="FE99">
            <v>0</v>
          </cell>
          <cell r="FF99" t="str">
            <v>--ADMw_P--&gt;</v>
          </cell>
          <cell r="FG99">
            <v>128.52000000000001</v>
          </cell>
          <cell r="FH99">
            <v>128.52000000000001</v>
          </cell>
          <cell r="FI99">
            <v>128.52000000000001</v>
          </cell>
          <cell r="FJ99">
            <v>0</v>
          </cell>
          <cell r="FK99">
            <v>22</v>
          </cell>
          <cell r="FL99">
            <v>14.1372</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cell r="GE99">
            <v>12.2</v>
          </cell>
          <cell r="GF99">
            <v>3.05</v>
          </cell>
          <cell r="GG99">
            <v>12.2</v>
          </cell>
          <cell r="GH99">
            <v>12.2</v>
          </cell>
          <cell r="GI99">
            <v>0</v>
          </cell>
          <cell r="GJ99">
            <v>66.760000000000005</v>
          </cell>
          <cell r="GK99">
            <v>66.760000000000005</v>
          </cell>
          <cell r="GL99">
            <v>66.760000000000005</v>
          </cell>
          <cell r="GM99">
            <v>0</v>
          </cell>
          <cell r="GN99">
            <v>50.46</v>
          </cell>
          <cell r="GO99">
            <v>50.46</v>
          </cell>
          <cell r="GP99">
            <v>50.46</v>
          </cell>
          <cell r="GQ99">
            <v>0</v>
          </cell>
          <cell r="GR99">
            <v>259.70069999999998</v>
          </cell>
          <cell r="GS99">
            <v>262.92720000000003</v>
          </cell>
          <cell r="GT99">
            <v>259.70069999999998</v>
          </cell>
          <cell r="GU99">
            <v>262.92720000000003</v>
          </cell>
          <cell r="GV99">
            <v>262.92720000000003</v>
          </cell>
          <cell r="GW99">
            <v>262.92720000000003</v>
          </cell>
          <cell r="GX99" t="str">
            <v>&lt;--ADMw_P--</v>
          </cell>
          <cell r="GY99">
            <v>0</v>
          </cell>
          <cell r="GZ99">
            <v>0</v>
          </cell>
          <cell r="HA99">
            <v>1981.66</v>
          </cell>
          <cell r="HB99">
            <v>92</v>
          </cell>
          <cell r="HC99">
            <v>0.9</v>
          </cell>
          <cell r="HD99" t="str">
            <v>&lt;--Spacer--&gt;</v>
          </cell>
          <cell r="HE99" t="str">
            <v>&lt;--Spacer--&gt;</v>
          </cell>
          <cell r="HF99" t="str">
            <v>&lt;--Spacer--&gt;</v>
          </cell>
          <cell r="HG99" t="str">
            <v>&lt;--Spacer--&gt;</v>
          </cell>
          <cell r="HH99">
            <v>2004</v>
          </cell>
          <cell r="HI99">
            <v>543991</v>
          </cell>
          <cell r="HJ99">
            <v>0</v>
          </cell>
          <cell r="HK99">
            <v>12442</v>
          </cell>
          <cell r="HL99">
            <v>517</v>
          </cell>
          <cell r="HM99">
            <v>0</v>
          </cell>
          <cell r="HN99">
            <v>153601</v>
          </cell>
          <cell r="HO99">
            <v>0</v>
          </cell>
          <cell r="HP99">
            <v>0</v>
          </cell>
          <cell r="HQ99">
            <v>14.29</v>
          </cell>
          <cell r="HR99">
            <v>206214</v>
          </cell>
          <cell r="HS99">
            <v>126.37</v>
          </cell>
          <cell r="HT99">
            <v>126.37</v>
          </cell>
          <cell r="HU99">
            <v>126.37</v>
          </cell>
          <cell r="HV99">
            <v>0</v>
          </cell>
          <cell r="HW99">
            <v>0</v>
          </cell>
          <cell r="HX99" t="str">
            <v>--ADMw_O--&gt;</v>
          </cell>
          <cell r="HY99">
            <v>126.37</v>
          </cell>
          <cell r="HZ99">
            <v>126.37</v>
          </cell>
          <cell r="IA99">
            <v>126.37</v>
          </cell>
          <cell r="IB99">
            <v>0</v>
          </cell>
          <cell r="IC99">
            <v>17</v>
          </cell>
          <cell r="ID99">
            <v>13.900700000000001</v>
          </cell>
          <cell r="IE99">
            <v>0.1</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12</v>
          </cell>
          <cell r="IX99">
            <v>3</v>
          </cell>
          <cell r="IY99">
            <v>12</v>
          </cell>
          <cell r="IZ99">
            <v>12</v>
          </cell>
          <cell r="JA99">
            <v>0</v>
          </cell>
          <cell r="JB99">
            <v>65.87</v>
          </cell>
          <cell r="JC99">
            <v>65.87</v>
          </cell>
          <cell r="JD99">
            <v>65.87</v>
          </cell>
          <cell r="JE99">
            <v>0</v>
          </cell>
          <cell r="JF99">
            <v>50.46</v>
          </cell>
          <cell r="JG99">
            <v>50.46</v>
          </cell>
          <cell r="JH99">
            <v>50.46</v>
          </cell>
          <cell r="JI99">
            <v>0</v>
          </cell>
          <cell r="JJ99">
            <v>259.70069999999998</v>
          </cell>
          <cell r="JK99">
            <v>259.70069999999998</v>
          </cell>
          <cell r="JL99" t="str">
            <v>&lt;--ADMw_O--</v>
          </cell>
          <cell r="JM99">
            <v>-2.5309999999999998E-3</v>
          </cell>
          <cell r="JN99">
            <v>0</v>
          </cell>
          <cell r="JO99">
            <v>1631.83</v>
          </cell>
          <cell r="JP99">
            <v>90</v>
          </cell>
          <cell r="JQ99">
            <v>0.9</v>
          </cell>
          <cell r="JR99">
            <v>43640.35126797454</v>
          </cell>
          <cell r="JS99">
            <v>1</v>
          </cell>
          <cell r="JT99">
            <v>2</v>
          </cell>
        </row>
        <row r="100">
          <cell r="A100">
            <v>2008</v>
          </cell>
          <cell r="B100">
            <v>2008</v>
          </cell>
          <cell r="C100" t="str">
            <v>12003</v>
          </cell>
          <cell r="D100" t="str">
            <v>Grant</v>
          </cell>
          <cell r="E100" t="str">
            <v>John Day SD 3</v>
          </cell>
          <cell r="G100">
            <v>2007</v>
          </cell>
          <cell r="H100">
            <v>582000</v>
          </cell>
          <cell r="I100">
            <v>0</v>
          </cell>
          <cell r="J100">
            <v>0</v>
          </cell>
          <cell r="K100">
            <v>6000</v>
          </cell>
          <cell r="L100">
            <v>0</v>
          </cell>
          <cell r="M100">
            <v>460000</v>
          </cell>
          <cell r="N100">
            <v>0</v>
          </cell>
          <cell r="O100">
            <v>0</v>
          </cell>
          <cell r="P100">
            <v>13.25</v>
          </cell>
          <cell r="Q100">
            <v>785000</v>
          </cell>
          <cell r="R100">
            <v>585</v>
          </cell>
          <cell r="S100">
            <v>585</v>
          </cell>
          <cell r="T100">
            <v>585</v>
          </cell>
          <cell r="U100">
            <v>0</v>
          </cell>
          <cell r="V100" t="str">
            <v>--ADMw_F--&gt;</v>
          </cell>
          <cell r="W100">
            <v>585</v>
          </cell>
          <cell r="X100">
            <v>585</v>
          </cell>
          <cell r="Y100">
            <v>585</v>
          </cell>
          <cell r="Z100">
            <v>0</v>
          </cell>
          <cell r="AA100">
            <v>83</v>
          </cell>
          <cell r="AB100">
            <v>64.349999999999994</v>
          </cell>
          <cell r="AC100">
            <v>5.8</v>
          </cell>
          <cell r="AD100">
            <v>4</v>
          </cell>
          <cell r="AE100">
            <v>2</v>
          </cell>
          <cell r="AF100">
            <v>4</v>
          </cell>
          <cell r="AG100">
            <v>4</v>
          </cell>
          <cell r="AH100">
            <v>0</v>
          </cell>
          <cell r="AI100">
            <v>0</v>
          </cell>
          <cell r="AJ100">
            <v>0</v>
          </cell>
          <cell r="AK100">
            <v>0</v>
          </cell>
          <cell r="AL100">
            <v>0</v>
          </cell>
          <cell r="AM100">
            <v>0</v>
          </cell>
          <cell r="AN100">
            <v>0</v>
          </cell>
          <cell r="AO100">
            <v>0</v>
          </cell>
          <cell r="AP100">
            <v>0</v>
          </cell>
          <cell r="AQ100">
            <v>0</v>
          </cell>
          <cell r="AR100">
            <v>0</v>
          </cell>
          <cell r="AS100">
            <v>6</v>
          </cell>
          <cell r="AT100">
            <v>1.5</v>
          </cell>
          <cell r="AU100">
            <v>113.37</v>
          </cell>
          <cell r="AV100">
            <v>28.342500000000001</v>
          </cell>
          <cell r="AW100">
            <v>113.37</v>
          </cell>
          <cell r="AX100">
            <v>113.37</v>
          </cell>
          <cell r="AY100">
            <v>0</v>
          </cell>
          <cell r="AZ100">
            <v>28.99</v>
          </cell>
          <cell r="BA100">
            <v>28.99</v>
          </cell>
          <cell r="BB100">
            <v>28.99</v>
          </cell>
          <cell r="BC100">
            <v>0</v>
          </cell>
          <cell r="BD100">
            <v>88.8</v>
          </cell>
          <cell r="BE100">
            <v>88.8</v>
          </cell>
          <cell r="BF100">
            <v>88.8</v>
          </cell>
          <cell r="BG100">
            <v>0</v>
          </cell>
          <cell r="BH100">
            <v>796.49199999999996</v>
          </cell>
          <cell r="BI100">
            <v>804.78250000000003</v>
          </cell>
          <cell r="BJ100">
            <v>796.49199999999996</v>
          </cell>
          <cell r="BK100">
            <v>804.78250000000003</v>
          </cell>
          <cell r="BL100">
            <v>804.78250000000003</v>
          </cell>
          <cell r="BM100">
            <v>804.78250000000003</v>
          </cell>
          <cell r="BN100" t="str">
            <v>&lt;--ADMw_F--</v>
          </cell>
          <cell r="BO100">
            <v>-4.8190000000000004E-3</v>
          </cell>
          <cell r="BP100">
            <v>0</v>
          </cell>
          <cell r="BQ100">
            <v>1341.88</v>
          </cell>
          <cell r="BR100">
            <v>83</v>
          </cell>
          <cell r="BS100">
            <v>0.8</v>
          </cell>
          <cell r="BT100" t="str">
            <v>&lt;--Spacer--&gt;</v>
          </cell>
          <cell r="BU100" t="str">
            <v>&lt;--Spacer--&gt;</v>
          </cell>
          <cell r="BV100" t="str">
            <v>&lt;--Spacer--&gt;</v>
          </cell>
          <cell r="BW100" t="str">
            <v>&lt;--Spacer--&gt;</v>
          </cell>
          <cell r="BX100">
            <v>2007</v>
          </cell>
          <cell r="BY100">
            <v>550000</v>
          </cell>
          <cell r="BZ100">
            <v>416574</v>
          </cell>
          <cell r="CA100">
            <v>0</v>
          </cell>
          <cell r="CB100">
            <v>6000</v>
          </cell>
          <cell r="CC100">
            <v>0</v>
          </cell>
          <cell r="CD100">
            <v>445000</v>
          </cell>
          <cell r="CE100">
            <v>0</v>
          </cell>
          <cell r="CF100">
            <v>0</v>
          </cell>
          <cell r="CG100">
            <v>12.77</v>
          </cell>
          <cell r="CH100">
            <v>748785</v>
          </cell>
          <cell r="CI100">
            <v>577.45000000000005</v>
          </cell>
          <cell r="CJ100">
            <v>577.45000000000005</v>
          </cell>
          <cell r="CK100">
            <v>577.45000000000005</v>
          </cell>
          <cell r="CL100">
            <v>0</v>
          </cell>
          <cell r="CM100">
            <v>0</v>
          </cell>
          <cell r="CN100" t="str">
            <v>--ADMw_C--&gt;</v>
          </cell>
          <cell r="CO100">
            <v>577.45000000000005</v>
          </cell>
          <cell r="CP100">
            <v>577.45000000000005</v>
          </cell>
          <cell r="CQ100">
            <v>577.45000000000005</v>
          </cell>
          <cell r="CR100">
            <v>0</v>
          </cell>
          <cell r="CS100">
            <v>83</v>
          </cell>
          <cell r="CT100">
            <v>63.519500000000001</v>
          </cell>
          <cell r="CU100">
            <v>5.8</v>
          </cell>
          <cell r="CV100">
            <v>4.91</v>
          </cell>
          <cell r="CW100">
            <v>2.4550000000000001</v>
          </cell>
          <cell r="CX100">
            <v>4.91</v>
          </cell>
          <cell r="CY100">
            <v>4.91</v>
          </cell>
          <cell r="CZ100">
            <v>0</v>
          </cell>
          <cell r="DA100">
            <v>0</v>
          </cell>
          <cell r="DB100">
            <v>0</v>
          </cell>
          <cell r="DC100">
            <v>0</v>
          </cell>
          <cell r="DD100">
            <v>0</v>
          </cell>
          <cell r="DE100">
            <v>0</v>
          </cell>
          <cell r="DF100">
            <v>0</v>
          </cell>
          <cell r="DG100">
            <v>0</v>
          </cell>
          <cell r="DH100">
            <v>0</v>
          </cell>
          <cell r="DI100">
            <v>0</v>
          </cell>
          <cell r="DJ100">
            <v>0</v>
          </cell>
          <cell r="DK100">
            <v>6</v>
          </cell>
          <cell r="DL100">
            <v>1.5</v>
          </cell>
          <cell r="DM100">
            <v>111.91</v>
          </cell>
          <cell r="DN100">
            <v>27.977499999999999</v>
          </cell>
          <cell r="DO100">
            <v>111.91</v>
          </cell>
          <cell r="DP100">
            <v>111.91</v>
          </cell>
          <cell r="DQ100">
            <v>0</v>
          </cell>
          <cell r="DR100">
            <v>28.99</v>
          </cell>
          <cell r="DS100">
            <v>28.99</v>
          </cell>
          <cell r="DT100">
            <v>28.99</v>
          </cell>
          <cell r="DU100">
            <v>0</v>
          </cell>
          <cell r="DV100">
            <v>88.8</v>
          </cell>
          <cell r="DW100">
            <v>88.8</v>
          </cell>
          <cell r="DX100">
            <v>88.8</v>
          </cell>
          <cell r="DY100">
            <v>0</v>
          </cell>
          <cell r="DZ100">
            <v>831.02070000000003</v>
          </cell>
          <cell r="EA100">
            <v>796.49199999999996</v>
          </cell>
          <cell r="EB100">
            <v>831.02070000000003</v>
          </cell>
          <cell r="EC100">
            <v>796.49199999999996</v>
          </cell>
          <cell r="ED100">
            <v>831.02070000000003</v>
          </cell>
          <cell r="EE100">
            <v>831.02070000000003</v>
          </cell>
          <cell r="EF100" t="str">
            <v>&lt;--ADMw_C--</v>
          </cell>
          <cell r="EG100">
            <v>-1.3573999999999999E-2</v>
          </cell>
          <cell r="EH100">
            <v>0</v>
          </cell>
          <cell r="EI100">
            <v>1279.0999999999999</v>
          </cell>
          <cell r="EJ100">
            <v>81</v>
          </cell>
          <cell r="EK100">
            <v>0.8</v>
          </cell>
          <cell r="EL100" t="str">
            <v>&lt;--Spacer--&gt;</v>
          </cell>
          <cell r="EM100" t="str">
            <v>&lt;--Spacer--&gt;</v>
          </cell>
          <cell r="EN100" t="str">
            <v>&lt;--Spacer--&gt;</v>
          </cell>
          <cell r="EO100" t="str">
            <v>&lt;--Spacer--&gt;</v>
          </cell>
          <cell r="EP100">
            <v>2007</v>
          </cell>
          <cell r="EQ100">
            <v>578101</v>
          </cell>
          <cell r="ER100">
            <v>446468</v>
          </cell>
          <cell r="ES100">
            <v>48998</v>
          </cell>
          <cell r="ET100">
            <v>5989</v>
          </cell>
          <cell r="EU100">
            <v>0</v>
          </cell>
          <cell r="EV100">
            <v>338779</v>
          </cell>
          <cell r="EW100">
            <v>0</v>
          </cell>
          <cell r="EX100">
            <v>0</v>
          </cell>
          <cell r="EY100">
            <v>13.25</v>
          </cell>
          <cell r="EZ100">
            <v>740772</v>
          </cell>
          <cell r="FA100">
            <v>605.12</v>
          </cell>
          <cell r="FB100">
            <v>605.12</v>
          </cell>
          <cell r="FC100">
            <v>605.12</v>
          </cell>
          <cell r="FD100">
            <v>0</v>
          </cell>
          <cell r="FE100">
            <v>0</v>
          </cell>
          <cell r="FF100" t="str">
            <v>--ADMw_P--&gt;</v>
          </cell>
          <cell r="FG100">
            <v>605.12</v>
          </cell>
          <cell r="FH100">
            <v>605.12</v>
          </cell>
          <cell r="FI100">
            <v>605.12</v>
          </cell>
          <cell r="FJ100">
            <v>0</v>
          </cell>
          <cell r="FK100">
            <v>88</v>
          </cell>
          <cell r="FL100">
            <v>66.563199999999995</v>
          </cell>
          <cell r="FM100">
            <v>5.8</v>
          </cell>
          <cell r="FN100">
            <v>2</v>
          </cell>
          <cell r="FO100">
            <v>1</v>
          </cell>
          <cell r="FP100">
            <v>2</v>
          </cell>
          <cell r="FQ100">
            <v>2</v>
          </cell>
          <cell r="FR100">
            <v>0</v>
          </cell>
          <cell r="FS100">
            <v>0</v>
          </cell>
          <cell r="FT100">
            <v>0</v>
          </cell>
          <cell r="FU100">
            <v>0</v>
          </cell>
          <cell r="FV100">
            <v>0</v>
          </cell>
          <cell r="FW100">
            <v>0</v>
          </cell>
          <cell r="FX100">
            <v>0</v>
          </cell>
          <cell r="FY100">
            <v>0</v>
          </cell>
          <cell r="FZ100">
            <v>0</v>
          </cell>
          <cell r="GA100">
            <v>0</v>
          </cell>
          <cell r="GB100">
            <v>0</v>
          </cell>
          <cell r="GC100">
            <v>8</v>
          </cell>
          <cell r="GD100">
            <v>2</v>
          </cell>
          <cell r="GE100">
            <v>130.99</v>
          </cell>
          <cell r="GF100">
            <v>32.747500000000002</v>
          </cell>
          <cell r="GG100">
            <v>130.99</v>
          </cell>
          <cell r="GH100">
            <v>130.99</v>
          </cell>
          <cell r="GI100">
            <v>0</v>
          </cell>
          <cell r="GJ100">
            <v>28.99</v>
          </cell>
          <cell r="GK100">
            <v>28.99</v>
          </cell>
          <cell r="GL100">
            <v>28.99</v>
          </cell>
          <cell r="GM100">
            <v>0</v>
          </cell>
          <cell r="GN100">
            <v>88.8</v>
          </cell>
          <cell r="GO100">
            <v>88.8</v>
          </cell>
          <cell r="GP100">
            <v>88.8</v>
          </cell>
          <cell r="GQ100">
            <v>0</v>
          </cell>
          <cell r="GR100">
            <v>827.06010000000003</v>
          </cell>
          <cell r="GS100">
            <v>831.02070000000003</v>
          </cell>
          <cell r="GT100">
            <v>827.06010000000003</v>
          </cell>
          <cell r="GU100">
            <v>831.02070000000003</v>
          </cell>
          <cell r="GV100">
            <v>831.02070000000003</v>
          </cell>
          <cell r="GW100">
            <v>831.02070000000003</v>
          </cell>
          <cell r="GX100" t="str">
            <v>&lt;--ADMw_P--</v>
          </cell>
          <cell r="GY100">
            <v>-1.1367E-2</v>
          </cell>
          <cell r="GZ100">
            <v>0</v>
          </cell>
          <cell r="HA100">
            <v>1224.17</v>
          </cell>
          <cell r="HB100">
            <v>80</v>
          </cell>
          <cell r="HC100">
            <v>0.8</v>
          </cell>
          <cell r="HD100" t="str">
            <v>&lt;--Spacer--&gt;</v>
          </cell>
          <cell r="HE100" t="str">
            <v>&lt;--Spacer--&gt;</v>
          </cell>
          <cell r="HF100" t="str">
            <v>&lt;--Spacer--&gt;</v>
          </cell>
          <cell r="HG100" t="str">
            <v>&lt;--Spacer--&gt;</v>
          </cell>
          <cell r="HH100">
            <v>2007</v>
          </cell>
          <cell r="HI100">
            <v>543500</v>
          </cell>
          <cell r="HJ100">
            <v>27549</v>
          </cell>
          <cell r="HK100">
            <v>67460</v>
          </cell>
          <cell r="HL100">
            <v>0</v>
          </cell>
          <cell r="HM100">
            <v>0</v>
          </cell>
          <cell r="HN100">
            <v>409191</v>
          </cell>
          <cell r="HO100">
            <v>0</v>
          </cell>
          <cell r="HP100">
            <v>0</v>
          </cell>
          <cell r="HQ100">
            <v>14.85</v>
          </cell>
          <cell r="HR100">
            <v>738648</v>
          </cell>
          <cell r="HS100">
            <v>591.41</v>
          </cell>
          <cell r="HT100">
            <v>591.41</v>
          </cell>
          <cell r="HU100">
            <v>591.41</v>
          </cell>
          <cell r="HV100">
            <v>0</v>
          </cell>
          <cell r="HW100">
            <v>0</v>
          </cell>
          <cell r="HX100" t="str">
            <v>--ADMw_O--&gt;</v>
          </cell>
          <cell r="HY100">
            <v>591.41</v>
          </cell>
          <cell r="HZ100">
            <v>591.41</v>
          </cell>
          <cell r="IA100">
            <v>591.41</v>
          </cell>
          <cell r="IB100">
            <v>0</v>
          </cell>
          <cell r="IC100">
            <v>96</v>
          </cell>
          <cell r="ID100">
            <v>65.055099999999996</v>
          </cell>
          <cell r="IE100">
            <v>15.4</v>
          </cell>
          <cell r="IF100">
            <v>0.33</v>
          </cell>
          <cell r="IG100">
            <v>0.16500000000000001</v>
          </cell>
          <cell r="IH100">
            <v>0.33</v>
          </cell>
          <cell r="II100">
            <v>0.33</v>
          </cell>
          <cell r="IJ100">
            <v>0</v>
          </cell>
          <cell r="IK100">
            <v>1</v>
          </cell>
          <cell r="IL100">
            <v>1</v>
          </cell>
          <cell r="IM100">
            <v>1</v>
          </cell>
          <cell r="IN100">
            <v>1</v>
          </cell>
          <cell r="IO100">
            <v>0</v>
          </cell>
          <cell r="IP100">
            <v>0</v>
          </cell>
          <cell r="IQ100">
            <v>0</v>
          </cell>
          <cell r="IR100">
            <v>0</v>
          </cell>
          <cell r="IS100">
            <v>0</v>
          </cell>
          <cell r="IT100">
            <v>0</v>
          </cell>
          <cell r="IU100">
            <v>11</v>
          </cell>
          <cell r="IV100">
            <v>2.75</v>
          </cell>
          <cell r="IW100">
            <v>138.84</v>
          </cell>
          <cell r="IX100">
            <v>34.71</v>
          </cell>
          <cell r="IY100">
            <v>138.84</v>
          </cell>
          <cell r="IZ100">
            <v>138.84</v>
          </cell>
          <cell r="JA100">
            <v>0</v>
          </cell>
          <cell r="JB100">
            <v>27.91</v>
          </cell>
          <cell r="JC100">
            <v>27.91</v>
          </cell>
          <cell r="JD100">
            <v>27.91</v>
          </cell>
          <cell r="JE100">
            <v>0</v>
          </cell>
          <cell r="JF100">
            <v>88.66</v>
          </cell>
          <cell r="JG100">
            <v>88.66</v>
          </cell>
          <cell r="JH100">
            <v>88.66</v>
          </cell>
          <cell r="JI100">
            <v>0</v>
          </cell>
          <cell r="JJ100">
            <v>827.06010000000003</v>
          </cell>
          <cell r="JK100">
            <v>827.06010000000003</v>
          </cell>
          <cell r="JL100" t="str">
            <v>&lt;--ADMw_O--</v>
          </cell>
          <cell r="JM100">
            <v>-5.0179999999999999E-3</v>
          </cell>
          <cell r="JN100">
            <v>0</v>
          </cell>
          <cell r="JO100">
            <v>1248.96</v>
          </cell>
          <cell r="JP100">
            <v>84</v>
          </cell>
          <cell r="JQ100">
            <v>0.8</v>
          </cell>
          <cell r="JR100">
            <v>43640.35126797454</v>
          </cell>
          <cell r="JS100">
            <v>1</v>
          </cell>
          <cell r="JT100">
            <v>2</v>
          </cell>
        </row>
        <row r="101">
          <cell r="A101">
            <v>2009</v>
          </cell>
          <cell r="B101">
            <v>2009</v>
          </cell>
          <cell r="C101" t="str">
            <v>12004</v>
          </cell>
          <cell r="D101" t="str">
            <v>Grant</v>
          </cell>
          <cell r="E101" t="str">
            <v>Prairie City SD 4</v>
          </cell>
          <cell r="G101">
            <v>2007</v>
          </cell>
          <cell r="H101">
            <v>160000</v>
          </cell>
          <cell r="I101">
            <v>141319</v>
          </cell>
          <cell r="J101">
            <v>0</v>
          </cell>
          <cell r="K101">
            <v>1420</v>
          </cell>
          <cell r="L101">
            <v>0</v>
          </cell>
          <cell r="M101">
            <v>190000</v>
          </cell>
          <cell r="N101">
            <v>0</v>
          </cell>
          <cell r="O101">
            <v>0</v>
          </cell>
          <cell r="P101">
            <v>11.25</v>
          </cell>
          <cell r="Q101">
            <v>90000</v>
          </cell>
          <cell r="R101">
            <v>151</v>
          </cell>
          <cell r="S101">
            <v>151</v>
          </cell>
          <cell r="T101">
            <v>151</v>
          </cell>
          <cell r="U101">
            <v>0</v>
          </cell>
          <cell r="V101" t="str">
            <v>--ADMw_F--&gt;</v>
          </cell>
          <cell r="W101">
            <v>151</v>
          </cell>
          <cell r="X101">
            <v>151</v>
          </cell>
          <cell r="Y101">
            <v>151</v>
          </cell>
          <cell r="Z101">
            <v>0</v>
          </cell>
          <cell r="AA101">
            <v>20</v>
          </cell>
          <cell r="AB101">
            <v>16.61</v>
          </cell>
          <cell r="AC101">
            <v>0.8</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2</v>
          </cell>
          <cell r="AT101">
            <v>0.5</v>
          </cell>
          <cell r="AU101">
            <v>48.68</v>
          </cell>
          <cell r="AV101">
            <v>12.17</v>
          </cell>
          <cell r="AW101">
            <v>48.68</v>
          </cell>
          <cell r="AX101">
            <v>48.68</v>
          </cell>
          <cell r="AY101">
            <v>0</v>
          </cell>
          <cell r="AZ101">
            <v>65.2</v>
          </cell>
          <cell r="BA101">
            <v>65.2</v>
          </cell>
          <cell r="BB101">
            <v>65.2</v>
          </cell>
          <cell r="BC101">
            <v>0</v>
          </cell>
          <cell r="BD101">
            <v>50.46</v>
          </cell>
          <cell r="BE101">
            <v>50.46</v>
          </cell>
          <cell r="BF101">
            <v>50.46</v>
          </cell>
          <cell r="BG101">
            <v>0</v>
          </cell>
          <cell r="BH101">
            <v>302.20350000000002</v>
          </cell>
          <cell r="BI101">
            <v>296.74</v>
          </cell>
          <cell r="BJ101">
            <v>302.20350000000002</v>
          </cell>
          <cell r="BK101">
            <v>296.74</v>
          </cell>
          <cell r="BL101">
            <v>302.20350000000002</v>
          </cell>
          <cell r="BM101">
            <v>302.20350000000002</v>
          </cell>
          <cell r="BN101" t="str">
            <v>&lt;--ADMw_F--</v>
          </cell>
          <cell r="BO101">
            <v>0</v>
          </cell>
          <cell r="BP101">
            <v>0</v>
          </cell>
          <cell r="BQ101">
            <v>596.03</v>
          </cell>
          <cell r="BR101">
            <v>41</v>
          </cell>
          <cell r="BS101">
            <v>0.7</v>
          </cell>
          <cell r="BT101" t="str">
            <v>&lt;--Spacer--&gt;</v>
          </cell>
          <cell r="BU101" t="str">
            <v>&lt;--Spacer--&gt;</v>
          </cell>
          <cell r="BV101" t="str">
            <v>&lt;--Spacer--&gt;</v>
          </cell>
          <cell r="BW101" t="str">
            <v>&lt;--Spacer--&gt;</v>
          </cell>
          <cell r="BX101">
            <v>2007</v>
          </cell>
          <cell r="BY101">
            <v>160000</v>
          </cell>
          <cell r="BZ101">
            <v>141319</v>
          </cell>
          <cell r="CA101">
            <v>0</v>
          </cell>
          <cell r="CB101">
            <v>1420</v>
          </cell>
          <cell r="CC101">
            <v>0</v>
          </cell>
          <cell r="CD101">
            <v>190000</v>
          </cell>
          <cell r="CE101">
            <v>0</v>
          </cell>
          <cell r="CF101">
            <v>0</v>
          </cell>
          <cell r="CG101">
            <v>11.85</v>
          </cell>
          <cell r="CH101">
            <v>90000</v>
          </cell>
          <cell r="CI101">
            <v>155.85</v>
          </cell>
          <cell r="CJ101">
            <v>155.85</v>
          </cell>
          <cell r="CK101">
            <v>155.85</v>
          </cell>
          <cell r="CL101">
            <v>0</v>
          </cell>
          <cell r="CM101">
            <v>0</v>
          </cell>
          <cell r="CN101" t="str">
            <v>--ADMw_C--&gt;</v>
          </cell>
          <cell r="CO101">
            <v>155.85</v>
          </cell>
          <cell r="CP101">
            <v>155.85</v>
          </cell>
          <cell r="CQ101">
            <v>155.85</v>
          </cell>
          <cell r="CR101">
            <v>0</v>
          </cell>
          <cell r="CS101">
            <v>20</v>
          </cell>
          <cell r="CT101">
            <v>17.1435</v>
          </cell>
          <cell r="CU101">
            <v>0.8</v>
          </cell>
          <cell r="CV101">
            <v>0</v>
          </cell>
          <cell r="CW101">
            <v>0</v>
          </cell>
          <cell r="CX101">
            <v>0</v>
          </cell>
          <cell r="CY101">
            <v>0</v>
          </cell>
          <cell r="CZ101">
            <v>0</v>
          </cell>
          <cell r="DA101">
            <v>0</v>
          </cell>
          <cell r="DB101">
            <v>0</v>
          </cell>
          <cell r="DC101">
            <v>0</v>
          </cell>
          <cell r="DD101">
            <v>0</v>
          </cell>
          <cell r="DE101">
            <v>0</v>
          </cell>
          <cell r="DF101">
            <v>0</v>
          </cell>
          <cell r="DG101">
            <v>0</v>
          </cell>
          <cell r="DH101">
            <v>0</v>
          </cell>
          <cell r="DI101">
            <v>0</v>
          </cell>
          <cell r="DJ101">
            <v>0</v>
          </cell>
          <cell r="DK101">
            <v>2</v>
          </cell>
          <cell r="DL101">
            <v>0.5</v>
          </cell>
          <cell r="DM101">
            <v>49</v>
          </cell>
          <cell r="DN101">
            <v>12.25</v>
          </cell>
          <cell r="DO101">
            <v>49</v>
          </cell>
          <cell r="DP101">
            <v>49</v>
          </cell>
          <cell r="DQ101">
            <v>0</v>
          </cell>
          <cell r="DR101">
            <v>65.2</v>
          </cell>
          <cell r="DS101">
            <v>65.2</v>
          </cell>
          <cell r="DT101">
            <v>65.2</v>
          </cell>
          <cell r="DU101">
            <v>0</v>
          </cell>
          <cell r="DV101">
            <v>50.46</v>
          </cell>
          <cell r="DW101">
            <v>50.46</v>
          </cell>
          <cell r="DX101">
            <v>50.46</v>
          </cell>
          <cell r="DY101">
            <v>0</v>
          </cell>
          <cell r="DZ101">
            <v>279.1062</v>
          </cell>
          <cell r="EA101">
            <v>302.20350000000002</v>
          </cell>
          <cell r="EB101">
            <v>279.1062</v>
          </cell>
          <cell r="EC101">
            <v>302.20350000000002</v>
          </cell>
          <cell r="ED101">
            <v>302.20350000000002</v>
          </cell>
          <cell r="EE101">
            <v>302.20350000000002</v>
          </cell>
          <cell r="EF101" t="str">
            <v>&lt;--ADMw_C--</v>
          </cell>
          <cell r="EG101">
            <v>0</v>
          </cell>
          <cell r="EH101">
            <v>0</v>
          </cell>
          <cell r="EI101">
            <v>577.48</v>
          </cell>
          <cell r="EJ101">
            <v>42</v>
          </cell>
          <cell r="EK101">
            <v>0.7</v>
          </cell>
          <cell r="EL101" t="str">
            <v>&lt;--Spacer--&gt;</v>
          </cell>
          <cell r="EM101" t="str">
            <v>&lt;--Spacer--&gt;</v>
          </cell>
          <cell r="EN101" t="str">
            <v>&lt;--Spacer--&gt;</v>
          </cell>
          <cell r="EO101" t="str">
            <v>&lt;--Spacer--&gt;</v>
          </cell>
          <cell r="EP101">
            <v>2007</v>
          </cell>
          <cell r="EQ101">
            <v>136439</v>
          </cell>
          <cell r="ER101">
            <v>155623</v>
          </cell>
          <cell r="ES101">
            <v>12240</v>
          </cell>
          <cell r="ET101">
            <v>1460</v>
          </cell>
          <cell r="EU101">
            <v>0</v>
          </cell>
          <cell r="EV101">
            <v>117926</v>
          </cell>
          <cell r="EW101">
            <v>0</v>
          </cell>
          <cell r="EX101">
            <v>0</v>
          </cell>
          <cell r="EY101">
            <v>11.25</v>
          </cell>
          <cell r="EZ101">
            <v>171945</v>
          </cell>
          <cell r="FA101">
            <v>138.66999999999999</v>
          </cell>
          <cell r="FB101">
            <v>138.66999999999999</v>
          </cell>
          <cell r="FC101">
            <v>138.66999999999999</v>
          </cell>
          <cell r="FD101">
            <v>0</v>
          </cell>
          <cell r="FE101">
            <v>0</v>
          </cell>
          <cell r="FF101" t="str">
            <v>--ADMw_P--&gt;</v>
          </cell>
          <cell r="FG101">
            <v>138.66999999999999</v>
          </cell>
          <cell r="FH101">
            <v>138.66999999999999</v>
          </cell>
          <cell r="FI101">
            <v>138.66999999999999</v>
          </cell>
          <cell r="FJ101">
            <v>0</v>
          </cell>
          <cell r="FK101">
            <v>18</v>
          </cell>
          <cell r="FL101">
            <v>15.2537</v>
          </cell>
          <cell r="FM101">
            <v>0.8</v>
          </cell>
          <cell r="FN101">
            <v>0</v>
          </cell>
          <cell r="FO101">
            <v>0</v>
          </cell>
          <cell r="FP101">
            <v>0</v>
          </cell>
          <cell r="FQ101">
            <v>0</v>
          </cell>
          <cell r="FR101">
            <v>0</v>
          </cell>
          <cell r="FS101">
            <v>0</v>
          </cell>
          <cell r="FT101">
            <v>0</v>
          </cell>
          <cell r="FU101">
            <v>0</v>
          </cell>
          <cell r="FV101">
            <v>0</v>
          </cell>
          <cell r="FW101">
            <v>0</v>
          </cell>
          <cell r="FX101">
            <v>0</v>
          </cell>
          <cell r="FY101">
            <v>0</v>
          </cell>
          <cell r="FZ101">
            <v>0</v>
          </cell>
          <cell r="GA101">
            <v>0</v>
          </cell>
          <cell r="GB101">
            <v>0</v>
          </cell>
          <cell r="GC101">
            <v>0</v>
          </cell>
          <cell r="GD101">
            <v>0</v>
          </cell>
          <cell r="GE101">
            <v>34.89</v>
          </cell>
          <cell r="GF101">
            <v>8.7225000000000001</v>
          </cell>
          <cell r="GG101">
            <v>34.89</v>
          </cell>
          <cell r="GH101">
            <v>34.89</v>
          </cell>
          <cell r="GI101">
            <v>0</v>
          </cell>
          <cell r="GJ101">
            <v>65.2</v>
          </cell>
          <cell r="GK101">
            <v>65.2</v>
          </cell>
          <cell r="GL101">
            <v>65.2</v>
          </cell>
          <cell r="GM101">
            <v>0</v>
          </cell>
          <cell r="GN101">
            <v>50.46</v>
          </cell>
          <cell r="GO101">
            <v>50.46</v>
          </cell>
          <cell r="GP101">
            <v>50.46</v>
          </cell>
          <cell r="GQ101">
            <v>0</v>
          </cell>
          <cell r="GR101">
            <v>291.76280000000003</v>
          </cell>
          <cell r="GS101">
            <v>279.1062</v>
          </cell>
          <cell r="GT101">
            <v>291.76280000000003</v>
          </cell>
          <cell r="GU101">
            <v>279.1062</v>
          </cell>
          <cell r="GV101">
            <v>291.76280000000003</v>
          </cell>
          <cell r="GW101">
            <v>291.76280000000003</v>
          </cell>
          <cell r="GX101" t="str">
            <v>&lt;--ADMw_P--</v>
          </cell>
          <cell r="GY101">
            <v>0</v>
          </cell>
          <cell r="GZ101">
            <v>0</v>
          </cell>
          <cell r="HA101">
            <v>1239.96</v>
          </cell>
          <cell r="HB101">
            <v>81</v>
          </cell>
          <cell r="HC101">
            <v>0.8</v>
          </cell>
          <cell r="HD101" t="str">
            <v>&lt;--Spacer--&gt;</v>
          </cell>
          <cell r="HE101" t="str">
            <v>&lt;--Spacer--&gt;</v>
          </cell>
          <cell r="HF101" t="str">
            <v>&lt;--Spacer--&gt;</v>
          </cell>
          <cell r="HG101" t="str">
            <v>&lt;--Spacer--&gt;</v>
          </cell>
          <cell r="HH101">
            <v>2007</v>
          </cell>
          <cell r="HI101">
            <v>127532</v>
          </cell>
          <cell r="HJ101">
            <v>9261</v>
          </cell>
          <cell r="HK101">
            <v>14416</v>
          </cell>
          <cell r="HL101">
            <v>1380</v>
          </cell>
          <cell r="HM101">
            <v>0</v>
          </cell>
          <cell r="HN101">
            <v>142382</v>
          </cell>
          <cell r="HO101">
            <v>0</v>
          </cell>
          <cell r="HP101">
            <v>0</v>
          </cell>
          <cell r="HQ101">
            <v>11.04</v>
          </cell>
          <cell r="HR101">
            <v>89739</v>
          </cell>
          <cell r="HS101">
            <v>147.72999999999999</v>
          </cell>
          <cell r="HT101">
            <v>147.72999999999999</v>
          </cell>
          <cell r="HU101">
            <v>147.72999999999999</v>
          </cell>
          <cell r="HV101">
            <v>0</v>
          </cell>
          <cell r="HW101">
            <v>0</v>
          </cell>
          <cell r="HX101" t="str">
            <v>--ADMw_O--&gt;</v>
          </cell>
          <cell r="HY101">
            <v>147.72999999999999</v>
          </cell>
          <cell r="HZ101">
            <v>147.72999999999999</v>
          </cell>
          <cell r="IA101">
            <v>147.72999999999999</v>
          </cell>
          <cell r="IB101">
            <v>0</v>
          </cell>
          <cell r="IC101">
            <v>21</v>
          </cell>
          <cell r="ID101">
            <v>16.250299999999999</v>
          </cell>
          <cell r="IE101">
            <v>1.1000000000000001</v>
          </cell>
          <cell r="IF101">
            <v>0</v>
          </cell>
          <cell r="IG101">
            <v>0</v>
          </cell>
          <cell r="IH101">
            <v>0</v>
          </cell>
          <cell r="II101">
            <v>0</v>
          </cell>
          <cell r="IJ101">
            <v>0</v>
          </cell>
          <cell r="IK101">
            <v>0</v>
          </cell>
          <cell r="IL101">
            <v>0</v>
          </cell>
          <cell r="IM101">
            <v>0</v>
          </cell>
          <cell r="IN101">
            <v>0</v>
          </cell>
          <cell r="IO101">
            <v>0</v>
          </cell>
          <cell r="IP101">
            <v>0</v>
          </cell>
          <cell r="IQ101">
            <v>0</v>
          </cell>
          <cell r="IR101">
            <v>0</v>
          </cell>
          <cell r="IS101">
            <v>0</v>
          </cell>
          <cell r="IT101">
            <v>0</v>
          </cell>
          <cell r="IU101">
            <v>1</v>
          </cell>
          <cell r="IV101">
            <v>0.25</v>
          </cell>
          <cell r="IW101">
            <v>31.45</v>
          </cell>
          <cell r="IX101">
            <v>7.8624999999999998</v>
          </cell>
          <cell r="IY101">
            <v>31.45</v>
          </cell>
          <cell r="IZ101">
            <v>31.45</v>
          </cell>
          <cell r="JA101">
            <v>0</v>
          </cell>
          <cell r="JB101">
            <v>68.11</v>
          </cell>
          <cell r="JC101">
            <v>68.11</v>
          </cell>
          <cell r="JD101">
            <v>68.11</v>
          </cell>
          <cell r="JE101">
            <v>0</v>
          </cell>
          <cell r="JF101">
            <v>50.46</v>
          </cell>
          <cell r="JG101">
            <v>50.46</v>
          </cell>
          <cell r="JH101">
            <v>50.46</v>
          </cell>
          <cell r="JI101">
            <v>0</v>
          </cell>
          <cell r="JJ101">
            <v>291.76280000000003</v>
          </cell>
          <cell r="JK101">
            <v>291.76280000000003</v>
          </cell>
          <cell r="JL101" t="str">
            <v>&lt;--ADMw_O--</v>
          </cell>
          <cell r="JM101">
            <v>0</v>
          </cell>
          <cell r="JN101">
            <v>0</v>
          </cell>
          <cell r="JO101">
            <v>607.45000000000005</v>
          </cell>
          <cell r="JP101">
            <v>51</v>
          </cell>
          <cell r="JQ101">
            <v>0.7</v>
          </cell>
          <cell r="JR101">
            <v>43640.35126797454</v>
          </cell>
          <cell r="JS101">
            <v>1</v>
          </cell>
          <cell r="JT101">
            <v>2</v>
          </cell>
        </row>
        <row r="102">
          <cell r="A102">
            <v>2010</v>
          </cell>
          <cell r="B102">
            <v>2010</v>
          </cell>
          <cell r="C102" t="str">
            <v>12008</v>
          </cell>
          <cell r="D102" t="str">
            <v>Grant</v>
          </cell>
          <cell r="E102" t="str">
            <v>Monument SD 8</v>
          </cell>
          <cell r="G102">
            <v>2007</v>
          </cell>
          <cell r="H102">
            <v>77000</v>
          </cell>
          <cell r="I102">
            <v>73288</v>
          </cell>
          <cell r="J102">
            <v>0</v>
          </cell>
          <cell r="K102">
            <v>570</v>
          </cell>
          <cell r="L102">
            <v>0</v>
          </cell>
          <cell r="M102">
            <v>90000</v>
          </cell>
          <cell r="N102">
            <v>0</v>
          </cell>
          <cell r="O102">
            <v>0</v>
          </cell>
          <cell r="P102">
            <v>12.17</v>
          </cell>
          <cell r="Q102">
            <v>140000</v>
          </cell>
          <cell r="R102">
            <v>51</v>
          </cell>
          <cell r="S102">
            <v>51</v>
          </cell>
          <cell r="T102">
            <v>51</v>
          </cell>
          <cell r="U102">
            <v>0</v>
          </cell>
          <cell r="V102" t="str">
            <v>--ADMw_F--&gt;</v>
          </cell>
          <cell r="W102">
            <v>51</v>
          </cell>
          <cell r="X102">
            <v>51</v>
          </cell>
          <cell r="Y102">
            <v>51</v>
          </cell>
          <cell r="Z102">
            <v>0</v>
          </cell>
          <cell r="AA102">
            <v>8</v>
          </cell>
          <cell r="AB102">
            <v>5.61</v>
          </cell>
          <cell r="AC102">
            <v>0.7</v>
          </cell>
          <cell r="AD102">
            <v>3</v>
          </cell>
          <cell r="AE102">
            <v>1.5</v>
          </cell>
          <cell r="AF102">
            <v>3</v>
          </cell>
          <cell r="AG102">
            <v>3</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9.61</v>
          </cell>
          <cell r="AV102">
            <v>2.4024999999999999</v>
          </cell>
          <cell r="AW102">
            <v>9.61</v>
          </cell>
          <cell r="AX102">
            <v>9.61</v>
          </cell>
          <cell r="AY102">
            <v>0</v>
          </cell>
          <cell r="AZ102">
            <v>32.01</v>
          </cell>
          <cell r="BA102">
            <v>32.01</v>
          </cell>
          <cell r="BB102">
            <v>32.01</v>
          </cell>
          <cell r="BC102">
            <v>0</v>
          </cell>
          <cell r="BD102">
            <v>50.46</v>
          </cell>
          <cell r="BE102">
            <v>50.46</v>
          </cell>
          <cell r="BF102">
            <v>50.46</v>
          </cell>
          <cell r="BG102">
            <v>0</v>
          </cell>
          <cell r="BH102">
            <v>141.12989999999999</v>
          </cell>
          <cell r="BI102">
            <v>143.6825</v>
          </cell>
          <cell r="BJ102">
            <v>141.12989999999999</v>
          </cell>
          <cell r="BK102">
            <v>143.6825</v>
          </cell>
          <cell r="BL102">
            <v>143.6825</v>
          </cell>
          <cell r="BM102">
            <v>143.6825</v>
          </cell>
          <cell r="BN102" t="str">
            <v>&lt;--ADMw_F--</v>
          </cell>
          <cell r="BO102">
            <v>-1.9959999999999999E-3</v>
          </cell>
          <cell r="BP102">
            <v>0</v>
          </cell>
          <cell r="BQ102">
            <v>2745.1</v>
          </cell>
          <cell r="BR102">
            <v>92</v>
          </cell>
          <cell r="BS102">
            <v>0.9</v>
          </cell>
          <cell r="BT102" t="str">
            <v>&lt;--Spacer--&gt;</v>
          </cell>
          <cell r="BU102" t="str">
            <v>&lt;--Spacer--&gt;</v>
          </cell>
          <cell r="BV102" t="str">
            <v>&lt;--Spacer--&gt;</v>
          </cell>
          <cell r="BW102" t="str">
            <v>&lt;--Spacer--&gt;</v>
          </cell>
          <cell r="BX102">
            <v>2007</v>
          </cell>
          <cell r="BY102">
            <v>77000</v>
          </cell>
          <cell r="BZ102">
            <v>73288</v>
          </cell>
          <cell r="CA102">
            <v>0</v>
          </cell>
          <cell r="CB102">
            <v>570</v>
          </cell>
          <cell r="CC102">
            <v>0</v>
          </cell>
          <cell r="CD102">
            <v>90000</v>
          </cell>
          <cell r="CE102">
            <v>0</v>
          </cell>
          <cell r="CF102">
            <v>0</v>
          </cell>
          <cell r="CG102">
            <v>12.67</v>
          </cell>
          <cell r="CH102">
            <v>140000</v>
          </cell>
          <cell r="CI102">
            <v>50.09</v>
          </cell>
          <cell r="CJ102">
            <v>50.09</v>
          </cell>
          <cell r="CK102">
            <v>50.09</v>
          </cell>
          <cell r="CL102">
            <v>0</v>
          </cell>
          <cell r="CM102">
            <v>0</v>
          </cell>
          <cell r="CN102" t="str">
            <v>--ADMw_C--&gt;</v>
          </cell>
          <cell r="CO102">
            <v>50.09</v>
          </cell>
          <cell r="CP102">
            <v>50.09</v>
          </cell>
          <cell r="CQ102">
            <v>50.09</v>
          </cell>
          <cell r="CR102">
            <v>0</v>
          </cell>
          <cell r="CS102">
            <v>8</v>
          </cell>
          <cell r="CT102">
            <v>5.5099</v>
          </cell>
          <cell r="CU102">
            <v>0.7</v>
          </cell>
          <cell r="CV102">
            <v>0</v>
          </cell>
          <cell r="CW102">
            <v>0</v>
          </cell>
          <cell r="CX102">
            <v>0</v>
          </cell>
          <cell r="CY102">
            <v>0</v>
          </cell>
          <cell r="CZ102">
            <v>0</v>
          </cell>
          <cell r="DA102">
            <v>0</v>
          </cell>
          <cell r="DB102">
            <v>0</v>
          </cell>
          <cell r="DC102">
            <v>0</v>
          </cell>
          <cell r="DD102">
            <v>0</v>
          </cell>
          <cell r="DE102">
            <v>0</v>
          </cell>
          <cell r="DF102">
            <v>0</v>
          </cell>
          <cell r="DG102">
            <v>0</v>
          </cell>
          <cell r="DH102">
            <v>0</v>
          </cell>
          <cell r="DI102">
            <v>0</v>
          </cell>
          <cell r="DJ102">
            <v>0</v>
          </cell>
          <cell r="DK102">
            <v>0</v>
          </cell>
          <cell r="DL102">
            <v>0</v>
          </cell>
          <cell r="DM102">
            <v>9.44</v>
          </cell>
          <cell r="DN102">
            <v>2.36</v>
          </cell>
          <cell r="DO102">
            <v>9.44</v>
          </cell>
          <cell r="DP102">
            <v>9.44</v>
          </cell>
          <cell r="DQ102">
            <v>0</v>
          </cell>
          <cell r="DR102">
            <v>32.01</v>
          </cell>
          <cell r="DS102">
            <v>32.01</v>
          </cell>
          <cell r="DT102">
            <v>32.01</v>
          </cell>
          <cell r="DU102">
            <v>0</v>
          </cell>
          <cell r="DV102">
            <v>50.46</v>
          </cell>
          <cell r="DW102">
            <v>50.46</v>
          </cell>
          <cell r="DX102">
            <v>50.46</v>
          </cell>
          <cell r="DY102">
            <v>0</v>
          </cell>
          <cell r="DZ102">
            <v>138.1429</v>
          </cell>
          <cell r="EA102">
            <v>141.12989999999999</v>
          </cell>
          <cell r="EB102">
            <v>138.1429</v>
          </cell>
          <cell r="EC102">
            <v>141.12989999999999</v>
          </cell>
          <cell r="ED102">
            <v>141.12989999999999</v>
          </cell>
          <cell r="EE102">
            <v>141.12989999999999</v>
          </cell>
          <cell r="EF102" t="str">
            <v>&lt;--ADMw_C--</v>
          </cell>
          <cell r="EG102">
            <v>-9.5460000000000007E-3</v>
          </cell>
          <cell r="EH102">
            <v>0</v>
          </cell>
          <cell r="EI102">
            <v>2768.44</v>
          </cell>
          <cell r="EJ102">
            <v>93</v>
          </cell>
          <cell r="EK102">
            <v>0.9</v>
          </cell>
          <cell r="EL102" t="str">
            <v>&lt;--Spacer--&gt;</v>
          </cell>
          <cell r="EM102" t="str">
            <v>&lt;--Spacer--&gt;</v>
          </cell>
          <cell r="EN102" t="str">
            <v>&lt;--Spacer--&gt;</v>
          </cell>
          <cell r="EO102" t="str">
            <v>&lt;--Spacer--&gt;</v>
          </cell>
          <cell r="EP102">
            <v>2007</v>
          </cell>
          <cell r="EQ102">
            <v>84606</v>
          </cell>
          <cell r="ER102">
            <v>83389</v>
          </cell>
          <cell r="ES102">
            <v>4864</v>
          </cell>
          <cell r="ET102">
            <v>596</v>
          </cell>
          <cell r="EU102">
            <v>0</v>
          </cell>
          <cell r="EV102">
            <v>63305</v>
          </cell>
          <cell r="EW102">
            <v>0</v>
          </cell>
          <cell r="EX102">
            <v>0</v>
          </cell>
          <cell r="EY102">
            <v>12.17</v>
          </cell>
          <cell r="EZ102">
            <v>129314</v>
          </cell>
          <cell r="FA102">
            <v>47.39</v>
          </cell>
          <cell r="FB102">
            <v>47.39</v>
          </cell>
          <cell r="FC102">
            <v>47.39</v>
          </cell>
          <cell r="FD102">
            <v>0</v>
          </cell>
          <cell r="FE102">
            <v>0</v>
          </cell>
          <cell r="FF102" t="str">
            <v>--ADMw_P--&gt;</v>
          </cell>
          <cell r="FG102">
            <v>47.39</v>
          </cell>
          <cell r="FH102">
            <v>47.39</v>
          </cell>
          <cell r="FI102">
            <v>47.39</v>
          </cell>
          <cell r="FJ102">
            <v>0</v>
          </cell>
          <cell r="FK102">
            <v>7</v>
          </cell>
          <cell r="FL102">
            <v>5.2129000000000003</v>
          </cell>
          <cell r="FM102">
            <v>0.7</v>
          </cell>
          <cell r="FN102">
            <v>0</v>
          </cell>
          <cell r="FO102">
            <v>0</v>
          </cell>
          <cell r="FP102">
            <v>0</v>
          </cell>
          <cell r="FQ102">
            <v>0</v>
          </cell>
          <cell r="FR102">
            <v>0</v>
          </cell>
          <cell r="FS102">
            <v>0</v>
          </cell>
          <cell r="FT102">
            <v>0</v>
          </cell>
          <cell r="FU102">
            <v>0</v>
          </cell>
          <cell r="FV102">
            <v>0</v>
          </cell>
          <cell r="FW102">
            <v>0</v>
          </cell>
          <cell r="FX102">
            <v>0</v>
          </cell>
          <cell r="FY102">
            <v>0</v>
          </cell>
          <cell r="FZ102">
            <v>0</v>
          </cell>
          <cell r="GA102">
            <v>0</v>
          </cell>
          <cell r="GB102">
            <v>0</v>
          </cell>
          <cell r="GC102">
            <v>0</v>
          </cell>
          <cell r="GD102">
            <v>0</v>
          </cell>
          <cell r="GE102">
            <v>9.48</v>
          </cell>
          <cell r="GF102">
            <v>2.37</v>
          </cell>
          <cell r="GG102">
            <v>9.48</v>
          </cell>
          <cell r="GH102">
            <v>9.48</v>
          </cell>
          <cell r="GI102">
            <v>0</v>
          </cell>
          <cell r="GJ102">
            <v>32.01</v>
          </cell>
          <cell r="GK102">
            <v>32.01</v>
          </cell>
          <cell r="GL102">
            <v>32.01</v>
          </cell>
          <cell r="GM102">
            <v>0</v>
          </cell>
          <cell r="GN102">
            <v>50.46</v>
          </cell>
          <cell r="GO102">
            <v>50.46</v>
          </cell>
          <cell r="GP102">
            <v>50.46</v>
          </cell>
          <cell r="GQ102">
            <v>0</v>
          </cell>
          <cell r="GR102">
            <v>156.50450000000001</v>
          </cell>
          <cell r="GS102">
            <v>138.1429</v>
          </cell>
          <cell r="GT102">
            <v>156.50450000000001</v>
          </cell>
          <cell r="GU102">
            <v>138.1429</v>
          </cell>
          <cell r="GV102">
            <v>156.50450000000001</v>
          </cell>
          <cell r="GW102">
            <v>156.50450000000001</v>
          </cell>
          <cell r="GX102" t="str">
            <v>&lt;--ADMw_P--</v>
          </cell>
          <cell r="GY102">
            <v>0</v>
          </cell>
          <cell r="GZ102">
            <v>0</v>
          </cell>
          <cell r="HA102">
            <v>2728.72</v>
          </cell>
          <cell r="HB102">
            <v>93</v>
          </cell>
          <cell r="HC102">
            <v>0.9</v>
          </cell>
          <cell r="HD102" t="str">
            <v>&lt;--Spacer--&gt;</v>
          </cell>
          <cell r="HE102" t="str">
            <v>&lt;--Spacer--&gt;</v>
          </cell>
          <cell r="HF102" t="str">
            <v>&lt;--Spacer--&gt;</v>
          </cell>
          <cell r="HG102" t="str">
            <v>&lt;--Spacer--&gt;</v>
          </cell>
          <cell r="HH102">
            <v>2007</v>
          </cell>
          <cell r="HI102">
            <v>79119</v>
          </cell>
          <cell r="HJ102">
            <v>5182</v>
          </cell>
          <cell r="HK102">
            <v>6413</v>
          </cell>
          <cell r="HL102">
            <v>610</v>
          </cell>
          <cell r="HM102">
            <v>0</v>
          </cell>
          <cell r="HN102">
            <v>80416</v>
          </cell>
          <cell r="HO102">
            <v>0</v>
          </cell>
          <cell r="HP102">
            <v>0</v>
          </cell>
          <cell r="HQ102">
            <v>14.8</v>
          </cell>
          <cell r="HR102">
            <v>140257</v>
          </cell>
          <cell r="HS102">
            <v>58.7</v>
          </cell>
          <cell r="HT102">
            <v>58.7</v>
          </cell>
          <cell r="HU102">
            <v>58.7</v>
          </cell>
          <cell r="HV102">
            <v>0</v>
          </cell>
          <cell r="HW102">
            <v>0</v>
          </cell>
          <cell r="HX102" t="str">
            <v>--ADMw_O--&gt;</v>
          </cell>
          <cell r="HY102">
            <v>58.7</v>
          </cell>
          <cell r="HZ102">
            <v>58.7</v>
          </cell>
          <cell r="IA102">
            <v>58.7</v>
          </cell>
          <cell r="IB102">
            <v>0</v>
          </cell>
          <cell r="IC102">
            <v>9</v>
          </cell>
          <cell r="ID102">
            <v>6.4569999999999999</v>
          </cell>
          <cell r="IE102">
            <v>1.1000000000000001</v>
          </cell>
          <cell r="IF102">
            <v>0</v>
          </cell>
          <cell r="IG102">
            <v>0</v>
          </cell>
          <cell r="IH102">
            <v>0</v>
          </cell>
          <cell r="II102">
            <v>0</v>
          </cell>
          <cell r="IJ102">
            <v>0</v>
          </cell>
          <cell r="IK102">
            <v>0</v>
          </cell>
          <cell r="IL102">
            <v>0</v>
          </cell>
          <cell r="IM102">
            <v>0</v>
          </cell>
          <cell r="IN102">
            <v>0</v>
          </cell>
          <cell r="IO102">
            <v>0</v>
          </cell>
          <cell r="IP102">
            <v>0</v>
          </cell>
          <cell r="IQ102">
            <v>0</v>
          </cell>
          <cell r="IR102">
            <v>0</v>
          </cell>
          <cell r="IS102">
            <v>0</v>
          </cell>
          <cell r="IT102">
            <v>0</v>
          </cell>
          <cell r="IU102">
            <v>0</v>
          </cell>
          <cell r="IV102">
            <v>0</v>
          </cell>
          <cell r="IW102">
            <v>10.75</v>
          </cell>
          <cell r="IX102">
            <v>2.6875</v>
          </cell>
          <cell r="IY102">
            <v>10.75</v>
          </cell>
          <cell r="IZ102">
            <v>10.75</v>
          </cell>
          <cell r="JA102">
            <v>0</v>
          </cell>
          <cell r="JB102">
            <v>37.1</v>
          </cell>
          <cell r="JC102">
            <v>37.1</v>
          </cell>
          <cell r="JD102">
            <v>37.1</v>
          </cell>
          <cell r="JE102">
            <v>0</v>
          </cell>
          <cell r="JF102">
            <v>50.46</v>
          </cell>
          <cell r="JG102">
            <v>50.46</v>
          </cell>
          <cell r="JH102">
            <v>50.46</v>
          </cell>
          <cell r="JI102">
            <v>0</v>
          </cell>
          <cell r="JJ102">
            <v>156.50450000000001</v>
          </cell>
          <cell r="JK102">
            <v>156.50450000000001</v>
          </cell>
          <cell r="JL102" t="str">
            <v>&lt;--ADMw_O--</v>
          </cell>
          <cell r="JM102">
            <v>0</v>
          </cell>
          <cell r="JN102">
            <v>0</v>
          </cell>
          <cell r="JO102">
            <v>2389.39</v>
          </cell>
          <cell r="JP102">
            <v>94</v>
          </cell>
          <cell r="JQ102">
            <v>0.9</v>
          </cell>
          <cell r="JR102">
            <v>43640.35126797454</v>
          </cell>
          <cell r="JS102">
            <v>1</v>
          </cell>
          <cell r="JT102">
            <v>2</v>
          </cell>
        </row>
        <row r="103">
          <cell r="A103">
            <v>2011</v>
          </cell>
          <cell r="B103">
            <v>2011</v>
          </cell>
          <cell r="C103" t="str">
            <v>12016</v>
          </cell>
          <cell r="D103" t="str">
            <v>Grant</v>
          </cell>
          <cell r="E103" t="str">
            <v>Dayville SD 16J</v>
          </cell>
          <cell r="G103">
            <v>2007</v>
          </cell>
          <cell r="H103">
            <v>74870</v>
          </cell>
          <cell r="I103">
            <v>0</v>
          </cell>
          <cell r="J103">
            <v>0</v>
          </cell>
          <cell r="K103">
            <v>450</v>
          </cell>
          <cell r="L103">
            <v>0</v>
          </cell>
          <cell r="M103">
            <v>56000</v>
          </cell>
          <cell r="N103">
            <v>0</v>
          </cell>
          <cell r="O103">
            <v>0</v>
          </cell>
          <cell r="P103">
            <v>6.33</v>
          </cell>
          <cell r="Q103">
            <v>74744</v>
          </cell>
          <cell r="R103">
            <v>46</v>
          </cell>
          <cell r="S103">
            <v>46</v>
          </cell>
          <cell r="T103">
            <v>46</v>
          </cell>
          <cell r="U103">
            <v>0</v>
          </cell>
          <cell r="V103" t="str">
            <v>--ADMw_F--&gt;</v>
          </cell>
          <cell r="W103">
            <v>46</v>
          </cell>
          <cell r="X103">
            <v>46</v>
          </cell>
          <cell r="Y103">
            <v>46</v>
          </cell>
          <cell r="Z103">
            <v>0</v>
          </cell>
          <cell r="AA103">
            <v>7</v>
          </cell>
          <cell r="AB103">
            <v>5.0599999999999996</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2</v>
          </cell>
          <cell r="AT103">
            <v>0.5</v>
          </cell>
          <cell r="AU103">
            <v>12</v>
          </cell>
          <cell r="AV103">
            <v>3</v>
          </cell>
          <cell r="AW103">
            <v>12</v>
          </cell>
          <cell r="AX103">
            <v>12</v>
          </cell>
          <cell r="AY103">
            <v>0</v>
          </cell>
          <cell r="AZ103">
            <v>35.1</v>
          </cell>
          <cell r="BA103">
            <v>35.1</v>
          </cell>
          <cell r="BB103">
            <v>35.1</v>
          </cell>
          <cell r="BC103">
            <v>0</v>
          </cell>
          <cell r="BD103">
            <v>50.46</v>
          </cell>
          <cell r="BE103">
            <v>50.46</v>
          </cell>
          <cell r="BF103">
            <v>50.46</v>
          </cell>
          <cell r="BG103">
            <v>0</v>
          </cell>
          <cell r="BH103">
            <v>131.8562</v>
          </cell>
          <cell r="BI103">
            <v>140.12</v>
          </cell>
          <cell r="BJ103">
            <v>131.8562</v>
          </cell>
          <cell r="BK103">
            <v>140.12</v>
          </cell>
          <cell r="BL103">
            <v>140.12</v>
          </cell>
          <cell r="BM103">
            <v>140.12</v>
          </cell>
          <cell r="BN103" t="str">
            <v>&lt;--ADMw_F--</v>
          </cell>
          <cell r="BO103">
            <v>0</v>
          </cell>
          <cell r="BP103">
            <v>0</v>
          </cell>
          <cell r="BQ103">
            <v>1624.87</v>
          </cell>
          <cell r="BR103">
            <v>87</v>
          </cell>
          <cell r="BS103">
            <v>0.8</v>
          </cell>
          <cell r="BT103" t="str">
            <v>&lt;--Spacer--&gt;</v>
          </cell>
          <cell r="BU103" t="str">
            <v>&lt;--Spacer--&gt;</v>
          </cell>
          <cell r="BV103" t="str">
            <v>&lt;--Spacer--&gt;</v>
          </cell>
          <cell r="BW103" t="str">
            <v>&lt;--Spacer--&gt;</v>
          </cell>
          <cell r="BX103">
            <v>2007</v>
          </cell>
          <cell r="BY103">
            <v>72689</v>
          </cell>
          <cell r="BZ103">
            <v>68752</v>
          </cell>
          <cell r="CA103">
            <v>0</v>
          </cell>
          <cell r="CB103">
            <v>450</v>
          </cell>
          <cell r="CC103">
            <v>0</v>
          </cell>
          <cell r="CD103">
            <v>56000</v>
          </cell>
          <cell r="CE103">
            <v>0</v>
          </cell>
          <cell r="CF103">
            <v>0</v>
          </cell>
          <cell r="CG103">
            <v>4.09</v>
          </cell>
          <cell r="CH103">
            <v>72568</v>
          </cell>
          <cell r="CI103">
            <v>38.92</v>
          </cell>
          <cell r="CJ103">
            <v>38.92</v>
          </cell>
          <cell r="CK103">
            <v>38.92</v>
          </cell>
          <cell r="CL103">
            <v>0</v>
          </cell>
          <cell r="CM103">
            <v>0</v>
          </cell>
          <cell r="CN103" t="str">
            <v>--ADMw_C--&gt;</v>
          </cell>
          <cell r="CO103">
            <v>38.92</v>
          </cell>
          <cell r="CP103">
            <v>38.92</v>
          </cell>
          <cell r="CQ103">
            <v>38.92</v>
          </cell>
          <cell r="CR103">
            <v>0</v>
          </cell>
          <cell r="CS103">
            <v>7</v>
          </cell>
          <cell r="CT103">
            <v>4.2812000000000001</v>
          </cell>
          <cell r="CU103">
            <v>0</v>
          </cell>
          <cell r="CV103">
            <v>0</v>
          </cell>
          <cell r="CW103">
            <v>0</v>
          </cell>
          <cell r="CX103">
            <v>0</v>
          </cell>
          <cell r="CY103">
            <v>0</v>
          </cell>
          <cell r="CZ103">
            <v>0</v>
          </cell>
          <cell r="DA103">
            <v>0</v>
          </cell>
          <cell r="DB103">
            <v>0</v>
          </cell>
          <cell r="DC103">
            <v>0</v>
          </cell>
          <cell r="DD103">
            <v>0</v>
          </cell>
          <cell r="DE103">
            <v>0</v>
          </cell>
          <cell r="DF103">
            <v>0</v>
          </cell>
          <cell r="DG103">
            <v>0</v>
          </cell>
          <cell r="DH103">
            <v>0</v>
          </cell>
          <cell r="DI103">
            <v>0</v>
          </cell>
          <cell r="DJ103">
            <v>0</v>
          </cell>
          <cell r="DK103">
            <v>2</v>
          </cell>
          <cell r="DL103">
            <v>0.5</v>
          </cell>
          <cell r="DM103">
            <v>10.38</v>
          </cell>
          <cell r="DN103">
            <v>2.5950000000000002</v>
          </cell>
          <cell r="DO103">
            <v>10.38</v>
          </cell>
          <cell r="DP103">
            <v>10.38</v>
          </cell>
          <cell r="DQ103">
            <v>0</v>
          </cell>
          <cell r="DR103">
            <v>35.1</v>
          </cell>
          <cell r="DS103">
            <v>35.1</v>
          </cell>
          <cell r="DT103">
            <v>35.1</v>
          </cell>
          <cell r="DU103">
            <v>0</v>
          </cell>
          <cell r="DV103">
            <v>50.46</v>
          </cell>
          <cell r="DW103">
            <v>50.46</v>
          </cell>
          <cell r="DX103">
            <v>50.46</v>
          </cell>
          <cell r="DY103">
            <v>0</v>
          </cell>
          <cell r="DZ103">
            <v>140.75</v>
          </cell>
          <cell r="EA103">
            <v>131.8562</v>
          </cell>
          <cell r="EB103">
            <v>140.75</v>
          </cell>
          <cell r="EC103">
            <v>131.8562</v>
          </cell>
          <cell r="ED103">
            <v>140.75</v>
          </cell>
          <cell r="EE103">
            <v>140.75</v>
          </cell>
          <cell r="EF103" t="str">
            <v>&lt;--ADMw_C--</v>
          </cell>
          <cell r="EG103">
            <v>0</v>
          </cell>
          <cell r="EH103">
            <v>0</v>
          </cell>
          <cell r="EI103">
            <v>1864.54</v>
          </cell>
          <cell r="EJ103">
            <v>91</v>
          </cell>
          <cell r="EK103">
            <v>0.9</v>
          </cell>
          <cell r="EL103" t="str">
            <v>&lt;--Spacer--&gt;</v>
          </cell>
          <cell r="EM103" t="str">
            <v>&lt;--Spacer--&gt;</v>
          </cell>
          <cell r="EN103" t="str">
            <v>&lt;--Spacer--&gt;</v>
          </cell>
          <cell r="EO103" t="str">
            <v>&lt;--Spacer--&gt;</v>
          </cell>
          <cell r="EP103">
            <v>2007</v>
          </cell>
          <cell r="EQ103">
            <v>71269</v>
          </cell>
          <cell r="ER103">
            <v>71502</v>
          </cell>
          <cell r="ES103">
            <v>4412</v>
          </cell>
          <cell r="ET103">
            <v>465</v>
          </cell>
          <cell r="EU103">
            <v>0</v>
          </cell>
          <cell r="EV103">
            <v>123752</v>
          </cell>
          <cell r="EW103">
            <v>0</v>
          </cell>
          <cell r="EX103">
            <v>0</v>
          </cell>
          <cell r="EY103">
            <v>6.33</v>
          </cell>
          <cell r="EZ103">
            <v>74829</v>
          </cell>
          <cell r="FA103">
            <v>48.69</v>
          </cell>
          <cell r="FB103">
            <v>48.69</v>
          </cell>
          <cell r="FC103">
            <v>48.69</v>
          </cell>
          <cell r="FD103">
            <v>0</v>
          </cell>
          <cell r="FE103">
            <v>0</v>
          </cell>
          <cell r="FF103" t="str">
            <v>--ADMw_P--&gt;</v>
          </cell>
          <cell r="FG103">
            <v>48.69</v>
          </cell>
          <cell r="FH103">
            <v>48.69</v>
          </cell>
          <cell r="FI103">
            <v>48.69</v>
          </cell>
          <cell r="FJ103">
            <v>0</v>
          </cell>
          <cell r="FK103">
            <v>2</v>
          </cell>
          <cell r="FL103">
            <v>2</v>
          </cell>
          <cell r="FM103">
            <v>0</v>
          </cell>
          <cell r="FN103">
            <v>0</v>
          </cell>
          <cell r="FO103">
            <v>0</v>
          </cell>
          <cell r="FP103">
            <v>0</v>
          </cell>
          <cell r="FQ103">
            <v>0</v>
          </cell>
          <cell r="FR103">
            <v>0</v>
          </cell>
          <cell r="FS103">
            <v>0</v>
          </cell>
          <cell r="FT103">
            <v>0</v>
          </cell>
          <cell r="FU103">
            <v>0</v>
          </cell>
          <cell r="FV103">
            <v>0</v>
          </cell>
          <cell r="FW103">
            <v>0</v>
          </cell>
          <cell r="FX103">
            <v>0</v>
          </cell>
          <cell r="FY103">
            <v>0</v>
          </cell>
          <cell r="FZ103">
            <v>0</v>
          </cell>
          <cell r="GA103">
            <v>0</v>
          </cell>
          <cell r="GB103">
            <v>0</v>
          </cell>
          <cell r="GC103">
            <v>4</v>
          </cell>
          <cell r="GD103">
            <v>1</v>
          </cell>
          <cell r="GE103">
            <v>14</v>
          </cell>
          <cell r="GF103">
            <v>3.5</v>
          </cell>
          <cell r="GG103">
            <v>14</v>
          </cell>
          <cell r="GH103">
            <v>14</v>
          </cell>
          <cell r="GI103">
            <v>0</v>
          </cell>
          <cell r="GJ103">
            <v>35.1</v>
          </cell>
          <cell r="GK103">
            <v>35.1</v>
          </cell>
          <cell r="GL103">
            <v>35.1</v>
          </cell>
          <cell r="GM103">
            <v>0</v>
          </cell>
          <cell r="GN103">
            <v>50.46</v>
          </cell>
          <cell r="GO103">
            <v>50.46</v>
          </cell>
          <cell r="GP103">
            <v>50.46</v>
          </cell>
          <cell r="GQ103">
            <v>0</v>
          </cell>
          <cell r="GR103">
            <v>134.03</v>
          </cell>
          <cell r="GS103">
            <v>140.75</v>
          </cell>
          <cell r="GT103">
            <v>134.03</v>
          </cell>
          <cell r="GU103">
            <v>140.75</v>
          </cell>
          <cell r="GV103">
            <v>140.75</v>
          </cell>
          <cell r="GW103">
            <v>140.75</v>
          </cell>
          <cell r="GX103" t="str">
            <v>&lt;--ADMw_P--</v>
          </cell>
          <cell r="GY103">
            <v>-1.7260000000000001E-3</v>
          </cell>
          <cell r="GZ103">
            <v>0</v>
          </cell>
          <cell r="HA103">
            <v>1536.85</v>
          </cell>
          <cell r="HB103">
            <v>86</v>
          </cell>
          <cell r="HC103">
            <v>0.8</v>
          </cell>
          <cell r="HD103" t="str">
            <v>&lt;--Spacer--&gt;</v>
          </cell>
          <cell r="HE103" t="str">
            <v>&lt;--Spacer--&gt;</v>
          </cell>
          <cell r="HF103" t="str">
            <v>&lt;--Spacer--&gt;</v>
          </cell>
          <cell r="HG103" t="str">
            <v>&lt;--Spacer--&gt;</v>
          </cell>
          <cell r="HH103">
            <v>2007</v>
          </cell>
          <cell r="HI103">
            <v>68532</v>
          </cell>
          <cell r="HJ103">
            <v>4451</v>
          </cell>
          <cell r="HK103">
            <v>5792</v>
          </cell>
          <cell r="HL103">
            <v>450</v>
          </cell>
          <cell r="HM103">
            <v>0</v>
          </cell>
          <cell r="HN103">
            <v>67184</v>
          </cell>
          <cell r="HO103">
            <v>0</v>
          </cell>
          <cell r="HP103">
            <v>0</v>
          </cell>
          <cell r="HQ103">
            <v>6.17</v>
          </cell>
          <cell r="HR103">
            <v>69886</v>
          </cell>
          <cell r="HS103">
            <v>46.18</v>
          </cell>
          <cell r="HT103">
            <v>46.18</v>
          </cell>
          <cell r="HU103">
            <v>46.18</v>
          </cell>
          <cell r="HV103">
            <v>0</v>
          </cell>
          <cell r="HW103">
            <v>0</v>
          </cell>
          <cell r="HX103" t="str">
            <v>--ADMw_O--&gt;</v>
          </cell>
          <cell r="HY103">
            <v>46.18</v>
          </cell>
          <cell r="HZ103">
            <v>46.18</v>
          </cell>
          <cell r="IA103">
            <v>46.18</v>
          </cell>
          <cell r="IB103">
            <v>0</v>
          </cell>
          <cell r="IC103">
            <v>3</v>
          </cell>
          <cell r="ID103">
            <v>3</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18</v>
          </cell>
          <cell r="IX103">
            <v>4.5</v>
          </cell>
          <cell r="IY103">
            <v>18</v>
          </cell>
          <cell r="IZ103">
            <v>18</v>
          </cell>
          <cell r="JA103">
            <v>0</v>
          </cell>
          <cell r="JB103">
            <v>29.89</v>
          </cell>
          <cell r="JC103">
            <v>29.89</v>
          </cell>
          <cell r="JD103">
            <v>29.89</v>
          </cell>
          <cell r="JE103">
            <v>0</v>
          </cell>
          <cell r="JF103">
            <v>50.46</v>
          </cell>
          <cell r="JG103">
            <v>50.46</v>
          </cell>
          <cell r="JH103">
            <v>50.46</v>
          </cell>
          <cell r="JI103">
            <v>0</v>
          </cell>
          <cell r="JJ103">
            <v>134.03</v>
          </cell>
          <cell r="JK103">
            <v>134.03</v>
          </cell>
          <cell r="JL103" t="str">
            <v>&lt;--ADMw_O--</v>
          </cell>
          <cell r="JM103">
            <v>-7.3899999999999997E-4</v>
          </cell>
          <cell r="JN103">
            <v>0</v>
          </cell>
          <cell r="JO103">
            <v>1513.34</v>
          </cell>
          <cell r="JP103">
            <v>87</v>
          </cell>
          <cell r="JQ103">
            <v>0.8</v>
          </cell>
          <cell r="JR103">
            <v>43640.35126797454</v>
          </cell>
          <cell r="JS103">
            <v>1</v>
          </cell>
          <cell r="JT103">
            <v>2</v>
          </cell>
        </row>
        <row r="104">
          <cell r="A104">
            <v>2012</v>
          </cell>
          <cell r="B104">
            <v>2012</v>
          </cell>
          <cell r="C104" t="str">
            <v>12017</v>
          </cell>
          <cell r="D104" t="str">
            <v>Grant</v>
          </cell>
          <cell r="E104" t="str">
            <v>Long Creek SD 17</v>
          </cell>
          <cell r="G104">
            <v>2007</v>
          </cell>
          <cell r="H104">
            <v>62000</v>
          </cell>
          <cell r="I104">
            <v>0</v>
          </cell>
          <cell r="J104">
            <v>0</v>
          </cell>
          <cell r="K104">
            <v>300</v>
          </cell>
          <cell r="L104">
            <v>0</v>
          </cell>
          <cell r="M104">
            <v>60000</v>
          </cell>
          <cell r="N104">
            <v>0</v>
          </cell>
          <cell r="O104">
            <v>0</v>
          </cell>
          <cell r="P104">
            <v>15.4</v>
          </cell>
          <cell r="Q104">
            <v>125000</v>
          </cell>
          <cell r="R104">
            <v>31</v>
          </cell>
          <cell r="S104">
            <v>31</v>
          </cell>
          <cell r="T104">
            <v>31</v>
          </cell>
          <cell r="U104">
            <v>0</v>
          </cell>
          <cell r="V104" t="str">
            <v>--ADMw_F--&gt;</v>
          </cell>
          <cell r="W104">
            <v>31</v>
          </cell>
          <cell r="X104">
            <v>31</v>
          </cell>
          <cell r="Y104">
            <v>31</v>
          </cell>
          <cell r="Z104">
            <v>0</v>
          </cell>
          <cell r="AA104">
            <v>6</v>
          </cell>
          <cell r="AB104">
            <v>3.41</v>
          </cell>
          <cell r="AC104">
            <v>1</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9.69</v>
          </cell>
          <cell r="AV104">
            <v>2.4224999999999999</v>
          </cell>
          <cell r="AW104">
            <v>9.69</v>
          </cell>
          <cell r="AX104">
            <v>9.69</v>
          </cell>
          <cell r="AY104">
            <v>0</v>
          </cell>
          <cell r="AZ104">
            <v>25.54</v>
          </cell>
          <cell r="BA104">
            <v>25.54</v>
          </cell>
          <cell r="BB104">
            <v>25.54</v>
          </cell>
          <cell r="BC104">
            <v>0</v>
          </cell>
          <cell r="BD104">
            <v>50.46</v>
          </cell>
          <cell r="BE104">
            <v>50.46</v>
          </cell>
          <cell r="BF104">
            <v>50.46</v>
          </cell>
          <cell r="BG104">
            <v>0</v>
          </cell>
          <cell r="BH104">
            <v>115.2817</v>
          </cell>
          <cell r="BI104">
            <v>113.8325</v>
          </cell>
          <cell r="BJ104">
            <v>115.2817</v>
          </cell>
          <cell r="BK104">
            <v>113.8325</v>
          </cell>
          <cell r="BL104">
            <v>115.2817</v>
          </cell>
          <cell r="BM104">
            <v>115.2817</v>
          </cell>
          <cell r="BN104" t="str">
            <v>&lt;--ADMw_F--</v>
          </cell>
          <cell r="BO104">
            <v>0</v>
          </cell>
          <cell r="BP104">
            <v>0</v>
          </cell>
          <cell r="BQ104">
            <v>4032.26</v>
          </cell>
          <cell r="BR104">
            <v>96</v>
          </cell>
          <cell r="BS104">
            <v>0.9</v>
          </cell>
          <cell r="BT104" t="str">
            <v>&lt;--Spacer--&gt;</v>
          </cell>
          <cell r="BU104" t="str">
            <v>&lt;--Spacer--&gt;</v>
          </cell>
          <cell r="BV104" t="str">
            <v>&lt;--Spacer--&gt;</v>
          </cell>
          <cell r="BW104" t="str">
            <v>&lt;--Spacer--&gt;</v>
          </cell>
          <cell r="BX104">
            <v>2007</v>
          </cell>
          <cell r="BY104">
            <v>62000</v>
          </cell>
          <cell r="BZ104">
            <v>0</v>
          </cell>
          <cell r="CA104">
            <v>0</v>
          </cell>
          <cell r="CB104">
            <v>300</v>
          </cell>
          <cell r="CC104">
            <v>0</v>
          </cell>
          <cell r="CD104">
            <v>60000</v>
          </cell>
          <cell r="CE104">
            <v>0</v>
          </cell>
          <cell r="CF104">
            <v>0</v>
          </cell>
          <cell r="CG104">
            <v>15.4</v>
          </cell>
          <cell r="CH104">
            <v>125000</v>
          </cell>
          <cell r="CI104">
            <v>32.22</v>
          </cell>
          <cell r="CJ104">
            <v>32.22</v>
          </cell>
          <cell r="CK104">
            <v>32.22</v>
          </cell>
          <cell r="CL104">
            <v>0</v>
          </cell>
          <cell r="CM104">
            <v>0</v>
          </cell>
          <cell r="CN104" t="str">
            <v>--ADMw_C--&gt;</v>
          </cell>
          <cell r="CO104">
            <v>32.22</v>
          </cell>
          <cell r="CP104">
            <v>32.22</v>
          </cell>
          <cell r="CQ104">
            <v>32.22</v>
          </cell>
          <cell r="CR104">
            <v>0</v>
          </cell>
          <cell r="CS104">
            <v>5</v>
          </cell>
          <cell r="CT104">
            <v>3.5442</v>
          </cell>
          <cell r="CU104">
            <v>1</v>
          </cell>
          <cell r="CV104">
            <v>0</v>
          </cell>
          <cell r="CW104">
            <v>0</v>
          </cell>
          <cell r="CX104">
            <v>0</v>
          </cell>
          <cell r="CY104">
            <v>0</v>
          </cell>
          <cell r="CZ104">
            <v>0</v>
          </cell>
          <cell r="DA104">
            <v>0</v>
          </cell>
          <cell r="DB104">
            <v>0</v>
          </cell>
          <cell r="DC104">
            <v>0</v>
          </cell>
          <cell r="DD104">
            <v>0</v>
          </cell>
          <cell r="DE104">
            <v>0</v>
          </cell>
          <cell r="DF104">
            <v>0</v>
          </cell>
          <cell r="DG104">
            <v>0</v>
          </cell>
          <cell r="DH104">
            <v>0</v>
          </cell>
          <cell r="DI104">
            <v>0</v>
          </cell>
          <cell r="DJ104">
            <v>0</v>
          </cell>
          <cell r="DK104">
            <v>0</v>
          </cell>
          <cell r="DL104">
            <v>0</v>
          </cell>
          <cell r="DM104">
            <v>10.07</v>
          </cell>
          <cell r="DN104">
            <v>2.5175000000000001</v>
          </cell>
          <cell r="DO104">
            <v>10.07</v>
          </cell>
          <cell r="DP104">
            <v>10.07</v>
          </cell>
          <cell r="DQ104">
            <v>0</v>
          </cell>
          <cell r="DR104">
            <v>25.54</v>
          </cell>
          <cell r="DS104">
            <v>25.54</v>
          </cell>
          <cell r="DT104">
            <v>25.54</v>
          </cell>
          <cell r="DU104">
            <v>0</v>
          </cell>
          <cell r="DV104">
            <v>50.46</v>
          </cell>
          <cell r="DW104">
            <v>50.46</v>
          </cell>
          <cell r="DX104">
            <v>50.46</v>
          </cell>
          <cell r="DY104">
            <v>0</v>
          </cell>
          <cell r="DZ104">
            <v>113.18089999999999</v>
          </cell>
          <cell r="EA104">
            <v>115.2817</v>
          </cell>
          <cell r="EB104">
            <v>113.18089999999999</v>
          </cell>
          <cell r="EC104">
            <v>115.2817</v>
          </cell>
          <cell r="ED104">
            <v>115.2817</v>
          </cell>
          <cell r="EE104">
            <v>115.2817</v>
          </cell>
          <cell r="EF104" t="str">
            <v>&lt;--ADMw_C--</v>
          </cell>
          <cell r="EG104">
            <v>0</v>
          </cell>
          <cell r="EH104">
            <v>0</v>
          </cell>
          <cell r="EI104">
            <v>3879.58</v>
          </cell>
          <cell r="EJ104">
            <v>95</v>
          </cell>
          <cell r="EK104">
            <v>0.9</v>
          </cell>
          <cell r="EL104" t="str">
            <v>&lt;--Spacer--&gt;</v>
          </cell>
          <cell r="EM104" t="str">
            <v>&lt;--Spacer--&gt;</v>
          </cell>
          <cell r="EN104" t="str">
            <v>&lt;--Spacer--&gt;</v>
          </cell>
          <cell r="EO104" t="str">
            <v>&lt;--Spacer--&gt;</v>
          </cell>
          <cell r="EP104">
            <v>2007</v>
          </cell>
          <cell r="EQ104">
            <v>72266</v>
          </cell>
          <cell r="ER104">
            <v>58224</v>
          </cell>
          <cell r="ES104">
            <v>2759</v>
          </cell>
          <cell r="ET104">
            <v>291</v>
          </cell>
          <cell r="EU104">
            <v>0</v>
          </cell>
          <cell r="EV104">
            <v>55666</v>
          </cell>
          <cell r="EW104">
            <v>0</v>
          </cell>
          <cell r="EX104">
            <v>0</v>
          </cell>
          <cell r="EY104">
            <v>15.4</v>
          </cell>
          <cell r="EZ104">
            <v>94772</v>
          </cell>
          <cell r="FA104">
            <v>31.44</v>
          </cell>
          <cell r="FB104">
            <v>31.44</v>
          </cell>
          <cell r="FC104">
            <v>31.44</v>
          </cell>
          <cell r="FD104">
            <v>0</v>
          </cell>
          <cell r="FE104">
            <v>0</v>
          </cell>
          <cell r="FF104" t="str">
            <v>--ADMw_P--&gt;</v>
          </cell>
          <cell r="FG104">
            <v>31.44</v>
          </cell>
          <cell r="FH104">
            <v>31.44</v>
          </cell>
          <cell r="FI104">
            <v>31.44</v>
          </cell>
          <cell r="FJ104">
            <v>0</v>
          </cell>
          <cell r="FK104">
            <v>5</v>
          </cell>
          <cell r="FL104">
            <v>3.4584000000000001</v>
          </cell>
          <cell r="FM104">
            <v>1</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v>
          </cell>
          <cell r="GE104">
            <v>5.13</v>
          </cell>
          <cell r="GF104">
            <v>1.2825</v>
          </cell>
          <cell r="GG104">
            <v>5.13</v>
          </cell>
          <cell r="GH104">
            <v>5.13</v>
          </cell>
          <cell r="GI104">
            <v>0</v>
          </cell>
          <cell r="GJ104">
            <v>25.54</v>
          </cell>
          <cell r="GK104">
            <v>25.54</v>
          </cell>
          <cell r="GL104">
            <v>25.54</v>
          </cell>
          <cell r="GM104">
            <v>0</v>
          </cell>
          <cell r="GN104">
            <v>50.46</v>
          </cell>
          <cell r="GO104">
            <v>50.46</v>
          </cell>
          <cell r="GP104">
            <v>50.46</v>
          </cell>
          <cell r="GQ104">
            <v>0</v>
          </cell>
          <cell r="GR104">
            <v>109.2727</v>
          </cell>
          <cell r="GS104">
            <v>113.18089999999999</v>
          </cell>
          <cell r="GT104">
            <v>109.2727</v>
          </cell>
          <cell r="GU104">
            <v>113.18089999999999</v>
          </cell>
          <cell r="GV104">
            <v>113.18089999999999</v>
          </cell>
          <cell r="GW104">
            <v>113.18089999999999</v>
          </cell>
          <cell r="GX104" t="str">
            <v>&lt;--ADMw_P--</v>
          </cell>
          <cell r="GY104">
            <v>-3.6887999999999997E-2</v>
          </cell>
          <cell r="GZ104">
            <v>0</v>
          </cell>
          <cell r="HA104">
            <v>3014.38</v>
          </cell>
          <cell r="HB104">
            <v>94</v>
          </cell>
          <cell r="HC104">
            <v>0.9</v>
          </cell>
          <cell r="HD104" t="str">
            <v>&lt;--Spacer--&gt;</v>
          </cell>
          <cell r="HE104" t="str">
            <v>&lt;--Spacer--&gt;</v>
          </cell>
          <cell r="HF104" t="str">
            <v>&lt;--Spacer--&gt;</v>
          </cell>
          <cell r="HG104" t="str">
            <v>&lt;--Spacer--&gt;</v>
          </cell>
          <cell r="HH104">
            <v>2007</v>
          </cell>
          <cell r="HI104">
            <v>68306</v>
          </cell>
          <cell r="HJ104">
            <v>3618</v>
          </cell>
          <cell r="HK104">
            <v>3213</v>
          </cell>
          <cell r="HL104">
            <v>230</v>
          </cell>
          <cell r="HM104">
            <v>0</v>
          </cell>
          <cell r="HN104">
            <v>55444</v>
          </cell>
          <cell r="HO104">
            <v>0</v>
          </cell>
          <cell r="HP104">
            <v>0</v>
          </cell>
          <cell r="HQ104">
            <v>14.4</v>
          </cell>
          <cell r="HR104">
            <v>95424</v>
          </cell>
          <cell r="HS104">
            <v>27.82</v>
          </cell>
          <cell r="HT104">
            <v>27.82</v>
          </cell>
          <cell r="HU104">
            <v>27.82</v>
          </cell>
          <cell r="HV104">
            <v>0</v>
          </cell>
          <cell r="HW104">
            <v>0</v>
          </cell>
          <cell r="HX104" t="str">
            <v>--ADMw_O--&gt;</v>
          </cell>
          <cell r="HY104">
            <v>27.82</v>
          </cell>
          <cell r="HZ104">
            <v>27.82</v>
          </cell>
          <cell r="IA104">
            <v>27.82</v>
          </cell>
          <cell r="IB104">
            <v>0</v>
          </cell>
          <cell r="IC104">
            <v>5</v>
          </cell>
          <cell r="ID104">
            <v>3.0602</v>
          </cell>
          <cell r="IE104">
            <v>1.4</v>
          </cell>
          <cell r="IF104">
            <v>0</v>
          </cell>
          <cell r="IG104">
            <v>0</v>
          </cell>
          <cell r="IH104">
            <v>0</v>
          </cell>
          <cell r="II104">
            <v>0</v>
          </cell>
          <cell r="IJ104">
            <v>0</v>
          </cell>
          <cell r="IK104">
            <v>0</v>
          </cell>
          <cell r="IL104">
            <v>0</v>
          </cell>
          <cell r="IM104">
            <v>0</v>
          </cell>
          <cell r="IN104">
            <v>0</v>
          </cell>
          <cell r="IO104">
            <v>0</v>
          </cell>
          <cell r="IP104">
            <v>0</v>
          </cell>
          <cell r="IQ104">
            <v>0</v>
          </cell>
          <cell r="IR104">
            <v>0</v>
          </cell>
          <cell r="IS104">
            <v>0</v>
          </cell>
          <cell r="IT104">
            <v>0</v>
          </cell>
          <cell r="IU104">
            <v>0</v>
          </cell>
          <cell r="IV104">
            <v>0</v>
          </cell>
          <cell r="IW104">
            <v>3.97</v>
          </cell>
          <cell r="IX104">
            <v>0.99250000000000005</v>
          </cell>
          <cell r="IY104">
            <v>3.97</v>
          </cell>
          <cell r="IZ104">
            <v>3.97</v>
          </cell>
          <cell r="JA104">
            <v>0</v>
          </cell>
          <cell r="JB104">
            <v>25.54</v>
          </cell>
          <cell r="JC104">
            <v>25.54</v>
          </cell>
          <cell r="JD104">
            <v>25.54</v>
          </cell>
          <cell r="JE104">
            <v>0</v>
          </cell>
          <cell r="JF104">
            <v>50.46</v>
          </cell>
          <cell r="JG104">
            <v>50.46</v>
          </cell>
          <cell r="JH104">
            <v>50.46</v>
          </cell>
          <cell r="JI104">
            <v>0</v>
          </cell>
          <cell r="JJ104">
            <v>109.2727</v>
          </cell>
          <cell r="JK104">
            <v>109.2727</v>
          </cell>
          <cell r="JL104" t="str">
            <v>&lt;--ADMw_O--</v>
          </cell>
          <cell r="JM104">
            <v>0</v>
          </cell>
          <cell r="JN104">
            <v>0</v>
          </cell>
          <cell r="JO104">
            <v>3430.05</v>
          </cell>
          <cell r="JP104">
            <v>95</v>
          </cell>
          <cell r="JQ104">
            <v>0.9</v>
          </cell>
          <cell r="JR104">
            <v>43640.35126797454</v>
          </cell>
          <cell r="JS104">
            <v>1</v>
          </cell>
          <cell r="JT104">
            <v>2</v>
          </cell>
        </row>
        <row r="105">
          <cell r="A105">
            <v>2014</v>
          </cell>
          <cell r="B105">
            <v>2014</v>
          </cell>
          <cell r="C105" t="str">
            <v>13003</v>
          </cell>
          <cell r="D105" t="str">
            <v>Harney</v>
          </cell>
          <cell r="E105" t="str">
            <v>Harney County SD 3</v>
          </cell>
          <cell r="G105">
            <v>2013</v>
          </cell>
          <cell r="H105">
            <v>1660000</v>
          </cell>
          <cell r="I105">
            <v>130000</v>
          </cell>
          <cell r="J105">
            <v>0</v>
          </cell>
          <cell r="K105">
            <v>0</v>
          </cell>
          <cell r="L105">
            <v>0</v>
          </cell>
          <cell r="M105">
            <v>0</v>
          </cell>
          <cell r="N105">
            <v>40000</v>
          </cell>
          <cell r="O105">
            <v>0</v>
          </cell>
          <cell r="P105">
            <v>11.57</v>
          </cell>
          <cell r="Q105">
            <v>429000</v>
          </cell>
          <cell r="R105">
            <v>850</v>
          </cell>
          <cell r="S105">
            <v>850</v>
          </cell>
          <cell r="T105">
            <v>850</v>
          </cell>
          <cell r="U105">
            <v>0</v>
          </cell>
          <cell r="V105" t="str">
            <v>--ADMw_F--&gt;</v>
          </cell>
          <cell r="W105">
            <v>850</v>
          </cell>
          <cell r="X105">
            <v>850</v>
          </cell>
          <cell r="Y105">
            <v>850</v>
          </cell>
          <cell r="Z105">
            <v>0</v>
          </cell>
          <cell r="AA105">
            <v>114</v>
          </cell>
          <cell r="AB105">
            <v>93.5</v>
          </cell>
          <cell r="AC105">
            <v>4.3</v>
          </cell>
          <cell r="AD105">
            <v>2</v>
          </cell>
          <cell r="AE105">
            <v>1</v>
          </cell>
          <cell r="AF105">
            <v>2</v>
          </cell>
          <cell r="AG105">
            <v>2</v>
          </cell>
          <cell r="AH105">
            <v>0</v>
          </cell>
          <cell r="AI105">
            <v>0</v>
          </cell>
          <cell r="AJ105">
            <v>0</v>
          </cell>
          <cell r="AK105">
            <v>0</v>
          </cell>
          <cell r="AL105">
            <v>0</v>
          </cell>
          <cell r="AM105">
            <v>0</v>
          </cell>
          <cell r="AN105">
            <v>0</v>
          </cell>
          <cell r="AO105">
            <v>0</v>
          </cell>
          <cell r="AP105">
            <v>0</v>
          </cell>
          <cell r="AQ105">
            <v>0</v>
          </cell>
          <cell r="AR105">
            <v>0</v>
          </cell>
          <cell r="AS105">
            <v>25</v>
          </cell>
          <cell r="AT105">
            <v>6.25</v>
          </cell>
          <cell r="AU105">
            <v>194</v>
          </cell>
          <cell r="AV105">
            <v>48.5</v>
          </cell>
          <cell r="AW105">
            <v>194</v>
          </cell>
          <cell r="AX105">
            <v>194</v>
          </cell>
          <cell r="AY105">
            <v>0</v>
          </cell>
          <cell r="AZ105">
            <v>0</v>
          </cell>
          <cell r="BA105">
            <v>0</v>
          </cell>
          <cell r="BB105">
            <v>0</v>
          </cell>
          <cell r="BC105">
            <v>0</v>
          </cell>
          <cell r="BD105">
            <v>74.44</v>
          </cell>
          <cell r="BE105">
            <v>74.44</v>
          </cell>
          <cell r="BF105">
            <v>74.44</v>
          </cell>
          <cell r="BG105">
            <v>0</v>
          </cell>
          <cell r="BH105">
            <v>1076.9474</v>
          </cell>
          <cell r="BI105">
            <v>1077.99</v>
          </cell>
          <cell r="BJ105">
            <v>1076.9474</v>
          </cell>
          <cell r="BK105">
            <v>1077.99</v>
          </cell>
          <cell r="BL105">
            <v>1077.99</v>
          </cell>
          <cell r="BM105">
            <v>1077.99</v>
          </cell>
          <cell r="BN105" t="str">
            <v>&lt;--ADMw_F--</v>
          </cell>
          <cell r="BO105">
            <v>-8.6200000000000003E-4</v>
          </cell>
          <cell r="BP105">
            <v>0</v>
          </cell>
          <cell r="BQ105">
            <v>504.71</v>
          </cell>
          <cell r="BR105">
            <v>26</v>
          </cell>
          <cell r="BS105">
            <v>0.7</v>
          </cell>
          <cell r="BT105" t="str">
            <v>&lt;--Spacer--&gt;</v>
          </cell>
          <cell r="BU105" t="str">
            <v>&lt;--Spacer--&gt;</v>
          </cell>
          <cell r="BV105" t="str">
            <v>&lt;--Spacer--&gt;</v>
          </cell>
          <cell r="BW105" t="str">
            <v>&lt;--Spacer--&gt;</v>
          </cell>
          <cell r="BX105">
            <v>2013</v>
          </cell>
          <cell r="BY105">
            <v>1655000</v>
          </cell>
          <cell r="BZ105">
            <v>0</v>
          </cell>
          <cell r="CA105">
            <v>0</v>
          </cell>
          <cell r="CB105">
            <v>0</v>
          </cell>
          <cell r="CC105">
            <v>0</v>
          </cell>
          <cell r="CD105">
            <v>0</v>
          </cell>
          <cell r="CE105">
            <v>40000</v>
          </cell>
          <cell r="CF105">
            <v>0</v>
          </cell>
          <cell r="CG105">
            <v>12.42</v>
          </cell>
          <cell r="CH105">
            <v>415000</v>
          </cell>
          <cell r="CI105">
            <v>850.34</v>
          </cell>
          <cell r="CJ105">
            <v>850.34</v>
          </cell>
          <cell r="CK105">
            <v>850.34</v>
          </cell>
          <cell r="CL105">
            <v>0</v>
          </cell>
          <cell r="CM105">
            <v>0</v>
          </cell>
          <cell r="CN105" t="str">
            <v>--ADMw_C--&gt;</v>
          </cell>
          <cell r="CO105">
            <v>850.34</v>
          </cell>
          <cell r="CP105">
            <v>850.34</v>
          </cell>
          <cell r="CQ105">
            <v>850.34</v>
          </cell>
          <cell r="CR105">
            <v>0</v>
          </cell>
          <cell r="CS105">
            <v>107</v>
          </cell>
          <cell r="CT105">
            <v>93.537400000000005</v>
          </cell>
          <cell r="CU105">
            <v>4.3</v>
          </cell>
          <cell r="CV105">
            <v>2</v>
          </cell>
          <cell r="CW105">
            <v>1</v>
          </cell>
          <cell r="CX105">
            <v>2</v>
          </cell>
          <cell r="CY105">
            <v>2</v>
          </cell>
          <cell r="CZ105">
            <v>0</v>
          </cell>
          <cell r="DA105">
            <v>0</v>
          </cell>
          <cell r="DB105">
            <v>0</v>
          </cell>
          <cell r="DC105">
            <v>0</v>
          </cell>
          <cell r="DD105">
            <v>0</v>
          </cell>
          <cell r="DE105">
            <v>0</v>
          </cell>
          <cell r="DF105">
            <v>0</v>
          </cell>
          <cell r="DG105">
            <v>0</v>
          </cell>
          <cell r="DH105">
            <v>0</v>
          </cell>
          <cell r="DI105">
            <v>0</v>
          </cell>
          <cell r="DJ105">
            <v>0</v>
          </cell>
          <cell r="DK105">
            <v>25</v>
          </cell>
          <cell r="DL105">
            <v>6.25</v>
          </cell>
          <cell r="DM105">
            <v>188.32</v>
          </cell>
          <cell r="DN105">
            <v>47.08</v>
          </cell>
          <cell r="DO105">
            <v>188.32</v>
          </cell>
          <cell r="DP105">
            <v>188.32</v>
          </cell>
          <cell r="DQ105">
            <v>0</v>
          </cell>
          <cell r="DR105">
            <v>0</v>
          </cell>
          <cell r="DS105">
            <v>0</v>
          </cell>
          <cell r="DT105">
            <v>0</v>
          </cell>
          <cell r="DU105">
            <v>0</v>
          </cell>
          <cell r="DV105">
            <v>74.44</v>
          </cell>
          <cell r="DW105">
            <v>74.44</v>
          </cell>
          <cell r="DX105">
            <v>74.44</v>
          </cell>
          <cell r="DY105">
            <v>0</v>
          </cell>
          <cell r="DZ105">
            <v>1095.5255</v>
          </cell>
          <cell r="EA105">
            <v>1076.9474</v>
          </cell>
          <cell r="EB105">
            <v>1095.5255</v>
          </cell>
          <cell r="EC105">
            <v>1076.9474</v>
          </cell>
          <cell r="ED105">
            <v>1095.5255</v>
          </cell>
          <cell r="EE105">
            <v>1095.5255</v>
          </cell>
          <cell r="EF105" t="str">
            <v>&lt;--ADMw_C--</v>
          </cell>
          <cell r="EG105">
            <v>-5.6049999999999997E-3</v>
          </cell>
          <cell r="EH105">
            <v>0</v>
          </cell>
          <cell r="EI105">
            <v>485.31</v>
          </cell>
          <cell r="EJ105">
            <v>26</v>
          </cell>
          <cell r="EK105">
            <v>0.7</v>
          </cell>
          <cell r="EL105" t="str">
            <v>&lt;--Spacer--&gt;</v>
          </cell>
          <cell r="EM105" t="str">
            <v>&lt;--Spacer--&gt;</v>
          </cell>
          <cell r="EN105" t="str">
            <v>&lt;--Spacer--&gt;</v>
          </cell>
          <cell r="EO105" t="str">
            <v>&lt;--Spacer--&gt;</v>
          </cell>
          <cell r="EP105">
            <v>2013</v>
          </cell>
          <cell r="EQ105">
            <v>1629817</v>
          </cell>
          <cell r="ER105">
            <v>196419</v>
          </cell>
          <cell r="ES105">
            <v>63187</v>
          </cell>
          <cell r="ET105">
            <v>7394</v>
          </cell>
          <cell r="EU105">
            <v>0</v>
          </cell>
          <cell r="EV105">
            <v>0</v>
          </cell>
          <cell r="EW105">
            <v>0</v>
          </cell>
          <cell r="EX105">
            <v>0</v>
          </cell>
          <cell r="EY105">
            <v>11.57</v>
          </cell>
          <cell r="EZ105">
            <v>416655</v>
          </cell>
          <cell r="FA105">
            <v>868.05</v>
          </cell>
          <cell r="FB105">
            <v>868.05</v>
          </cell>
          <cell r="FC105">
            <v>868.05</v>
          </cell>
          <cell r="FD105">
            <v>0</v>
          </cell>
          <cell r="FE105">
            <v>0</v>
          </cell>
          <cell r="FF105" t="str">
            <v>--ADMw_P--&gt;</v>
          </cell>
          <cell r="FG105">
            <v>868.05</v>
          </cell>
          <cell r="FH105">
            <v>868.05</v>
          </cell>
          <cell r="FI105">
            <v>868.05</v>
          </cell>
          <cell r="FJ105">
            <v>0</v>
          </cell>
          <cell r="FK105">
            <v>116</v>
          </cell>
          <cell r="FL105">
            <v>95.485500000000002</v>
          </cell>
          <cell r="FM105">
            <v>4.3</v>
          </cell>
          <cell r="FN105">
            <v>2</v>
          </cell>
          <cell r="FO105">
            <v>1</v>
          </cell>
          <cell r="FP105">
            <v>2</v>
          </cell>
          <cell r="FQ105">
            <v>2</v>
          </cell>
          <cell r="FR105">
            <v>0</v>
          </cell>
          <cell r="FS105">
            <v>0</v>
          </cell>
          <cell r="FT105">
            <v>0</v>
          </cell>
          <cell r="FU105">
            <v>0</v>
          </cell>
          <cell r="FV105">
            <v>0</v>
          </cell>
          <cell r="FW105">
            <v>0</v>
          </cell>
          <cell r="FX105">
            <v>0</v>
          </cell>
          <cell r="FY105">
            <v>0</v>
          </cell>
          <cell r="FZ105">
            <v>0</v>
          </cell>
          <cell r="GA105">
            <v>0</v>
          </cell>
          <cell r="GB105">
            <v>0</v>
          </cell>
          <cell r="GC105">
            <v>22</v>
          </cell>
          <cell r="GD105">
            <v>5.5</v>
          </cell>
          <cell r="GE105">
            <v>187</v>
          </cell>
          <cell r="GF105">
            <v>46.75</v>
          </cell>
          <cell r="GG105">
            <v>187</v>
          </cell>
          <cell r="GH105">
            <v>187</v>
          </cell>
          <cell r="GI105">
            <v>0</v>
          </cell>
          <cell r="GJ105">
            <v>0</v>
          </cell>
          <cell r="GK105">
            <v>0</v>
          </cell>
          <cell r="GL105">
            <v>0</v>
          </cell>
          <cell r="GM105">
            <v>0</v>
          </cell>
          <cell r="GN105">
            <v>74.44</v>
          </cell>
          <cell r="GO105">
            <v>74.44</v>
          </cell>
          <cell r="GP105">
            <v>74.44</v>
          </cell>
          <cell r="GQ105">
            <v>0</v>
          </cell>
          <cell r="GR105">
            <v>1083.2075</v>
          </cell>
          <cell r="GS105">
            <v>1095.5255</v>
          </cell>
          <cell r="GT105">
            <v>1083.2075</v>
          </cell>
          <cell r="GU105">
            <v>1095.5255</v>
          </cell>
          <cell r="GV105">
            <v>1095.5255</v>
          </cell>
          <cell r="GW105">
            <v>1095.5255</v>
          </cell>
          <cell r="GX105" t="str">
            <v>&lt;--ADMw_P--</v>
          </cell>
          <cell r="GY105">
            <v>0</v>
          </cell>
          <cell r="GZ105">
            <v>0</v>
          </cell>
          <cell r="HA105">
            <v>479.99</v>
          </cell>
          <cell r="HB105">
            <v>22</v>
          </cell>
          <cell r="HC105">
            <v>0.7</v>
          </cell>
          <cell r="HD105" t="str">
            <v>&lt;--Spacer--&gt;</v>
          </cell>
          <cell r="HE105" t="str">
            <v>&lt;--Spacer--&gt;</v>
          </cell>
          <cell r="HF105" t="str">
            <v>&lt;--Spacer--&gt;</v>
          </cell>
          <cell r="HG105" t="str">
            <v>&lt;--Spacer--&gt;</v>
          </cell>
          <cell r="HH105">
            <v>2013</v>
          </cell>
          <cell r="HI105">
            <v>1578208</v>
          </cell>
          <cell r="HJ105">
            <v>10677</v>
          </cell>
          <cell r="HK105">
            <v>85705</v>
          </cell>
          <cell r="HL105">
            <v>0</v>
          </cell>
          <cell r="HM105">
            <v>0</v>
          </cell>
          <cell r="HN105">
            <v>0</v>
          </cell>
          <cell r="HO105">
            <v>0</v>
          </cell>
          <cell r="HP105">
            <v>0</v>
          </cell>
          <cell r="HQ105">
            <v>12.54</v>
          </cell>
          <cell r="HR105">
            <v>378407</v>
          </cell>
          <cell r="HS105">
            <v>855.25</v>
          </cell>
          <cell r="HT105">
            <v>855.25</v>
          </cell>
          <cell r="HU105">
            <v>855.25</v>
          </cell>
          <cell r="HV105">
            <v>0</v>
          </cell>
          <cell r="HW105">
            <v>0</v>
          </cell>
          <cell r="HX105" t="str">
            <v>--ADMw_O--&gt;</v>
          </cell>
          <cell r="HY105">
            <v>855.25</v>
          </cell>
          <cell r="HZ105">
            <v>855.25</v>
          </cell>
          <cell r="IA105">
            <v>855.25</v>
          </cell>
          <cell r="IB105">
            <v>0</v>
          </cell>
          <cell r="IC105">
            <v>123</v>
          </cell>
          <cell r="ID105">
            <v>94.077500000000001</v>
          </cell>
          <cell r="IE105">
            <v>10.199999999999999</v>
          </cell>
          <cell r="IF105">
            <v>2</v>
          </cell>
          <cell r="IG105">
            <v>1</v>
          </cell>
          <cell r="IH105">
            <v>2</v>
          </cell>
          <cell r="II105">
            <v>2</v>
          </cell>
          <cell r="IJ105">
            <v>0</v>
          </cell>
          <cell r="IK105">
            <v>0</v>
          </cell>
          <cell r="IL105">
            <v>0</v>
          </cell>
          <cell r="IM105">
            <v>0</v>
          </cell>
          <cell r="IN105">
            <v>0</v>
          </cell>
          <cell r="IO105">
            <v>0</v>
          </cell>
          <cell r="IP105">
            <v>0</v>
          </cell>
          <cell r="IQ105">
            <v>0</v>
          </cell>
          <cell r="IR105">
            <v>0</v>
          </cell>
          <cell r="IS105">
            <v>0</v>
          </cell>
          <cell r="IT105">
            <v>0</v>
          </cell>
          <cell r="IU105">
            <v>14</v>
          </cell>
          <cell r="IV105">
            <v>3.5</v>
          </cell>
          <cell r="IW105">
            <v>198</v>
          </cell>
          <cell r="IX105">
            <v>49.5</v>
          </cell>
          <cell r="IY105">
            <v>198</v>
          </cell>
          <cell r="IZ105">
            <v>198</v>
          </cell>
          <cell r="JA105">
            <v>0</v>
          </cell>
          <cell r="JB105">
            <v>0</v>
          </cell>
          <cell r="JC105">
            <v>0</v>
          </cell>
          <cell r="JD105">
            <v>0</v>
          </cell>
          <cell r="JE105">
            <v>0</v>
          </cell>
          <cell r="JF105">
            <v>69.680000000000007</v>
          </cell>
          <cell r="JG105">
            <v>69.680000000000007</v>
          </cell>
          <cell r="JH105">
            <v>69.680000000000007</v>
          </cell>
          <cell r="JI105">
            <v>0</v>
          </cell>
          <cell r="JJ105">
            <v>1083.2075</v>
          </cell>
          <cell r="JK105">
            <v>1083.2075</v>
          </cell>
          <cell r="JL105" t="str">
            <v>&lt;--ADMw_O--</v>
          </cell>
          <cell r="JM105">
            <v>0</v>
          </cell>
          <cell r="JN105">
            <v>0</v>
          </cell>
          <cell r="JO105">
            <v>442.45</v>
          </cell>
          <cell r="JP105">
            <v>19</v>
          </cell>
          <cell r="JQ105">
            <v>0.7</v>
          </cell>
          <cell r="JR105">
            <v>43640.35126797454</v>
          </cell>
          <cell r="JS105">
            <v>1</v>
          </cell>
          <cell r="JT105">
            <v>2</v>
          </cell>
        </row>
        <row r="106">
          <cell r="A106">
            <v>2015</v>
          </cell>
          <cell r="B106">
            <v>2015</v>
          </cell>
          <cell r="C106" t="str">
            <v>13004</v>
          </cell>
          <cell r="D106" t="str">
            <v>Harney</v>
          </cell>
          <cell r="E106" t="str">
            <v>Harney County SD 4</v>
          </cell>
          <cell r="G106">
            <v>2013</v>
          </cell>
          <cell r="H106">
            <v>218006</v>
          </cell>
          <cell r="I106">
            <v>0</v>
          </cell>
          <cell r="J106">
            <v>0</v>
          </cell>
          <cell r="K106">
            <v>3000</v>
          </cell>
          <cell r="L106">
            <v>5000</v>
          </cell>
          <cell r="M106">
            <v>0</v>
          </cell>
          <cell r="N106">
            <v>15000</v>
          </cell>
          <cell r="O106">
            <v>0</v>
          </cell>
          <cell r="P106">
            <v>19.25</v>
          </cell>
          <cell r="Q106">
            <v>45000</v>
          </cell>
          <cell r="R106">
            <v>368</v>
          </cell>
          <cell r="S106">
            <v>368</v>
          </cell>
          <cell r="T106">
            <v>368</v>
          </cell>
          <cell r="U106">
            <v>0</v>
          </cell>
          <cell r="V106" t="str">
            <v>--ADMw_F--&gt;</v>
          </cell>
          <cell r="W106">
            <v>368</v>
          </cell>
          <cell r="X106">
            <v>368</v>
          </cell>
          <cell r="Y106">
            <v>368</v>
          </cell>
          <cell r="Z106">
            <v>0</v>
          </cell>
          <cell r="AA106">
            <v>35</v>
          </cell>
          <cell r="AB106">
            <v>35</v>
          </cell>
          <cell r="AC106">
            <v>0</v>
          </cell>
          <cell r="AD106">
            <v>2</v>
          </cell>
          <cell r="AE106">
            <v>1</v>
          </cell>
          <cell r="AF106">
            <v>2</v>
          </cell>
          <cell r="AG106">
            <v>2</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10</v>
          </cell>
          <cell r="AV106">
            <v>2.5</v>
          </cell>
          <cell r="AW106">
            <v>10</v>
          </cell>
          <cell r="AX106">
            <v>10</v>
          </cell>
          <cell r="AY106">
            <v>0</v>
          </cell>
          <cell r="AZ106">
            <v>64.59</v>
          </cell>
          <cell r="BA106">
            <v>64.59</v>
          </cell>
          <cell r="BB106">
            <v>64.59</v>
          </cell>
          <cell r="BC106">
            <v>0</v>
          </cell>
          <cell r="BD106">
            <v>0</v>
          </cell>
          <cell r="BE106">
            <v>0</v>
          </cell>
          <cell r="BF106">
            <v>0</v>
          </cell>
          <cell r="BG106">
            <v>0</v>
          </cell>
          <cell r="BH106">
            <v>202.16749999999999</v>
          </cell>
          <cell r="BI106">
            <v>471.09</v>
          </cell>
          <cell r="BJ106">
            <v>465.08</v>
          </cell>
          <cell r="BK106">
            <v>471.09</v>
          </cell>
          <cell r="BL106">
            <v>471.09</v>
          </cell>
          <cell r="BM106">
            <v>471.09</v>
          </cell>
          <cell r="BN106" t="str">
            <v>&lt;--ADMw_F--</v>
          </cell>
          <cell r="BO106">
            <v>-4.274E-3</v>
          </cell>
          <cell r="BP106">
            <v>0</v>
          </cell>
          <cell r="BQ106">
            <v>122.28</v>
          </cell>
          <cell r="BR106">
            <v>3</v>
          </cell>
          <cell r="BS106">
            <v>0.7</v>
          </cell>
          <cell r="BT106" t="str">
            <v>&lt;--Spacer--&gt;</v>
          </cell>
          <cell r="BU106" t="str">
            <v>&lt;--Spacer--&gt;</v>
          </cell>
          <cell r="BV106" t="str">
            <v>&lt;--Spacer--&gt;</v>
          </cell>
          <cell r="BW106" t="str">
            <v>&lt;--Spacer--&gt;</v>
          </cell>
          <cell r="BX106">
            <v>2013</v>
          </cell>
          <cell r="BY106">
            <v>207625</v>
          </cell>
          <cell r="BZ106">
            <v>0</v>
          </cell>
          <cell r="CA106">
            <v>0</v>
          </cell>
          <cell r="CB106">
            <v>3000</v>
          </cell>
          <cell r="CC106">
            <v>5000</v>
          </cell>
          <cell r="CD106">
            <v>0</v>
          </cell>
          <cell r="CE106">
            <v>10000</v>
          </cell>
          <cell r="CF106">
            <v>0</v>
          </cell>
          <cell r="CG106">
            <v>11.01</v>
          </cell>
          <cell r="CH106">
            <v>45000</v>
          </cell>
          <cell r="CI106">
            <v>100.88</v>
          </cell>
          <cell r="CJ106">
            <v>361.99</v>
          </cell>
          <cell r="CK106">
            <v>100.88</v>
          </cell>
          <cell r="CL106">
            <v>261.11</v>
          </cell>
          <cell r="CM106">
            <v>0</v>
          </cell>
          <cell r="CN106" t="str">
            <v>--ADMw_C--&gt;</v>
          </cell>
          <cell r="CO106">
            <v>100.88</v>
          </cell>
          <cell r="CP106">
            <v>361.99</v>
          </cell>
          <cell r="CQ106">
            <v>100.88</v>
          </cell>
          <cell r="CR106">
            <v>261.11</v>
          </cell>
          <cell r="CS106">
            <v>35</v>
          </cell>
          <cell r="CT106">
            <v>35</v>
          </cell>
          <cell r="CU106">
            <v>0</v>
          </cell>
          <cell r="CV106">
            <v>2</v>
          </cell>
          <cell r="CW106">
            <v>1</v>
          </cell>
          <cell r="CX106">
            <v>2</v>
          </cell>
          <cell r="CY106">
            <v>2</v>
          </cell>
          <cell r="CZ106">
            <v>0</v>
          </cell>
          <cell r="DA106">
            <v>0</v>
          </cell>
          <cell r="DB106">
            <v>0</v>
          </cell>
          <cell r="DC106">
            <v>0</v>
          </cell>
          <cell r="DD106">
            <v>0</v>
          </cell>
          <cell r="DE106">
            <v>0</v>
          </cell>
          <cell r="DF106">
            <v>0</v>
          </cell>
          <cell r="DG106">
            <v>0</v>
          </cell>
          <cell r="DH106">
            <v>0</v>
          </cell>
          <cell r="DI106">
            <v>0</v>
          </cell>
          <cell r="DJ106">
            <v>0</v>
          </cell>
          <cell r="DK106">
            <v>0</v>
          </cell>
          <cell r="DL106">
            <v>0</v>
          </cell>
          <cell r="DM106">
            <v>2.79</v>
          </cell>
          <cell r="DN106">
            <v>0.69750000000000001</v>
          </cell>
          <cell r="DO106">
            <v>10</v>
          </cell>
          <cell r="DP106">
            <v>2.79</v>
          </cell>
          <cell r="DQ106">
            <v>7.21</v>
          </cell>
          <cell r="DR106">
            <v>64.59</v>
          </cell>
          <cell r="DS106">
            <v>64.59</v>
          </cell>
          <cell r="DT106">
            <v>64.59</v>
          </cell>
          <cell r="DU106">
            <v>0</v>
          </cell>
          <cell r="DV106">
            <v>0</v>
          </cell>
          <cell r="DW106">
            <v>0</v>
          </cell>
          <cell r="DX106">
            <v>0</v>
          </cell>
          <cell r="DY106">
            <v>0</v>
          </cell>
          <cell r="DZ106">
            <v>155.36000000000001</v>
          </cell>
          <cell r="EA106">
            <v>202.16749999999999</v>
          </cell>
          <cell r="EB106">
            <v>155.36000000000001</v>
          </cell>
          <cell r="EC106">
            <v>465.08</v>
          </cell>
          <cell r="ED106">
            <v>202.16749999999999</v>
          </cell>
          <cell r="EE106">
            <v>465.08</v>
          </cell>
          <cell r="EF106" t="str">
            <v>&lt;--ADMw_C--</v>
          </cell>
          <cell r="EG106">
            <v>-9.9410000000000002E-3</v>
          </cell>
          <cell r="EH106">
            <v>0</v>
          </cell>
          <cell r="EI106">
            <v>123.08</v>
          </cell>
          <cell r="EJ106">
            <v>3</v>
          </cell>
          <cell r="EK106">
            <v>0.7</v>
          </cell>
          <cell r="EL106" t="str">
            <v>&lt;--Spacer--&gt;</v>
          </cell>
          <cell r="EM106" t="str">
            <v>&lt;--Spacer--&gt;</v>
          </cell>
          <cell r="EN106" t="str">
            <v>&lt;--Spacer--&gt;</v>
          </cell>
          <cell r="EO106" t="str">
            <v>&lt;--Spacer--&gt;</v>
          </cell>
          <cell r="EP106">
            <v>2013</v>
          </cell>
          <cell r="EQ106">
            <v>205710</v>
          </cell>
          <cell r="ER106">
            <v>26942</v>
          </cell>
          <cell r="ES106">
            <v>5478</v>
          </cell>
          <cell r="ET106">
            <v>0</v>
          </cell>
          <cell r="EU106">
            <v>0</v>
          </cell>
          <cell r="EV106">
            <v>0</v>
          </cell>
          <cell r="EW106">
            <v>0</v>
          </cell>
          <cell r="EX106">
            <v>0</v>
          </cell>
          <cell r="EY106">
            <v>19.25</v>
          </cell>
          <cell r="EZ106">
            <v>61946</v>
          </cell>
          <cell r="FA106">
            <v>86.97</v>
          </cell>
          <cell r="FB106">
            <v>86.97</v>
          </cell>
          <cell r="FC106">
            <v>86.97</v>
          </cell>
          <cell r="FD106">
            <v>0</v>
          </cell>
          <cell r="FE106">
            <v>0</v>
          </cell>
          <cell r="FF106" t="str">
            <v>--ADMw_P--&gt;</v>
          </cell>
          <cell r="FG106">
            <v>78.27</v>
          </cell>
          <cell r="FH106">
            <v>78.27</v>
          </cell>
          <cell r="FI106">
            <v>78.27</v>
          </cell>
          <cell r="FJ106">
            <v>0</v>
          </cell>
          <cell r="FK106">
            <v>7</v>
          </cell>
          <cell r="FL106">
            <v>7</v>
          </cell>
          <cell r="FM106">
            <v>0</v>
          </cell>
          <cell r="FN106">
            <v>2</v>
          </cell>
          <cell r="FO106">
            <v>1</v>
          </cell>
          <cell r="FP106">
            <v>2</v>
          </cell>
          <cell r="FQ106">
            <v>2</v>
          </cell>
          <cell r="FR106">
            <v>0</v>
          </cell>
          <cell r="FS106">
            <v>0</v>
          </cell>
          <cell r="FT106">
            <v>0</v>
          </cell>
          <cell r="FU106">
            <v>0</v>
          </cell>
          <cell r="FV106">
            <v>0</v>
          </cell>
          <cell r="FW106">
            <v>0</v>
          </cell>
          <cell r="FX106">
            <v>0</v>
          </cell>
          <cell r="FY106">
            <v>0</v>
          </cell>
          <cell r="FZ106">
            <v>0</v>
          </cell>
          <cell r="GA106">
            <v>0</v>
          </cell>
          <cell r="GB106">
            <v>0</v>
          </cell>
          <cell r="GC106">
            <v>0</v>
          </cell>
          <cell r="GD106">
            <v>0</v>
          </cell>
          <cell r="GE106">
            <v>18</v>
          </cell>
          <cell r="GF106">
            <v>4.5</v>
          </cell>
          <cell r="GG106">
            <v>18</v>
          </cell>
          <cell r="GH106">
            <v>18</v>
          </cell>
          <cell r="GI106">
            <v>0</v>
          </cell>
          <cell r="GJ106">
            <v>64.59</v>
          </cell>
          <cell r="GK106">
            <v>64.59</v>
          </cell>
          <cell r="GL106">
            <v>64.59</v>
          </cell>
          <cell r="GM106">
            <v>0</v>
          </cell>
          <cell r="GN106">
            <v>0</v>
          </cell>
          <cell r="GO106">
            <v>0</v>
          </cell>
          <cell r="GP106">
            <v>0</v>
          </cell>
          <cell r="GQ106">
            <v>0</v>
          </cell>
          <cell r="GR106">
            <v>134.57</v>
          </cell>
          <cell r="GS106">
            <v>155.36000000000001</v>
          </cell>
          <cell r="GT106">
            <v>134.57</v>
          </cell>
          <cell r="GU106">
            <v>155.36000000000001</v>
          </cell>
          <cell r="GV106">
            <v>155.36000000000001</v>
          </cell>
          <cell r="GW106">
            <v>155.36000000000001</v>
          </cell>
          <cell r="GX106" t="str">
            <v>&lt;--ADMw_P--</v>
          </cell>
          <cell r="GY106">
            <v>0</v>
          </cell>
          <cell r="GZ106">
            <v>0</v>
          </cell>
          <cell r="HA106">
            <v>712.27</v>
          </cell>
          <cell r="HB106">
            <v>58</v>
          </cell>
          <cell r="HC106">
            <v>0.7</v>
          </cell>
          <cell r="HD106" t="str">
            <v>&lt;--Spacer--&gt;</v>
          </cell>
          <cell r="HE106" t="str">
            <v>&lt;--Spacer--&gt;</v>
          </cell>
          <cell r="HF106" t="str">
            <v>&lt;--Spacer--&gt;</v>
          </cell>
          <cell r="HG106" t="str">
            <v>&lt;--Spacer--&gt;</v>
          </cell>
          <cell r="HH106">
            <v>2013</v>
          </cell>
          <cell r="HI106">
            <v>200196</v>
          </cell>
          <cell r="HJ106">
            <v>1155</v>
          </cell>
          <cell r="HK106">
            <v>5530</v>
          </cell>
          <cell r="HL106">
            <v>0</v>
          </cell>
          <cell r="HM106">
            <v>0</v>
          </cell>
          <cell r="HN106">
            <v>0</v>
          </cell>
          <cell r="HO106">
            <v>0</v>
          </cell>
          <cell r="HP106">
            <v>0</v>
          </cell>
          <cell r="HQ106">
            <v>22.47</v>
          </cell>
          <cell r="HR106">
            <v>54852</v>
          </cell>
          <cell r="HS106">
            <v>74.150000000000006</v>
          </cell>
          <cell r="HT106">
            <v>74.150000000000006</v>
          </cell>
          <cell r="HU106">
            <v>74.150000000000006</v>
          </cell>
          <cell r="HV106">
            <v>0</v>
          </cell>
          <cell r="HW106">
            <v>0</v>
          </cell>
          <cell r="HX106" t="str">
            <v>--ADMw_O--&gt;</v>
          </cell>
          <cell r="HY106">
            <v>66.739999999999995</v>
          </cell>
          <cell r="HZ106">
            <v>66.739999999999995</v>
          </cell>
          <cell r="IA106">
            <v>66.739999999999995</v>
          </cell>
          <cell r="IB106">
            <v>0</v>
          </cell>
          <cell r="IC106">
            <v>4</v>
          </cell>
          <cell r="ID106">
            <v>4</v>
          </cell>
          <cell r="IE106">
            <v>0</v>
          </cell>
          <cell r="IF106">
            <v>0.98</v>
          </cell>
          <cell r="IG106">
            <v>0.49</v>
          </cell>
          <cell r="IH106">
            <v>0.98</v>
          </cell>
          <cell r="II106">
            <v>0.98</v>
          </cell>
          <cell r="IJ106">
            <v>0</v>
          </cell>
          <cell r="IK106">
            <v>0</v>
          </cell>
          <cell r="IL106">
            <v>0</v>
          </cell>
          <cell r="IM106">
            <v>0</v>
          </cell>
          <cell r="IN106">
            <v>0</v>
          </cell>
          <cell r="IO106">
            <v>0</v>
          </cell>
          <cell r="IP106">
            <v>0</v>
          </cell>
          <cell r="IQ106">
            <v>0</v>
          </cell>
          <cell r="IR106">
            <v>0</v>
          </cell>
          <cell r="IS106">
            <v>0</v>
          </cell>
          <cell r="IT106">
            <v>0</v>
          </cell>
          <cell r="IU106">
            <v>0</v>
          </cell>
          <cell r="IV106">
            <v>0</v>
          </cell>
          <cell r="IW106">
            <v>16</v>
          </cell>
          <cell r="IX106">
            <v>4</v>
          </cell>
          <cell r="IY106">
            <v>16</v>
          </cell>
          <cell r="IZ106">
            <v>16</v>
          </cell>
          <cell r="JA106">
            <v>0</v>
          </cell>
          <cell r="JB106">
            <v>59.34</v>
          </cell>
          <cell r="JC106">
            <v>59.34</v>
          </cell>
          <cell r="JD106">
            <v>59.34</v>
          </cell>
          <cell r="JE106">
            <v>0</v>
          </cell>
          <cell r="JF106">
            <v>0</v>
          </cell>
          <cell r="JG106">
            <v>0</v>
          </cell>
          <cell r="JH106">
            <v>0</v>
          </cell>
          <cell r="JI106">
            <v>0</v>
          </cell>
          <cell r="JJ106">
            <v>134.57</v>
          </cell>
          <cell r="JK106">
            <v>134.57</v>
          </cell>
          <cell r="JL106" t="str">
            <v>&lt;--ADMw_O--</v>
          </cell>
          <cell r="JM106">
            <v>0</v>
          </cell>
          <cell r="JN106">
            <v>0</v>
          </cell>
          <cell r="JO106">
            <v>739.74</v>
          </cell>
          <cell r="JP106">
            <v>67</v>
          </cell>
          <cell r="JQ106">
            <v>0.7</v>
          </cell>
          <cell r="JR106">
            <v>43640.35126797454</v>
          </cell>
          <cell r="JS106">
            <v>1</v>
          </cell>
          <cell r="JT106">
            <v>2</v>
          </cell>
        </row>
        <row r="107">
          <cell r="A107">
            <v>5446</v>
          </cell>
          <cell r="B107">
            <v>2015</v>
          </cell>
          <cell r="D107" t="str">
            <v>Harney</v>
          </cell>
          <cell r="E107" t="str">
            <v>Harney County SD 4</v>
          </cell>
          <cell r="F107" t="str">
            <v>Oregon Family School</v>
          </cell>
          <cell r="H107">
            <v>0</v>
          </cell>
          <cell r="I107">
            <v>0</v>
          </cell>
          <cell r="J107">
            <v>0</v>
          </cell>
          <cell r="K107">
            <v>0</v>
          </cell>
          <cell r="L107">
            <v>0</v>
          </cell>
          <cell r="M107">
            <v>0</v>
          </cell>
          <cell r="N107">
            <v>0</v>
          </cell>
          <cell r="O107">
            <v>0</v>
          </cell>
          <cell r="P107">
            <v>0</v>
          </cell>
          <cell r="Q107">
            <v>0</v>
          </cell>
          <cell r="R107">
            <v>0</v>
          </cell>
          <cell r="T107">
            <v>0</v>
          </cell>
          <cell r="U107">
            <v>0</v>
          </cell>
          <cell r="V107" t="str">
            <v>--ADMw_F--&gt;</v>
          </cell>
          <cell r="W107">
            <v>0</v>
          </cell>
          <cell r="Y107">
            <v>0</v>
          </cell>
          <cell r="Z107">
            <v>0</v>
          </cell>
          <cell r="AA107">
            <v>0</v>
          </cell>
          <cell r="AB107">
            <v>0</v>
          </cell>
          <cell r="AC107">
            <v>0</v>
          </cell>
          <cell r="AD107">
            <v>0</v>
          </cell>
          <cell r="AE107">
            <v>0</v>
          </cell>
          <cell r="AG107">
            <v>0</v>
          </cell>
          <cell r="AH107">
            <v>0</v>
          </cell>
          <cell r="AI107">
            <v>0</v>
          </cell>
          <cell r="AJ107">
            <v>0</v>
          </cell>
          <cell r="AL107">
            <v>0</v>
          </cell>
          <cell r="AM107">
            <v>0</v>
          </cell>
          <cell r="AN107">
            <v>0</v>
          </cell>
          <cell r="AO107">
            <v>0</v>
          </cell>
          <cell r="AQ107">
            <v>0</v>
          </cell>
          <cell r="AR107">
            <v>0</v>
          </cell>
          <cell r="AS107">
            <v>0</v>
          </cell>
          <cell r="AT107">
            <v>0</v>
          </cell>
          <cell r="AU107">
            <v>0</v>
          </cell>
          <cell r="AV107">
            <v>0</v>
          </cell>
          <cell r="AX107">
            <v>0</v>
          </cell>
          <cell r="AY107">
            <v>0</v>
          </cell>
          <cell r="AZ107">
            <v>0</v>
          </cell>
          <cell r="BB107">
            <v>0</v>
          </cell>
          <cell r="BC107">
            <v>0</v>
          </cell>
          <cell r="BD107">
            <v>0</v>
          </cell>
          <cell r="BF107">
            <v>0</v>
          </cell>
          <cell r="BG107">
            <v>0</v>
          </cell>
          <cell r="BH107">
            <v>262.91250000000002</v>
          </cell>
          <cell r="BI107">
            <v>0</v>
          </cell>
          <cell r="BL107">
            <v>262.91250000000002</v>
          </cell>
          <cell r="BN107" t="str">
            <v>&lt;--ADMw_F--</v>
          </cell>
          <cell r="BO107">
            <v>0</v>
          </cell>
          <cell r="BP107">
            <v>0</v>
          </cell>
          <cell r="BQ107">
            <v>0</v>
          </cell>
          <cell r="BR107">
            <v>0</v>
          </cell>
          <cell r="BS107">
            <v>0</v>
          </cell>
          <cell r="BT107" t="str">
            <v>&lt;--Spacer--&gt;</v>
          </cell>
          <cell r="BU107" t="str">
            <v>&lt;--Spacer--&gt;</v>
          </cell>
          <cell r="BV107" t="str">
            <v>&lt;--Spacer--&gt;</v>
          </cell>
          <cell r="BW107" t="str">
            <v>&lt;--Spacer--&gt;</v>
          </cell>
          <cell r="BY107">
            <v>0</v>
          </cell>
          <cell r="BZ107">
            <v>0</v>
          </cell>
          <cell r="CA107">
            <v>0</v>
          </cell>
          <cell r="CB107">
            <v>0</v>
          </cell>
          <cell r="CC107">
            <v>0</v>
          </cell>
          <cell r="CD107">
            <v>0</v>
          </cell>
          <cell r="CE107">
            <v>0</v>
          </cell>
          <cell r="CF107">
            <v>0</v>
          </cell>
          <cell r="CG107">
            <v>0</v>
          </cell>
          <cell r="CH107">
            <v>0</v>
          </cell>
          <cell r="CI107">
            <v>261.11</v>
          </cell>
          <cell r="CK107">
            <v>261.11</v>
          </cell>
          <cell r="CL107">
            <v>0</v>
          </cell>
          <cell r="CM107">
            <v>0</v>
          </cell>
          <cell r="CN107" t="str">
            <v>--ADMw_C--&gt;</v>
          </cell>
          <cell r="CO107">
            <v>261.11</v>
          </cell>
          <cell r="CQ107">
            <v>261.11</v>
          </cell>
          <cell r="CR107">
            <v>0</v>
          </cell>
          <cell r="CS107">
            <v>0</v>
          </cell>
          <cell r="CT107">
            <v>0</v>
          </cell>
          <cell r="CU107">
            <v>0</v>
          </cell>
          <cell r="CV107">
            <v>0</v>
          </cell>
          <cell r="CW107">
            <v>0</v>
          </cell>
          <cell r="CY107">
            <v>0</v>
          </cell>
          <cell r="CZ107">
            <v>0</v>
          </cell>
          <cell r="DA107">
            <v>0</v>
          </cell>
          <cell r="DB107">
            <v>0</v>
          </cell>
          <cell r="DD107">
            <v>0</v>
          </cell>
          <cell r="DE107">
            <v>0</v>
          </cell>
          <cell r="DF107">
            <v>0</v>
          </cell>
          <cell r="DG107">
            <v>0</v>
          </cell>
          <cell r="DI107">
            <v>0</v>
          </cell>
          <cell r="DJ107">
            <v>0</v>
          </cell>
          <cell r="DK107">
            <v>0</v>
          </cell>
          <cell r="DL107">
            <v>0</v>
          </cell>
          <cell r="DM107">
            <v>7.21</v>
          </cell>
          <cell r="DN107">
            <v>1.8025</v>
          </cell>
          <cell r="DP107">
            <v>7.21</v>
          </cell>
          <cell r="DQ107">
            <v>0</v>
          </cell>
          <cell r="DR107">
            <v>0</v>
          </cell>
          <cell r="DT107">
            <v>0</v>
          </cell>
          <cell r="DU107">
            <v>0</v>
          </cell>
          <cell r="DV107">
            <v>0</v>
          </cell>
          <cell r="DX107">
            <v>0</v>
          </cell>
          <cell r="DY107">
            <v>0</v>
          </cell>
          <cell r="DZ107">
            <v>0</v>
          </cell>
          <cell r="EA107">
            <v>262.91250000000002</v>
          </cell>
          <cell r="ED107">
            <v>262.91250000000002</v>
          </cell>
          <cell r="EF107" t="str">
            <v>&lt;--ADMw_C--</v>
          </cell>
          <cell r="EG107">
            <v>-9.9410000000000002E-3</v>
          </cell>
          <cell r="EH107">
            <v>0</v>
          </cell>
          <cell r="EI107">
            <v>0</v>
          </cell>
          <cell r="EJ107">
            <v>0</v>
          </cell>
          <cell r="EK107">
            <v>0</v>
          </cell>
          <cell r="EL107" t="str">
            <v>&lt;--Spacer--&gt;</v>
          </cell>
          <cell r="EM107" t="str">
            <v>&lt;--Spacer--&gt;</v>
          </cell>
          <cell r="EN107" t="str">
            <v>&lt;--Spacer--&gt;</v>
          </cell>
          <cell r="EO107" t="str">
            <v>&lt;--Spacer--&gt;</v>
          </cell>
          <cell r="FF107" t="str">
            <v>--ADMw_P--&gt;</v>
          </cell>
          <cell r="GX107" t="str">
            <v>&lt;--ADMw_P--</v>
          </cell>
          <cell r="HD107" t="str">
            <v>&lt;--Spacer--&gt;</v>
          </cell>
          <cell r="HE107" t="str">
            <v>&lt;--Spacer--&gt;</v>
          </cell>
          <cell r="HF107" t="str">
            <v>&lt;--Spacer--&gt;</v>
          </cell>
          <cell r="HG107" t="str">
            <v>&lt;--Spacer--&gt;</v>
          </cell>
          <cell r="HX107" t="str">
            <v>--ADMw_O--&gt;</v>
          </cell>
          <cell r="JL107" t="str">
            <v>&lt;--ADMw_O--</v>
          </cell>
          <cell r="JR107">
            <v>43640.35126797454</v>
          </cell>
          <cell r="JS107">
            <v>1</v>
          </cell>
          <cell r="JT107">
            <v>3</v>
          </cell>
        </row>
        <row r="108">
          <cell r="A108">
            <v>2016</v>
          </cell>
          <cell r="B108">
            <v>2016</v>
          </cell>
          <cell r="C108" t="str">
            <v>13005</v>
          </cell>
          <cell r="D108" t="str">
            <v>Harney</v>
          </cell>
          <cell r="E108" t="str">
            <v>Pine Creek SD 5</v>
          </cell>
          <cell r="G108">
            <v>2013</v>
          </cell>
          <cell r="H108">
            <v>24501</v>
          </cell>
          <cell r="I108">
            <v>0</v>
          </cell>
          <cell r="J108">
            <v>0</v>
          </cell>
          <cell r="K108">
            <v>0</v>
          </cell>
          <cell r="L108">
            <v>0</v>
          </cell>
          <cell r="M108">
            <v>0</v>
          </cell>
          <cell r="N108">
            <v>0</v>
          </cell>
          <cell r="O108">
            <v>0</v>
          </cell>
          <cell r="P108">
            <v>27</v>
          </cell>
          <cell r="Q108">
            <v>6200</v>
          </cell>
          <cell r="R108">
            <v>8</v>
          </cell>
          <cell r="S108">
            <v>8</v>
          </cell>
          <cell r="T108">
            <v>8</v>
          </cell>
          <cell r="U108">
            <v>0</v>
          </cell>
          <cell r="V108" t="str">
            <v>--ADMw_F--&gt;</v>
          </cell>
          <cell r="W108">
            <v>7.2</v>
          </cell>
          <cell r="X108">
            <v>7.2</v>
          </cell>
          <cell r="Y108">
            <v>7.2</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2.1800000000000002</v>
          </cell>
          <cell r="AV108">
            <v>0.54500000000000004</v>
          </cell>
          <cell r="AW108">
            <v>2.1800000000000002</v>
          </cell>
          <cell r="AX108">
            <v>2.1800000000000002</v>
          </cell>
          <cell r="AY108">
            <v>0</v>
          </cell>
          <cell r="AZ108">
            <v>25.54</v>
          </cell>
          <cell r="BA108">
            <v>25.54</v>
          </cell>
          <cell r="BB108">
            <v>25.54</v>
          </cell>
          <cell r="BC108">
            <v>0</v>
          </cell>
          <cell r="BD108">
            <v>0</v>
          </cell>
          <cell r="BE108">
            <v>0</v>
          </cell>
          <cell r="BF108">
            <v>0</v>
          </cell>
          <cell r="BG108">
            <v>0</v>
          </cell>
          <cell r="BH108">
            <v>33.06</v>
          </cell>
          <cell r="BI108">
            <v>33.284999999999997</v>
          </cell>
          <cell r="BJ108">
            <v>33.06</v>
          </cell>
          <cell r="BK108">
            <v>33.284999999999997</v>
          </cell>
          <cell r="BL108">
            <v>33.284999999999997</v>
          </cell>
          <cell r="BM108">
            <v>33.284999999999997</v>
          </cell>
          <cell r="BN108" t="str">
            <v>&lt;--ADMw_F--</v>
          </cell>
          <cell r="BO108">
            <v>-2.9411E-2</v>
          </cell>
          <cell r="BP108">
            <v>0</v>
          </cell>
          <cell r="BQ108">
            <v>775</v>
          </cell>
          <cell r="BR108">
            <v>65</v>
          </cell>
          <cell r="BS108">
            <v>0.7</v>
          </cell>
          <cell r="BT108" t="str">
            <v>&lt;--Spacer--&gt;</v>
          </cell>
          <cell r="BU108" t="str">
            <v>&lt;--Spacer--&gt;</v>
          </cell>
          <cell r="BV108" t="str">
            <v>&lt;--Spacer--&gt;</v>
          </cell>
          <cell r="BW108" t="str">
            <v>&lt;--Spacer--&gt;</v>
          </cell>
          <cell r="BX108">
            <v>2013</v>
          </cell>
          <cell r="BY108">
            <v>23788</v>
          </cell>
          <cell r="BZ108">
            <v>0</v>
          </cell>
          <cell r="CA108">
            <v>0</v>
          </cell>
          <cell r="CB108">
            <v>0</v>
          </cell>
          <cell r="CC108">
            <v>0</v>
          </cell>
          <cell r="CD108">
            <v>0</v>
          </cell>
          <cell r="CE108">
            <v>0</v>
          </cell>
          <cell r="CF108">
            <v>0</v>
          </cell>
          <cell r="CG108">
            <v>28</v>
          </cell>
          <cell r="CH108">
            <v>6041</v>
          </cell>
          <cell r="CI108">
            <v>7.76</v>
          </cell>
          <cell r="CJ108">
            <v>7.76</v>
          </cell>
          <cell r="CK108">
            <v>7.76</v>
          </cell>
          <cell r="CL108">
            <v>0</v>
          </cell>
          <cell r="CM108">
            <v>0</v>
          </cell>
          <cell r="CN108" t="str">
            <v>--ADMw_C--&gt;</v>
          </cell>
          <cell r="CO108">
            <v>6.99</v>
          </cell>
          <cell r="CP108">
            <v>6.99</v>
          </cell>
          <cell r="CQ108">
            <v>6.99</v>
          </cell>
          <cell r="CR108">
            <v>0</v>
          </cell>
          <cell r="CS108">
            <v>0</v>
          </cell>
          <cell r="CT108">
            <v>0</v>
          </cell>
          <cell r="CU108">
            <v>0</v>
          </cell>
          <cell r="CV108">
            <v>0</v>
          </cell>
          <cell r="CW108">
            <v>0</v>
          </cell>
          <cell r="CX108">
            <v>0</v>
          </cell>
          <cell r="CY108">
            <v>0</v>
          </cell>
          <cell r="CZ108">
            <v>0</v>
          </cell>
          <cell r="DA108">
            <v>0</v>
          </cell>
          <cell r="DB108">
            <v>0</v>
          </cell>
          <cell r="DC108">
            <v>0</v>
          </cell>
          <cell r="DD108">
            <v>0</v>
          </cell>
          <cell r="DE108">
            <v>0</v>
          </cell>
          <cell r="DF108">
            <v>0</v>
          </cell>
          <cell r="DG108">
            <v>0</v>
          </cell>
          <cell r="DH108">
            <v>0</v>
          </cell>
          <cell r="DI108">
            <v>0</v>
          </cell>
          <cell r="DJ108">
            <v>0</v>
          </cell>
          <cell r="DK108">
            <v>0</v>
          </cell>
          <cell r="DL108">
            <v>0</v>
          </cell>
          <cell r="DM108">
            <v>2.12</v>
          </cell>
          <cell r="DN108">
            <v>0.53</v>
          </cell>
          <cell r="DO108">
            <v>2.12</v>
          </cell>
          <cell r="DP108">
            <v>2.12</v>
          </cell>
          <cell r="DQ108">
            <v>0</v>
          </cell>
          <cell r="DR108">
            <v>25.54</v>
          </cell>
          <cell r="DS108">
            <v>25.54</v>
          </cell>
          <cell r="DT108">
            <v>25.54</v>
          </cell>
          <cell r="DU108">
            <v>0</v>
          </cell>
          <cell r="DV108">
            <v>0</v>
          </cell>
          <cell r="DW108">
            <v>0</v>
          </cell>
          <cell r="DX108">
            <v>0</v>
          </cell>
          <cell r="DY108">
            <v>0</v>
          </cell>
          <cell r="DZ108">
            <v>33.284999999999997</v>
          </cell>
          <cell r="EA108">
            <v>33.06</v>
          </cell>
          <cell r="EB108">
            <v>33.284999999999997</v>
          </cell>
          <cell r="EC108">
            <v>33.06</v>
          </cell>
          <cell r="ED108">
            <v>33.284999999999997</v>
          </cell>
          <cell r="EE108">
            <v>33.284999999999997</v>
          </cell>
          <cell r="EF108" t="str">
            <v>&lt;--ADMw_C--</v>
          </cell>
          <cell r="EG108">
            <v>-2.9411E-2</v>
          </cell>
          <cell r="EH108">
            <v>0</v>
          </cell>
          <cell r="EI108">
            <v>755.13</v>
          </cell>
          <cell r="EJ108">
            <v>64</v>
          </cell>
          <cell r="EK108">
            <v>0.7</v>
          </cell>
          <cell r="EL108" t="str">
            <v>&lt;--Spacer--&gt;</v>
          </cell>
          <cell r="EM108" t="str">
            <v>&lt;--Spacer--&gt;</v>
          </cell>
          <cell r="EN108" t="str">
            <v>&lt;--Spacer--&gt;</v>
          </cell>
          <cell r="EO108" t="str">
            <v>&lt;--Spacer--&gt;</v>
          </cell>
          <cell r="EP108">
            <v>2013</v>
          </cell>
          <cell r="EQ108">
            <v>24494</v>
          </cell>
          <cell r="ER108">
            <v>6055</v>
          </cell>
          <cell r="ES108">
            <v>414</v>
          </cell>
          <cell r="ET108">
            <v>0</v>
          </cell>
          <cell r="EU108">
            <v>0</v>
          </cell>
          <cell r="EV108">
            <v>0</v>
          </cell>
          <cell r="EW108">
            <v>0</v>
          </cell>
          <cell r="EX108">
            <v>0</v>
          </cell>
          <cell r="EY108">
            <v>27</v>
          </cell>
          <cell r="EZ108">
            <v>3930</v>
          </cell>
          <cell r="FA108">
            <v>8</v>
          </cell>
          <cell r="FB108">
            <v>8</v>
          </cell>
          <cell r="FC108">
            <v>8</v>
          </cell>
          <cell r="FD108">
            <v>0</v>
          </cell>
          <cell r="FE108">
            <v>0</v>
          </cell>
          <cell r="FF108" t="str">
            <v>--ADMw_P--&gt;</v>
          </cell>
          <cell r="FG108">
            <v>7.2</v>
          </cell>
          <cell r="FH108">
            <v>7.2</v>
          </cell>
          <cell r="FI108">
            <v>7.2</v>
          </cell>
          <cell r="FJ108">
            <v>0</v>
          </cell>
          <cell r="FK108">
            <v>0</v>
          </cell>
          <cell r="FL108">
            <v>0</v>
          </cell>
          <cell r="FM108">
            <v>0</v>
          </cell>
          <cell r="FN108">
            <v>0</v>
          </cell>
          <cell r="FO108">
            <v>0</v>
          </cell>
          <cell r="FP108">
            <v>0</v>
          </cell>
          <cell r="FQ108">
            <v>0</v>
          </cell>
          <cell r="FR108">
            <v>0</v>
          </cell>
          <cell r="FS108">
            <v>0</v>
          </cell>
          <cell r="FT108">
            <v>0</v>
          </cell>
          <cell r="FU108">
            <v>0</v>
          </cell>
          <cell r="FV108">
            <v>0</v>
          </cell>
          <cell r="FW108">
            <v>0</v>
          </cell>
          <cell r="FX108">
            <v>0</v>
          </cell>
          <cell r="FY108">
            <v>0</v>
          </cell>
          <cell r="FZ108">
            <v>0</v>
          </cell>
          <cell r="GA108">
            <v>0</v>
          </cell>
          <cell r="GB108">
            <v>0</v>
          </cell>
          <cell r="GC108">
            <v>0</v>
          </cell>
          <cell r="GD108">
            <v>0</v>
          </cell>
          <cell r="GE108">
            <v>2.1800000000000002</v>
          </cell>
          <cell r="GF108">
            <v>0.54500000000000004</v>
          </cell>
          <cell r="GG108">
            <v>2.1800000000000002</v>
          </cell>
          <cell r="GH108">
            <v>2.1800000000000002</v>
          </cell>
          <cell r="GI108">
            <v>0</v>
          </cell>
          <cell r="GJ108">
            <v>25.54</v>
          </cell>
          <cell r="GK108">
            <v>25.54</v>
          </cell>
          <cell r="GL108">
            <v>25.54</v>
          </cell>
          <cell r="GM108">
            <v>0</v>
          </cell>
          <cell r="GN108">
            <v>0</v>
          </cell>
          <cell r="GO108">
            <v>0</v>
          </cell>
          <cell r="GP108">
            <v>0</v>
          </cell>
          <cell r="GQ108">
            <v>0</v>
          </cell>
          <cell r="GR108">
            <v>31</v>
          </cell>
          <cell r="GS108">
            <v>33.284999999999997</v>
          </cell>
          <cell r="GT108">
            <v>31</v>
          </cell>
          <cell r="GU108">
            <v>33.284999999999997</v>
          </cell>
          <cell r="GV108">
            <v>33.284999999999997</v>
          </cell>
          <cell r="GW108">
            <v>33.284999999999997</v>
          </cell>
          <cell r="GX108" t="str">
            <v>&lt;--ADMw_P--</v>
          </cell>
          <cell r="GY108">
            <v>0</v>
          </cell>
          <cell r="GZ108">
            <v>0</v>
          </cell>
          <cell r="HA108">
            <v>491.25</v>
          </cell>
          <cell r="HB108">
            <v>24</v>
          </cell>
          <cell r="HC108">
            <v>0.7</v>
          </cell>
          <cell r="HD108" t="str">
            <v>&lt;--Spacer--&gt;</v>
          </cell>
          <cell r="HE108" t="str">
            <v>&lt;--Spacer--&gt;</v>
          </cell>
          <cell r="HF108" t="str">
            <v>&lt;--Spacer--&gt;</v>
          </cell>
          <cell r="HG108" t="str">
            <v>&lt;--Spacer--&gt;</v>
          </cell>
          <cell r="HH108">
            <v>2013</v>
          </cell>
          <cell r="HI108">
            <v>23551</v>
          </cell>
          <cell r="HJ108">
            <v>270</v>
          </cell>
          <cell r="HK108">
            <v>537</v>
          </cell>
          <cell r="HL108">
            <v>0</v>
          </cell>
          <cell r="HM108">
            <v>0</v>
          </cell>
          <cell r="HN108">
            <v>0</v>
          </cell>
          <cell r="HO108">
            <v>0</v>
          </cell>
          <cell r="HP108">
            <v>0</v>
          </cell>
          <cell r="HQ108">
            <v>26</v>
          </cell>
          <cell r="HR108">
            <v>933</v>
          </cell>
          <cell r="HS108">
            <v>4.5</v>
          </cell>
          <cell r="HT108">
            <v>4.5</v>
          </cell>
          <cell r="HU108">
            <v>4.5</v>
          </cell>
          <cell r="HV108">
            <v>0</v>
          </cell>
          <cell r="HW108">
            <v>0</v>
          </cell>
          <cell r="HX108" t="str">
            <v>--ADMw_O--&gt;</v>
          </cell>
          <cell r="HY108">
            <v>4.05</v>
          </cell>
          <cell r="HZ108">
            <v>4.05</v>
          </cell>
          <cell r="IA108">
            <v>4.05</v>
          </cell>
          <cell r="IB108">
            <v>0</v>
          </cell>
          <cell r="IC108">
            <v>0</v>
          </cell>
          <cell r="ID108">
            <v>0</v>
          </cell>
          <cell r="IE108">
            <v>0</v>
          </cell>
          <cell r="IF108">
            <v>0</v>
          </cell>
          <cell r="IG108">
            <v>0</v>
          </cell>
          <cell r="IH108">
            <v>0</v>
          </cell>
          <cell r="II108">
            <v>0</v>
          </cell>
          <cell r="IJ108">
            <v>0</v>
          </cell>
          <cell r="IK108">
            <v>0</v>
          </cell>
          <cell r="IL108">
            <v>0</v>
          </cell>
          <cell r="IM108">
            <v>0</v>
          </cell>
          <cell r="IN108">
            <v>0</v>
          </cell>
          <cell r="IO108">
            <v>0</v>
          </cell>
          <cell r="IP108">
            <v>0</v>
          </cell>
          <cell r="IQ108">
            <v>0</v>
          </cell>
          <cell r="IR108">
            <v>0</v>
          </cell>
          <cell r="IS108">
            <v>0</v>
          </cell>
          <cell r="IT108">
            <v>0</v>
          </cell>
          <cell r="IU108">
            <v>4</v>
          </cell>
          <cell r="IV108">
            <v>1</v>
          </cell>
          <cell r="IW108">
            <v>1.64</v>
          </cell>
          <cell r="IX108">
            <v>0.41</v>
          </cell>
          <cell r="IY108">
            <v>1.64</v>
          </cell>
          <cell r="IZ108">
            <v>1.64</v>
          </cell>
          <cell r="JA108">
            <v>0</v>
          </cell>
          <cell r="JB108">
            <v>25.54</v>
          </cell>
          <cell r="JC108">
            <v>25.54</v>
          </cell>
          <cell r="JD108">
            <v>25.54</v>
          </cell>
          <cell r="JE108">
            <v>0</v>
          </cell>
          <cell r="JF108">
            <v>0</v>
          </cell>
          <cell r="JG108">
            <v>0</v>
          </cell>
          <cell r="JH108">
            <v>0</v>
          </cell>
          <cell r="JI108">
            <v>0</v>
          </cell>
          <cell r="JJ108">
            <v>31</v>
          </cell>
          <cell r="JK108">
            <v>31</v>
          </cell>
          <cell r="JL108" t="str">
            <v>&lt;--ADMw_O--</v>
          </cell>
          <cell r="JM108">
            <v>0</v>
          </cell>
          <cell r="JN108">
            <v>0</v>
          </cell>
          <cell r="JO108">
            <v>207.33</v>
          </cell>
          <cell r="JP108">
            <v>3</v>
          </cell>
          <cell r="JQ108">
            <v>0.7</v>
          </cell>
          <cell r="JR108">
            <v>43640.35126797454</v>
          </cell>
          <cell r="JS108">
            <v>1</v>
          </cell>
          <cell r="JT108">
            <v>2</v>
          </cell>
        </row>
        <row r="109">
          <cell r="A109">
            <v>2017</v>
          </cell>
          <cell r="B109">
            <v>2017</v>
          </cell>
          <cell r="C109" t="str">
            <v>13007</v>
          </cell>
          <cell r="D109" t="str">
            <v>Harney</v>
          </cell>
          <cell r="E109" t="str">
            <v>Diamond SD 7</v>
          </cell>
          <cell r="G109">
            <v>2013</v>
          </cell>
          <cell r="H109">
            <v>29000</v>
          </cell>
          <cell r="I109">
            <v>0</v>
          </cell>
          <cell r="J109">
            <v>0</v>
          </cell>
          <cell r="K109">
            <v>0</v>
          </cell>
          <cell r="L109">
            <v>0</v>
          </cell>
          <cell r="M109">
            <v>0</v>
          </cell>
          <cell r="N109">
            <v>0</v>
          </cell>
          <cell r="O109">
            <v>0</v>
          </cell>
          <cell r="P109">
            <v>16</v>
          </cell>
          <cell r="Q109">
            <v>6000</v>
          </cell>
          <cell r="R109">
            <v>5</v>
          </cell>
          <cell r="S109">
            <v>5</v>
          </cell>
          <cell r="T109">
            <v>5</v>
          </cell>
          <cell r="U109">
            <v>0</v>
          </cell>
          <cell r="V109" t="str">
            <v>--ADMw_F--&gt;</v>
          </cell>
          <cell r="W109">
            <v>4.5</v>
          </cell>
          <cell r="X109">
            <v>4.5</v>
          </cell>
          <cell r="Y109">
            <v>4.5</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2</v>
          </cell>
          <cell r="AV109">
            <v>0.5</v>
          </cell>
          <cell r="AW109">
            <v>2</v>
          </cell>
          <cell r="AX109">
            <v>2</v>
          </cell>
          <cell r="AY109">
            <v>0</v>
          </cell>
          <cell r="AZ109">
            <v>25.54</v>
          </cell>
          <cell r="BA109">
            <v>25.54</v>
          </cell>
          <cell r="BB109">
            <v>25.54</v>
          </cell>
          <cell r="BC109">
            <v>0</v>
          </cell>
          <cell r="BD109">
            <v>0</v>
          </cell>
          <cell r="BE109">
            <v>0</v>
          </cell>
          <cell r="BF109">
            <v>0</v>
          </cell>
          <cell r="BG109">
            <v>0</v>
          </cell>
          <cell r="BH109">
            <v>31.09</v>
          </cell>
          <cell r="BI109">
            <v>30.54</v>
          </cell>
          <cell r="BJ109">
            <v>31.09</v>
          </cell>
          <cell r="BK109">
            <v>30.54</v>
          </cell>
          <cell r="BL109">
            <v>31.09</v>
          </cell>
          <cell r="BM109">
            <v>31.09</v>
          </cell>
          <cell r="BN109" t="str">
            <v>&lt;--ADMw_F--</v>
          </cell>
          <cell r="BO109">
            <v>0</v>
          </cell>
          <cell r="BP109">
            <v>0</v>
          </cell>
          <cell r="BQ109">
            <v>1200</v>
          </cell>
          <cell r="BR109">
            <v>79</v>
          </cell>
          <cell r="BS109">
            <v>0.7</v>
          </cell>
          <cell r="BT109" t="str">
            <v>&lt;--Spacer--&gt;</v>
          </cell>
          <cell r="BU109" t="str">
            <v>&lt;--Spacer--&gt;</v>
          </cell>
          <cell r="BV109" t="str">
            <v>&lt;--Spacer--&gt;</v>
          </cell>
          <cell r="BW109" t="str">
            <v>&lt;--Spacer--&gt;</v>
          </cell>
          <cell r="BX109">
            <v>2013</v>
          </cell>
          <cell r="BY109">
            <v>30000</v>
          </cell>
          <cell r="BZ109">
            <v>0</v>
          </cell>
          <cell r="CA109">
            <v>0</v>
          </cell>
          <cell r="CB109">
            <v>0</v>
          </cell>
          <cell r="CC109">
            <v>0</v>
          </cell>
          <cell r="CD109">
            <v>0</v>
          </cell>
          <cell r="CE109">
            <v>0</v>
          </cell>
          <cell r="CF109">
            <v>0</v>
          </cell>
          <cell r="CG109">
            <v>15</v>
          </cell>
          <cell r="CH109">
            <v>8500</v>
          </cell>
          <cell r="CI109">
            <v>5</v>
          </cell>
          <cell r="CJ109">
            <v>5</v>
          </cell>
          <cell r="CK109">
            <v>5</v>
          </cell>
          <cell r="CL109">
            <v>0</v>
          </cell>
          <cell r="CM109">
            <v>0</v>
          </cell>
          <cell r="CN109" t="str">
            <v>--ADMw_C--&gt;</v>
          </cell>
          <cell r="CO109">
            <v>4.5</v>
          </cell>
          <cell r="CP109">
            <v>4.5</v>
          </cell>
          <cell r="CQ109">
            <v>4.5</v>
          </cell>
          <cell r="CR109">
            <v>0</v>
          </cell>
          <cell r="CS109">
            <v>2</v>
          </cell>
          <cell r="CT109">
            <v>0.55000000000000004</v>
          </cell>
          <cell r="CU109">
            <v>0</v>
          </cell>
          <cell r="CV109">
            <v>0</v>
          </cell>
          <cell r="CW109">
            <v>0</v>
          </cell>
          <cell r="CX109">
            <v>0</v>
          </cell>
          <cell r="CY109">
            <v>0</v>
          </cell>
          <cell r="CZ109">
            <v>0</v>
          </cell>
          <cell r="DA109">
            <v>0</v>
          </cell>
          <cell r="DB109">
            <v>0</v>
          </cell>
          <cell r="DC109">
            <v>0</v>
          </cell>
          <cell r="DD109">
            <v>0</v>
          </cell>
          <cell r="DE109">
            <v>0</v>
          </cell>
          <cell r="DF109">
            <v>0</v>
          </cell>
          <cell r="DG109">
            <v>0</v>
          </cell>
          <cell r="DH109">
            <v>0</v>
          </cell>
          <cell r="DI109">
            <v>0</v>
          </cell>
          <cell r="DJ109">
            <v>0</v>
          </cell>
          <cell r="DK109">
            <v>0</v>
          </cell>
          <cell r="DL109">
            <v>0</v>
          </cell>
          <cell r="DM109">
            <v>2</v>
          </cell>
          <cell r="DN109">
            <v>0.5</v>
          </cell>
          <cell r="DO109">
            <v>2</v>
          </cell>
          <cell r="DP109">
            <v>2</v>
          </cell>
          <cell r="DQ109">
            <v>0</v>
          </cell>
          <cell r="DR109">
            <v>25.54</v>
          </cell>
          <cell r="DS109">
            <v>25.54</v>
          </cell>
          <cell r="DT109">
            <v>25.54</v>
          </cell>
          <cell r="DU109">
            <v>0</v>
          </cell>
          <cell r="DV109">
            <v>0</v>
          </cell>
          <cell r="DW109">
            <v>0</v>
          </cell>
          <cell r="DX109">
            <v>0</v>
          </cell>
          <cell r="DY109">
            <v>0</v>
          </cell>
          <cell r="DZ109">
            <v>31.692499999999999</v>
          </cell>
          <cell r="EA109">
            <v>31.09</v>
          </cell>
          <cell r="EB109">
            <v>31.692499999999999</v>
          </cell>
          <cell r="EC109">
            <v>31.09</v>
          </cell>
          <cell r="ED109">
            <v>31.692499999999999</v>
          </cell>
          <cell r="EE109">
            <v>31.692499999999999</v>
          </cell>
          <cell r="EF109" t="str">
            <v>&lt;--ADMw_C--</v>
          </cell>
          <cell r="EG109">
            <v>0</v>
          </cell>
          <cell r="EH109">
            <v>0</v>
          </cell>
          <cell r="EI109">
            <v>1700</v>
          </cell>
          <cell r="EJ109">
            <v>87</v>
          </cell>
          <cell r="EK109">
            <v>0.8</v>
          </cell>
          <cell r="EL109" t="str">
            <v>&lt;--Spacer--&gt;</v>
          </cell>
          <cell r="EM109" t="str">
            <v>&lt;--Spacer--&gt;</v>
          </cell>
          <cell r="EN109" t="str">
            <v>&lt;--Spacer--&gt;</v>
          </cell>
          <cell r="EO109" t="str">
            <v>&lt;--Spacer--&gt;</v>
          </cell>
          <cell r="EP109">
            <v>2013</v>
          </cell>
          <cell r="EQ109">
            <v>32939</v>
          </cell>
          <cell r="ER109">
            <v>5513</v>
          </cell>
          <cell r="ES109">
            <v>413</v>
          </cell>
          <cell r="ET109">
            <v>0</v>
          </cell>
          <cell r="EU109">
            <v>0</v>
          </cell>
          <cell r="EV109">
            <v>0</v>
          </cell>
          <cell r="EW109">
            <v>0</v>
          </cell>
          <cell r="EX109">
            <v>0</v>
          </cell>
          <cell r="EY109">
            <v>16</v>
          </cell>
          <cell r="EZ109">
            <v>7551</v>
          </cell>
          <cell r="FA109">
            <v>6.26</v>
          </cell>
          <cell r="FB109">
            <v>6.26</v>
          </cell>
          <cell r="FC109">
            <v>6.26</v>
          </cell>
          <cell r="FD109">
            <v>0</v>
          </cell>
          <cell r="FE109">
            <v>0</v>
          </cell>
          <cell r="FF109" t="str">
            <v>--ADMw_P--&gt;</v>
          </cell>
          <cell r="FG109">
            <v>5.63</v>
          </cell>
          <cell r="FH109">
            <v>5.63</v>
          </cell>
          <cell r="FI109">
            <v>5.63</v>
          </cell>
          <cell r="FJ109">
            <v>0</v>
          </cell>
          <cell r="FK109">
            <v>0</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2.09</v>
          </cell>
          <cell r="GF109">
            <v>0.52249999999999996</v>
          </cell>
          <cell r="GG109">
            <v>2.09</v>
          </cell>
          <cell r="GH109">
            <v>2.09</v>
          </cell>
          <cell r="GI109">
            <v>0</v>
          </cell>
          <cell r="GJ109">
            <v>25.54</v>
          </cell>
          <cell r="GK109">
            <v>25.54</v>
          </cell>
          <cell r="GL109">
            <v>25.54</v>
          </cell>
          <cell r="GM109">
            <v>0</v>
          </cell>
          <cell r="GN109">
            <v>0</v>
          </cell>
          <cell r="GO109">
            <v>0</v>
          </cell>
          <cell r="GP109">
            <v>0</v>
          </cell>
          <cell r="GQ109">
            <v>0</v>
          </cell>
          <cell r="GR109">
            <v>29.32</v>
          </cell>
          <cell r="GS109">
            <v>31.692499999999999</v>
          </cell>
          <cell r="GT109">
            <v>29.32</v>
          </cell>
          <cell r="GU109">
            <v>31.692499999999999</v>
          </cell>
          <cell r="GV109">
            <v>31.692499999999999</v>
          </cell>
          <cell r="GW109">
            <v>31.692499999999999</v>
          </cell>
          <cell r="GX109" t="str">
            <v>&lt;--ADMw_P--</v>
          </cell>
          <cell r="GY109">
            <v>-0.13701099999999999</v>
          </cell>
          <cell r="GZ109">
            <v>0</v>
          </cell>
          <cell r="HA109">
            <v>1206.23</v>
          </cell>
          <cell r="HB109">
            <v>78</v>
          </cell>
          <cell r="HC109">
            <v>0.7</v>
          </cell>
          <cell r="HD109" t="str">
            <v>&lt;--Spacer--&gt;</v>
          </cell>
          <cell r="HE109" t="str">
            <v>&lt;--Spacer--&gt;</v>
          </cell>
          <cell r="HF109" t="str">
            <v>&lt;--Spacer--&gt;</v>
          </cell>
          <cell r="HG109" t="str">
            <v>&lt;--Spacer--&gt;</v>
          </cell>
          <cell r="HH109">
            <v>2013</v>
          </cell>
          <cell r="HI109">
            <v>31032</v>
          </cell>
          <cell r="HJ109">
            <v>265</v>
          </cell>
          <cell r="HK109">
            <v>981</v>
          </cell>
          <cell r="HL109">
            <v>0</v>
          </cell>
          <cell r="HM109">
            <v>0</v>
          </cell>
          <cell r="HN109">
            <v>0</v>
          </cell>
          <cell r="HO109">
            <v>0</v>
          </cell>
          <cell r="HP109">
            <v>0</v>
          </cell>
          <cell r="HQ109">
            <v>13</v>
          </cell>
          <cell r="HR109">
            <v>5850</v>
          </cell>
          <cell r="HS109">
            <v>3.84</v>
          </cell>
          <cell r="HT109">
            <v>3.84</v>
          </cell>
          <cell r="HU109">
            <v>3.84</v>
          </cell>
          <cell r="HV109">
            <v>0</v>
          </cell>
          <cell r="HW109">
            <v>0</v>
          </cell>
          <cell r="HX109" t="str">
            <v>--ADMw_O--&gt;</v>
          </cell>
          <cell r="HY109">
            <v>3.46</v>
          </cell>
          <cell r="HZ109">
            <v>3.46</v>
          </cell>
          <cell r="IA109">
            <v>3.46</v>
          </cell>
          <cell r="IB109">
            <v>0</v>
          </cell>
          <cell r="IC109">
            <v>0</v>
          </cell>
          <cell r="ID109">
            <v>0</v>
          </cell>
          <cell r="IE109">
            <v>0</v>
          </cell>
          <cell r="IF109">
            <v>0</v>
          </cell>
          <cell r="IG109">
            <v>0</v>
          </cell>
          <cell r="IH109">
            <v>0</v>
          </cell>
          <cell r="II109">
            <v>0</v>
          </cell>
          <cell r="IJ109">
            <v>0</v>
          </cell>
          <cell r="IK109">
            <v>0</v>
          </cell>
          <cell r="IL109">
            <v>0</v>
          </cell>
          <cell r="IM109">
            <v>0</v>
          </cell>
          <cell r="IN109">
            <v>0</v>
          </cell>
          <cell r="IO109">
            <v>0</v>
          </cell>
          <cell r="IP109">
            <v>0</v>
          </cell>
          <cell r="IQ109">
            <v>0</v>
          </cell>
          <cell r="IR109">
            <v>0</v>
          </cell>
          <cell r="IS109">
            <v>0</v>
          </cell>
          <cell r="IT109">
            <v>0</v>
          </cell>
          <cell r="IU109">
            <v>0</v>
          </cell>
          <cell r="IV109">
            <v>0</v>
          </cell>
          <cell r="IW109">
            <v>1.28</v>
          </cell>
          <cell r="IX109">
            <v>0.32</v>
          </cell>
          <cell r="IY109">
            <v>1.28</v>
          </cell>
          <cell r="IZ109">
            <v>1.28</v>
          </cell>
          <cell r="JA109">
            <v>0</v>
          </cell>
          <cell r="JB109">
            <v>25.54</v>
          </cell>
          <cell r="JC109">
            <v>25.54</v>
          </cell>
          <cell r="JD109">
            <v>25.54</v>
          </cell>
          <cell r="JE109">
            <v>0</v>
          </cell>
          <cell r="JF109">
            <v>0</v>
          </cell>
          <cell r="JG109">
            <v>0</v>
          </cell>
          <cell r="JH109">
            <v>0</v>
          </cell>
          <cell r="JI109">
            <v>0</v>
          </cell>
          <cell r="JJ109">
            <v>29.32</v>
          </cell>
          <cell r="JK109">
            <v>29.32</v>
          </cell>
          <cell r="JL109" t="str">
            <v>&lt;--ADMw_O--</v>
          </cell>
          <cell r="JM109">
            <v>-0.161</v>
          </cell>
          <cell r="JN109">
            <v>0</v>
          </cell>
          <cell r="JO109">
            <v>1523.44</v>
          </cell>
          <cell r="JP109">
            <v>88</v>
          </cell>
          <cell r="JQ109">
            <v>0.8</v>
          </cell>
          <cell r="JR109">
            <v>43640.35126797454</v>
          </cell>
          <cell r="JS109">
            <v>1</v>
          </cell>
          <cell r="JT109">
            <v>2</v>
          </cell>
        </row>
        <row r="110">
          <cell r="A110">
            <v>2018</v>
          </cell>
          <cell r="B110">
            <v>2018</v>
          </cell>
          <cell r="C110" t="str">
            <v>13010</v>
          </cell>
          <cell r="D110" t="str">
            <v>Harney</v>
          </cell>
          <cell r="E110" t="str">
            <v>Suntex SD 10</v>
          </cell>
          <cell r="G110">
            <v>2013</v>
          </cell>
          <cell r="H110">
            <v>26780</v>
          </cell>
          <cell r="I110">
            <v>0</v>
          </cell>
          <cell r="J110">
            <v>0</v>
          </cell>
          <cell r="K110">
            <v>0</v>
          </cell>
          <cell r="L110">
            <v>0</v>
          </cell>
          <cell r="M110">
            <v>0</v>
          </cell>
          <cell r="N110">
            <v>0</v>
          </cell>
          <cell r="O110">
            <v>0</v>
          </cell>
          <cell r="P110">
            <v>8</v>
          </cell>
          <cell r="Q110">
            <v>8600</v>
          </cell>
          <cell r="R110">
            <v>12</v>
          </cell>
          <cell r="S110">
            <v>12</v>
          </cell>
          <cell r="T110">
            <v>12</v>
          </cell>
          <cell r="U110">
            <v>0</v>
          </cell>
          <cell r="V110" t="str">
            <v>--ADMw_F--&gt;</v>
          </cell>
          <cell r="W110">
            <v>10.8</v>
          </cell>
          <cell r="X110">
            <v>10.8</v>
          </cell>
          <cell r="Y110">
            <v>10.8</v>
          </cell>
          <cell r="Z110">
            <v>0</v>
          </cell>
          <cell r="AA110">
            <v>1.5</v>
          </cell>
          <cell r="AB110">
            <v>1.32</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4</v>
          </cell>
          <cell r="AV110">
            <v>1</v>
          </cell>
          <cell r="AW110">
            <v>4</v>
          </cell>
          <cell r="AX110">
            <v>4</v>
          </cell>
          <cell r="AY110">
            <v>0</v>
          </cell>
          <cell r="AZ110">
            <v>25.54</v>
          </cell>
          <cell r="BA110">
            <v>25.54</v>
          </cell>
          <cell r="BB110">
            <v>25.54</v>
          </cell>
          <cell r="BC110">
            <v>0</v>
          </cell>
          <cell r="BD110">
            <v>0</v>
          </cell>
          <cell r="BE110">
            <v>0</v>
          </cell>
          <cell r="BF110">
            <v>0</v>
          </cell>
          <cell r="BG110">
            <v>0</v>
          </cell>
          <cell r="BH110">
            <v>31.2775</v>
          </cell>
          <cell r="BI110">
            <v>38.659999999999997</v>
          </cell>
          <cell r="BJ110">
            <v>31.2775</v>
          </cell>
          <cell r="BK110">
            <v>38.659999999999997</v>
          </cell>
          <cell r="BL110">
            <v>38.659999999999997</v>
          </cell>
          <cell r="BM110">
            <v>38.659999999999997</v>
          </cell>
          <cell r="BN110" t="str">
            <v>&lt;--ADMw_F--</v>
          </cell>
          <cell r="BO110">
            <v>-4.4593000000000001E-2</v>
          </cell>
          <cell r="BP110">
            <v>0</v>
          </cell>
          <cell r="BQ110">
            <v>716.67</v>
          </cell>
          <cell r="BR110">
            <v>59</v>
          </cell>
          <cell r="BS110">
            <v>0.7</v>
          </cell>
          <cell r="BT110" t="str">
            <v>&lt;--Spacer--&gt;</v>
          </cell>
          <cell r="BU110" t="str">
            <v>&lt;--Spacer--&gt;</v>
          </cell>
          <cell r="BV110" t="str">
            <v>&lt;--Spacer--&gt;</v>
          </cell>
          <cell r="BW110" t="str">
            <v>&lt;--Spacer--&gt;</v>
          </cell>
          <cell r="BX110">
            <v>2013</v>
          </cell>
          <cell r="BY110">
            <v>26010</v>
          </cell>
          <cell r="BZ110">
            <v>0</v>
          </cell>
          <cell r="CA110">
            <v>0</v>
          </cell>
          <cell r="CB110">
            <v>0</v>
          </cell>
          <cell r="CC110">
            <v>0</v>
          </cell>
          <cell r="CD110">
            <v>0</v>
          </cell>
          <cell r="CE110">
            <v>0</v>
          </cell>
          <cell r="CF110">
            <v>0</v>
          </cell>
          <cell r="CG110">
            <v>18</v>
          </cell>
          <cell r="CH110">
            <v>8500</v>
          </cell>
          <cell r="CI110">
            <v>5.79</v>
          </cell>
          <cell r="CJ110">
            <v>5.79</v>
          </cell>
          <cell r="CK110">
            <v>5.79</v>
          </cell>
          <cell r="CL110">
            <v>0</v>
          </cell>
          <cell r="CM110">
            <v>0</v>
          </cell>
          <cell r="CN110" t="str">
            <v>--ADMw_C--&gt;</v>
          </cell>
          <cell r="CO110">
            <v>5.21</v>
          </cell>
          <cell r="CP110">
            <v>5.21</v>
          </cell>
          <cell r="CQ110">
            <v>5.21</v>
          </cell>
          <cell r="CR110">
            <v>0</v>
          </cell>
          <cell r="CS110">
            <v>0</v>
          </cell>
          <cell r="CT110">
            <v>0</v>
          </cell>
          <cell r="CU110">
            <v>0</v>
          </cell>
          <cell r="CV110">
            <v>0</v>
          </cell>
          <cell r="CW110">
            <v>0</v>
          </cell>
          <cell r="CX110">
            <v>0</v>
          </cell>
          <cell r="CY110">
            <v>0</v>
          </cell>
          <cell r="CZ110">
            <v>0</v>
          </cell>
          <cell r="DA110">
            <v>0</v>
          </cell>
          <cell r="DB110">
            <v>0</v>
          </cell>
          <cell r="DC110">
            <v>0</v>
          </cell>
          <cell r="DD110">
            <v>0</v>
          </cell>
          <cell r="DE110">
            <v>0</v>
          </cell>
          <cell r="DF110">
            <v>0</v>
          </cell>
          <cell r="DG110">
            <v>0</v>
          </cell>
          <cell r="DH110">
            <v>0</v>
          </cell>
          <cell r="DI110">
            <v>0</v>
          </cell>
          <cell r="DJ110">
            <v>0</v>
          </cell>
          <cell r="DK110">
            <v>0</v>
          </cell>
          <cell r="DL110">
            <v>0</v>
          </cell>
          <cell r="DM110">
            <v>2.11</v>
          </cell>
          <cell r="DN110">
            <v>0.52749999999999997</v>
          </cell>
          <cell r="DO110">
            <v>2.11</v>
          </cell>
          <cell r="DP110">
            <v>2.11</v>
          </cell>
          <cell r="DQ110">
            <v>0</v>
          </cell>
          <cell r="DR110">
            <v>25.54</v>
          </cell>
          <cell r="DS110">
            <v>25.54</v>
          </cell>
          <cell r="DT110">
            <v>25.54</v>
          </cell>
          <cell r="DU110">
            <v>0</v>
          </cell>
          <cell r="DV110">
            <v>0</v>
          </cell>
          <cell r="DW110">
            <v>0</v>
          </cell>
          <cell r="DX110">
            <v>0</v>
          </cell>
          <cell r="DY110">
            <v>0</v>
          </cell>
          <cell r="DZ110">
            <v>37.68</v>
          </cell>
          <cell r="EA110">
            <v>31.2775</v>
          </cell>
          <cell r="EB110">
            <v>37.68</v>
          </cell>
          <cell r="EC110">
            <v>31.2775</v>
          </cell>
          <cell r="ED110">
            <v>37.68</v>
          </cell>
          <cell r="EE110">
            <v>37.68</v>
          </cell>
          <cell r="EF110" t="str">
            <v>&lt;--ADMw_C--</v>
          </cell>
          <cell r="EG110">
            <v>-3.4798999999999997E-2</v>
          </cell>
          <cell r="EH110">
            <v>0</v>
          </cell>
          <cell r="EI110">
            <v>1416.67</v>
          </cell>
          <cell r="EJ110">
            <v>83</v>
          </cell>
          <cell r="EK110">
            <v>0.8</v>
          </cell>
          <cell r="EL110" t="str">
            <v>&lt;--Spacer--&gt;</v>
          </cell>
          <cell r="EM110" t="str">
            <v>&lt;--Spacer--&gt;</v>
          </cell>
          <cell r="EN110" t="str">
            <v>&lt;--Spacer--&gt;</v>
          </cell>
          <cell r="EO110" t="str">
            <v>&lt;--Spacer--&gt;</v>
          </cell>
          <cell r="EP110">
            <v>2013</v>
          </cell>
          <cell r="EQ110">
            <v>27550</v>
          </cell>
          <cell r="ER110">
            <v>6912</v>
          </cell>
          <cell r="ES110">
            <v>1073</v>
          </cell>
          <cell r="ET110">
            <v>0</v>
          </cell>
          <cell r="EU110">
            <v>0</v>
          </cell>
          <cell r="EV110">
            <v>0</v>
          </cell>
          <cell r="EW110">
            <v>0</v>
          </cell>
          <cell r="EX110">
            <v>0</v>
          </cell>
          <cell r="EY110">
            <v>8</v>
          </cell>
          <cell r="EZ110">
            <v>5317</v>
          </cell>
          <cell r="FA110">
            <v>11.54</v>
          </cell>
          <cell r="FB110">
            <v>11.54</v>
          </cell>
          <cell r="FC110">
            <v>11.54</v>
          </cell>
          <cell r="FD110">
            <v>0</v>
          </cell>
          <cell r="FE110">
            <v>0</v>
          </cell>
          <cell r="FF110" t="str">
            <v>--ADMw_P--&gt;</v>
          </cell>
          <cell r="FG110">
            <v>10.39</v>
          </cell>
          <cell r="FH110">
            <v>10.39</v>
          </cell>
          <cell r="FI110">
            <v>10.39</v>
          </cell>
          <cell r="FJ110">
            <v>0</v>
          </cell>
          <cell r="FK110">
            <v>1</v>
          </cell>
          <cell r="FL110">
            <v>1</v>
          </cell>
          <cell r="FM110">
            <v>0</v>
          </cell>
          <cell r="FN110">
            <v>0</v>
          </cell>
          <cell r="FO110">
            <v>0</v>
          </cell>
          <cell r="FP110">
            <v>0</v>
          </cell>
          <cell r="FQ110">
            <v>0</v>
          </cell>
          <cell r="FR110">
            <v>0</v>
          </cell>
          <cell r="FS110">
            <v>0</v>
          </cell>
          <cell r="FT110">
            <v>0</v>
          </cell>
          <cell r="FU110">
            <v>0</v>
          </cell>
          <cell r="FV110">
            <v>0</v>
          </cell>
          <cell r="FW110">
            <v>0</v>
          </cell>
          <cell r="FX110">
            <v>0</v>
          </cell>
          <cell r="FY110">
            <v>0</v>
          </cell>
          <cell r="FZ110">
            <v>0</v>
          </cell>
          <cell r="GA110">
            <v>0</v>
          </cell>
          <cell r="GB110">
            <v>0</v>
          </cell>
          <cell r="GC110">
            <v>0</v>
          </cell>
          <cell r="GD110">
            <v>0</v>
          </cell>
          <cell r="GE110">
            <v>3</v>
          </cell>
          <cell r="GF110">
            <v>0.75</v>
          </cell>
          <cell r="GG110">
            <v>3</v>
          </cell>
          <cell r="GH110">
            <v>3</v>
          </cell>
          <cell r="GI110">
            <v>0</v>
          </cell>
          <cell r="GJ110">
            <v>25.54</v>
          </cell>
          <cell r="GK110">
            <v>25.54</v>
          </cell>
          <cell r="GL110">
            <v>25.54</v>
          </cell>
          <cell r="GM110">
            <v>0</v>
          </cell>
          <cell r="GN110">
            <v>0</v>
          </cell>
          <cell r="GO110">
            <v>0</v>
          </cell>
          <cell r="GP110">
            <v>0</v>
          </cell>
          <cell r="GQ110">
            <v>0</v>
          </cell>
          <cell r="GR110">
            <v>36.765099999999997</v>
          </cell>
          <cell r="GS110">
            <v>37.68</v>
          </cell>
          <cell r="GT110">
            <v>36.765099999999997</v>
          </cell>
          <cell r="GU110">
            <v>37.68</v>
          </cell>
          <cell r="GV110">
            <v>37.68</v>
          </cell>
          <cell r="GW110">
            <v>37.68</v>
          </cell>
          <cell r="GX110" t="str">
            <v>&lt;--ADMw_P--</v>
          </cell>
          <cell r="GY110">
            <v>0</v>
          </cell>
          <cell r="GZ110">
            <v>0</v>
          </cell>
          <cell r="HA110">
            <v>460.75</v>
          </cell>
          <cell r="HB110">
            <v>17</v>
          </cell>
          <cell r="HC110">
            <v>0.7</v>
          </cell>
          <cell r="HD110" t="str">
            <v>&lt;--Spacer--&gt;</v>
          </cell>
          <cell r="HE110" t="str">
            <v>&lt;--Spacer--&gt;</v>
          </cell>
          <cell r="HF110" t="str">
            <v>&lt;--Spacer--&gt;</v>
          </cell>
          <cell r="HG110" t="str">
            <v>&lt;--Spacer--&gt;</v>
          </cell>
          <cell r="HH110">
            <v>2013</v>
          </cell>
          <cell r="HI110">
            <v>25432</v>
          </cell>
          <cell r="HJ110">
            <v>329</v>
          </cell>
          <cell r="HK110">
            <v>1523</v>
          </cell>
          <cell r="HL110">
            <v>1300</v>
          </cell>
          <cell r="HM110">
            <v>0</v>
          </cell>
          <cell r="HN110">
            <v>0</v>
          </cell>
          <cell r="HO110">
            <v>0</v>
          </cell>
          <cell r="HP110">
            <v>0</v>
          </cell>
          <cell r="HQ110">
            <v>15</v>
          </cell>
          <cell r="HR110">
            <v>4638</v>
          </cell>
          <cell r="HS110">
            <v>10.41</v>
          </cell>
          <cell r="HT110">
            <v>10.41</v>
          </cell>
          <cell r="HU110">
            <v>10.41</v>
          </cell>
          <cell r="HV110">
            <v>0</v>
          </cell>
          <cell r="HW110">
            <v>0</v>
          </cell>
          <cell r="HX110" t="str">
            <v>--ADMw_O--&gt;</v>
          </cell>
          <cell r="HY110">
            <v>9.3699999999999992</v>
          </cell>
          <cell r="HZ110">
            <v>9.3699999999999992</v>
          </cell>
          <cell r="IA110">
            <v>9.3699999999999992</v>
          </cell>
          <cell r="IB110">
            <v>0</v>
          </cell>
          <cell r="IC110">
            <v>2</v>
          </cell>
          <cell r="ID110">
            <v>1.1451</v>
          </cell>
          <cell r="IE110">
            <v>0</v>
          </cell>
          <cell r="IF110">
            <v>0</v>
          </cell>
          <cell r="IG110">
            <v>0</v>
          </cell>
          <cell r="IH110">
            <v>0</v>
          </cell>
          <cell r="II110">
            <v>0</v>
          </cell>
          <cell r="IJ110">
            <v>0</v>
          </cell>
          <cell r="IK110">
            <v>0</v>
          </cell>
          <cell r="IL110">
            <v>0</v>
          </cell>
          <cell r="IM110">
            <v>0</v>
          </cell>
          <cell r="IN110">
            <v>0</v>
          </cell>
          <cell r="IO110">
            <v>0</v>
          </cell>
          <cell r="IP110">
            <v>0</v>
          </cell>
          <cell r="IQ110">
            <v>0</v>
          </cell>
          <cell r="IR110">
            <v>0</v>
          </cell>
          <cell r="IS110">
            <v>0</v>
          </cell>
          <cell r="IT110">
            <v>0</v>
          </cell>
          <cell r="IU110">
            <v>0</v>
          </cell>
          <cell r="IV110">
            <v>0</v>
          </cell>
          <cell r="IW110">
            <v>2.84</v>
          </cell>
          <cell r="IX110">
            <v>0.71</v>
          </cell>
          <cell r="IY110">
            <v>2.84</v>
          </cell>
          <cell r="IZ110">
            <v>2.84</v>
          </cell>
          <cell r="JA110">
            <v>0</v>
          </cell>
          <cell r="JB110">
            <v>25.54</v>
          </cell>
          <cell r="JC110">
            <v>25.54</v>
          </cell>
          <cell r="JD110">
            <v>25.54</v>
          </cell>
          <cell r="JE110">
            <v>0</v>
          </cell>
          <cell r="JF110">
            <v>0</v>
          </cell>
          <cell r="JG110">
            <v>0</v>
          </cell>
          <cell r="JH110">
            <v>0</v>
          </cell>
          <cell r="JI110">
            <v>0</v>
          </cell>
          <cell r="JJ110">
            <v>36.765099999999997</v>
          </cell>
          <cell r="JK110">
            <v>36.765099999999997</v>
          </cell>
          <cell r="JL110" t="str">
            <v>&lt;--ADMw_O--</v>
          </cell>
          <cell r="JM110">
            <v>0</v>
          </cell>
          <cell r="JN110">
            <v>0</v>
          </cell>
          <cell r="JO110">
            <v>445.53</v>
          </cell>
          <cell r="JP110">
            <v>20</v>
          </cell>
          <cell r="JQ110">
            <v>0.7</v>
          </cell>
          <cell r="JR110">
            <v>43640.35126797454</v>
          </cell>
          <cell r="JS110">
            <v>1</v>
          </cell>
          <cell r="JT110">
            <v>2</v>
          </cell>
        </row>
        <row r="111">
          <cell r="A111">
            <v>2019</v>
          </cell>
          <cell r="B111">
            <v>2019</v>
          </cell>
          <cell r="C111" t="str">
            <v>13013</v>
          </cell>
          <cell r="D111" t="str">
            <v>Harney</v>
          </cell>
          <cell r="E111" t="str">
            <v>Drewsey SD 13</v>
          </cell>
          <cell r="G111">
            <v>2013</v>
          </cell>
          <cell r="H111">
            <v>41889</v>
          </cell>
          <cell r="I111">
            <v>6500</v>
          </cell>
          <cell r="J111">
            <v>0</v>
          </cell>
          <cell r="K111">
            <v>980</v>
          </cell>
          <cell r="L111">
            <v>0</v>
          </cell>
          <cell r="M111">
            <v>0</v>
          </cell>
          <cell r="N111">
            <v>325</v>
          </cell>
          <cell r="O111">
            <v>0</v>
          </cell>
          <cell r="P111">
            <v>35</v>
          </cell>
          <cell r="Q111">
            <v>7000</v>
          </cell>
          <cell r="R111">
            <v>7</v>
          </cell>
          <cell r="S111">
            <v>7</v>
          </cell>
          <cell r="T111">
            <v>7</v>
          </cell>
          <cell r="U111">
            <v>0</v>
          </cell>
          <cell r="V111" t="str">
            <v>--ADMw_F--&gt;</v>
          </cell>
          <cell r="W111">
            <v>6.3</v>
          </cell>
          <cell r="X111">
            <v>6.3</v>
          </cell>
          <cell r="Y111">
            <v>6.3</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0.88</v>
          </cell>
          <cell r="AV111">
            <v>0.22</v>
          </cell>
          <cell r="AW111">
            <v>0.88</v>
          </cell>
          <cell r="AX111">
            <v>0.88</v>
          </cell>
          <cell r="AY111">
            <v>0</v>
          </cell>
          <cell r="AZ111">
            <v>25.54</v>
          </cell>
          <cell r="BA111">
            <v>25.54</v>
          </cell>
          <cell r="BB111">
            <v>25.54</v>
          </cell>
          <cell r="BC111">
            <v>0</v>
          </cell>
          <cell r="BD111">
            <v>0</v>
          </cell>
          <cell r="BE111">
            <v>0</v>
          </cell>
          <cell r="BF111">
            <v>0</v>
          </cell>
          <cell r="BG111">
            <v>0</v>
          </cell>
          <cell r="BH111">
            <v>33.26</v>
          </cell>
          <cell r="BI111">
            <v>32.06</v>
          </cell>
          <cell r="BJ111">
            <v>33.26</v>
          </cell>
          <cell r="BK111">
            <v>32.06</v>
          </cell>
          <cell r="BL111">
            <v>33.26</v>
          </cell>
          <cell r="BM111">
            <v>33.26</v>
          </cell>
          <cell r="BN111" t="str">
            <v>&lt;--ADMw_F--</v>
          </cell>
          <cell r="BO111">
            <v>0</v>
          </cell>
          <cell r="BP111">
            <v>0</v>
          </cell>
          <cell r="BQ111">
            <v>1000</v>
          </cell>
          <cell r="BR111">
            <v>74</v>
          </cell>
          <cell r="BS111">
            <v>0.7</v>
          </cell>
          <cell r="BT111" t="str">
            <v>&lt;--Spacer--&gt;</v>
          </cell>
          <cell r="BU111" t="str">
            <v>&lt;--Spacer--&gt;</v>
          </cell>
          <cell r="BV111" t="str">
            <v>&lt;--Spacer--&gt;</v>
          </cell>
          <cell r="BW111" t="str">
            <v>&lt;--Spacer--&gt;</v>
          </cell>
          <cell r="BX111">
            <v>2013</v>
          </cell>
          <cell r="BY111">
            <v>39895</v>
          </cell>
          <cell r="BZ111">
            <v>6500</v>
          </cell>
          <cell r="CA111">
            <v>0</v>
          </cell>
          <cell r="CB111">
            <v>980</v>
          </cell>
          <cell r="CC111">
            <v>0</v>
          </cell>
          <cell r="CD111">
            <v>0</v>
          </cell>
          <cell r="CE111">
            <v>325</v>
          </cell>
          <cell r="CF111">
            <v>0</v>
          </cell>
          <cell r="CG111">
            <v>36</v>
          </cell>
          <cell r="CH111">
            <v>7000</v>
          </cell>
          <cell r="CI111">
            <v>8.2899999999999991</v>
          </cell>
          <cell r="CJ111">
            <v>8.2899999999999991</v>
          </cell>
          <cell r="CK111">
            <v>8.2899999999999991</v>
          </cell>
          <cell r="CL111">
            <v>0</v>
          </cell>
          <cell r="CM111">
            <v>0</v>
          </cell>
          <cell r="CN111" t="str">
            <v>--ADMw_C--&gt;</v>
          </cell>
          <cell r="CO111">
            <v>7.46</v>
          </cell>
          <cell r="CP111">
            <v>7.46</v>
          </cell>
          <cell r="CQ111">
            <v>7.46</v>
          </cell>
          <cell r="CR111">
            <v>0</v>
          </cell>
          <cell r="CS111">
            <v>0</v>
          </cell>
          <cell r="CT111">
            <v>0</v>
          </cell>
          <cell r="CU111">
            <v>0</v>
          </cell>
          <cell r="CV111">
            <v>0</v>
          </cell>
          <cell r="CW111">
            <v>0</v>
          </cell>
          <cell r="CX111">
            <v>0</v>
          </cell>
          <cell r="CY111">
            <v>0</v>
          </cell>
          <cell r="CZ111">
            <v>0</v>
          </cell>
          <cell r="DA111">
            <v>0</v>
          </cell>
          <cell r="DB111">
            <v>0</v>
          </cell>
          <cell r="DC111">
            <v>0</v>
          </cell>
          <cell r="DD111">
            <v>0</v>
          </cell>
          <cell r="DE111">
            <v>0</v>
          </cell>
          <cell r="DF111">
            <v>0</v>
          </cell>
          <cell r="DG111">
            <v>0</v>
          </cell>
          <cell r="DH111">
            <v>0</v>
          </cell>
          <cell r="DI111">
            <v>0</v>
          </cell>
          <cell r="DJ111">
            <v>0</v>
          </cell>
          <cell r="DK111">
            <v>0</v>
          </cell>
          <cell r="DL111">
            <v>0</v>
          </cell>
          <cell r="DM111">
            <v>1.04</v>
          </cell>
          <cell r="DN111">
            <v>0.26</v>
          </cell>
          <cell r="DO111">
            <v>1.04</v>
          </cell>
          <cell r="DP111">
            <v>1.04</v>
          </cell>
          <cell r="DQ111">
            <v>0</v>
          </cell>
          <cell r="DR111">
            <v>25.54</v>
          </cell>
          <cell r="DS111">
            <v>25.54</v>
          </cell>
          <cell r="DT111">
            <v>25.54</v>
          </cell>
          <cell r="DU111">
            <v>0</v>
          </cell>
          <cell r="DV111">
            <v>0</v>
          </cell>
          <cell r="DW111">
            <v>0</v>
          </cell>
          <cell r="DX111">
            <v>0</v>
          </cell>
          <cell r="DY111">
            <v>0</v>
          </cell>
          <cell r="DZ111">
            <v>32.642499999999998</v>
          </cell>
          <cell r="EA111">
            <v>33.26</v>
          </cell>
          <cell r="EB111">
            <v>32.642499999999998</v>
          </cell>
          <cell r="EC111">
            <v>33.26</v>
          </cell>
          <cell r="ED111">
            <v>33.26</v>
          </cell>
          <cell r="EE111">
            <v>33.26</v>
          </cell>
          <cell r="EF111" t="str">
            <v>&lt;--ADMw_C--</v>
          </cell>
          <cell r="EG111">
            <v>0</v>
          </cell>
          <cell r="EH111">
            <v>0</v>
          </cell>
          <cell r="EI111">
            <v>844.39</v>
          </cell>
          <cell r="EJ111">
            <v>71</v>
          </cell>
          <cell r="EK111">
            <v>0.7</v>
          </cell>
          <cell r="EL111" t="str">
            <v>&lt;--Spacer--&gt;</v>
          </cell>
          <cell r="EM111" t="str">
            <v>&lt;--Spacer--&gt;</v>
          </cell>
          <cell r="EN111" t="str">
            <v>&lt;--Spacer--&gt;</v>
          </cell>
          <cell r="EO111" t="str">
            <v>&lt;--Spacer--&gt;</v>
          </cell>
          <cell r="EP111">
            <v>2013</v>
          </cell>
          <cell r="EQ111">
            <v>39752</v>
          </cell>
          <cell r="ER111">
            <v>6109</v>
          </cell>
          <cell r="ES111">
            <v>637</v>
          </cell>
          <cell r="ET111">
            <v>0</v>
          </cell>
          <cell r="EU111">
            <v>0</v>
          </cell>
          <cell r="EV111">
            <v>0</v>
          </cell>
          <cell r="EW111">
            <v>0</v>
          </cell>
          <cell r="EX111">
            <v>0</v>
          </cell>
          <cell r="EY111">
            <v>35</v>
          </cell>
          <cell r="EZ111">
            <v>2632</v>
          </cell>
          <cell r="FA111">
            <v>7.5</v>
          </cell>
          <cell r="FB111">
            <v>7.5</v>
          </cell>
          <cell r="FC111">
            <v>7.5</v>
          </cell>
          <cell r="FD111">
            <v>0</v>
          </cell>
          <cell r="FE111">
            <v>0</v>
          </cell>
          <cell r="FF111" t="str">
            <v>--ADMw_P--&gt;</v>
          </cell>
          <cell r="FG111">
            <v>6.75</v>
          </cell>
          <cell r="FH111">
            <v>6.75</v>
          </cell>
          <cell r="FI111">
            <v>6.75</v>
          </cell>
          <cell r="FJ111">
            <v>0</v>
          </cell>
          <cell r="FK111">
            <v>0</v>
          </cell>
          <cell r="FL111">
            <v>0</v>
          </cell>
          <cell r="FM111">
            <v>0</v>
          </cell>
          <cell r="FN111">
            <v>0</v>
          </cell>
          <cell r="FO111">
            <v>0</v>
          </cell>
          <cell r="FP111">
            <v>0</v>
          </cell>
          <cell r="FQ111">
            <v>0</v>
          </cell>
          <cell r="FR111">
            <v>0</v>
          </cell>
          <cell r="FS111">
            <v>0</v>
          </cell>
          <cell r="FT111">
            <v>0</v>
          </cell>
          <cell r="FU111">
            <v>0</v>
          </cell>
          <cell r="FV111">
            <v>0</v>
          </cell>
          <cell r="FW111">
            <v>0</v>
          </cell>
          <cell r="FX111">
            <v>0</v>
          </cell>
          <cell r="FY111">
            <v>0</v>
          </cell>
          <cell r="FZ111">
            <v>0</v>
          </cell>
          <cell r="GA111">
            <v>0</v>
          </cell>
          <cell r="GB111">
            <v>0</v>
          </cell>
          <cell r="GC111">
            <v>0</v>
          </cell>
          <cell r="GD111">
            <v>0</v>
          </cell>
          <cell r="GE111">
            <v>1.41</v>
          </cell>
          <cell r="GF111">
            <v>0.35249999999999998</v>
          </cell>
          <cell r="GG111">
            <v>1.41</v>
          </cell>
          <cell r="GH111">
            <v>1.41</v>
          </cell>
          <cell r="GI111">
            <v>0</v>
          </cell>
          <cell r="GJ111">
            <v>25.54</v>
          </cell>
          <cell r="GK111">
            <v>25.54</v>
          </cell>
          <cell r="GL111">
            <v>25.54</v>
          </cell>
          <cell r="GM111">
            <v>0</v>
          </cell>
          <cell r="GN111">
            <v>0</v>
          </cell>
          <cell r="GO111">
            <v>0</v>
          </cell>
          <cell r="GP111">
            <v>0</v>
          </cell>
          <cell r="GQ111">
            <v>0</v>
          </cell>
          <cell r="GR111">
            <v>34.152500000000003</v>
          </cell>
          <cell r="GS111">
            <v>32.642499999999998</v>
          </cell>
          <cell r="GT111">
            <v>34.152500000000003</v>
          </cell>
          <cell r="GU111">
            <v>32.642499999999998</v>
          </cell>
          <cell r="GV111">
            <v>34.152500000000003</v>
          </cell>
          <cell r="GW111">
            <v>34.152500000000003</v>
          </cell>
          <cell r="GX111" t="str">
            <v>&lt;--ADMw_P--</v>
          </cell>
          <cell r="GY111">
            <v>0</v>
          </cell>
          <cell r="GZ111">
            <v>0</v>
          </cell>
          <cell r="HA111">
            <v>350.93</v>
          </cell>
          <cell r="HB111">
            <v>8</v>
          </cell>
          <cell r="HC111">
            <v>0.7</v>
          </cell>
          <cell r="HD111" t="str">
            <v>&lt;--Spacer--&gt;</v>
          </cell>
          <cell r="HE111" t="str">
            <v>&lt;--Spacer--&gt;</v>
          </cell>
          <cell r="HF111" t="str">
            <v>&lt;--Spacer--&gt;</v>
          </cell>
          <cell r="HG111" t="str">
            <v>&lt;--Spacer--&gt;</v>
          </cell>
          <cell r="HH111">
            <v>2013</v>
          </cell>
          <cell r="HI111">
            <v>35922</v>
          </cell>
          <cell r="HJ111">
            <v>331</v>
          </cell>
          <cell r="HK111">
            <v>685</v>
          </cell>
          <cell r="HL111">
            <v>0</v>
          </cell>
          <cell r="HM111">
            <v>0</v>
          </cell>
          <cell r="HN111">
            <v>0</v>
          </cell>
          <cell r="HO111">
            <v>0</v>
          </cell>
          <cell r="HP111">
            <v>0</v>
          </cell>
          <cell r="HQ111">
            <v>34</v>
          </cell>
          <cell r="HR111">
            <v>4193</v>
          </cell>
          <cell r="HS111">
            <v>8</v>
          </cell>
          <cell r="HT111">
            <v>8</v>
          </cell>
          <cell r="HU111">
            <v>8</v>
          </cell>
          <cell r="HV111">
            <v>0</v>
          </cell>
          <cell r="HW111">
            <v>0</v>
          </cell>
          <cell r="HX111" t="str">
            <v>--ADMw_O--&gt;</v>
          </cell>
          <cell r="HY111">
            <v>7.2</v>
          </cell>
          <cell r="HZ111">
            <v>7.2</v>
          </cell>
          <cell r="IA111">
            <v>7.2</v>
          </cell>
          <cell r="IB111">
            <v>0</v>
          </cell>
          <cell r="IC111">
            <v>1</v>
          </cell>
          <cell r="ID111">
            <v>0.88</v>
          </cell>
          <cell r="IE111">
            <v>0</v>
          </cell>
          <cell r="IF111">
            <v>0</v>
          </cell>
          <cell r="IG111">
            <v>0</v>
          </cell>
          <cell r="IH111">
            <v>0</v>
          </cell>
          <cell r="II111">
            <v>0</v>
          </cell>
          <cell r="IJ111">
            <v>0</v>
          </cell>
          <cell r="IK111">
            <v>0</v>
          </cell>
          <cell r="IL111">
            <v>0</v>
          </cell>
          <cell r="IM111">
            <v>0</v>
          </cell>
          <cell r="IN111">
            <v>0</v>
          </cell>
          <cell r="IO111">
            <v>0</v>
          </cell>
          <cell r="IP111">
            <v>0</v>
          </cell>
          <cell r="IQ111">
            <v>0</v>
          </cell>
          <cell r="IR111">
            <v>0</v>
          </cell>
          <cell r="IS111">
            <v>0</v>
          </cell>
          <cell r="IT111">
            <v>0</v>
          </cell>
          <cell r="IU111">
            <v>0</v>
          </cell>
          <cell r="IV111">
            <v>0</v>
          </cell>
          <cell r="IW111">
            <v>2.13</v>
          </cell>
          <cell r="IX111">
            <v>0.53249999999999997</v>
          </cell>
          <cell r="IY111">
            <v>2.13</v>
          </cell>
          <cell r="IZ111">
            <v>2.13</v>
          </cell>
          <cell r="JA111">
            <v>0</v>
          </cell>
          <cell r="JB111">
            <v>25.54</v>
          </cell>
          <cell r="JC111">
            <v>25.54</v>
          </cell>
          <cell r="JD111">
            <v>25.54</v>
          </cell>
          <cell r="JE111">
            <v>0</v>
          </cell>
          <cell r="JF111">
            <v>0</v>
          </cell>
          <cell r="JG111">
            <v>0</v>
          </cell>
          <cell r="JH111">
            <v>0</v>
          </cell>
          <cell r="JI111">
            <v>0</v>
          </cell>
          <cell r="JJ111">
            <v>34.152500000000003</v>
          </cell>
          <cell r="JK111">
            <v>34.152500000000003</v>
          </cell>
          <cell r="JL111" t="str">
            <v>&lt;--ADMw_O--</v>
          </cell>
          <cell r="JM111">
            <v>0</v>
          </cell>
          <cell r="JN111">
            <v>0</v>
          </cell>
          <cell r="JO111">
            <v>524.13</v>
          </cell>
          <cell r="JP111">
            <v>41</v>
          </cell>
          <cell r="JQ111">
            <v>0.7</v>
          </cell>
          <cell r="JR111">
            <v>43640.35126797454</v>
          </cell>
          <cell r="JS111">
            <v>1</v>
          </cell>
          <cell r="JT111">
            <v>2</v>
          </cell>
        </row>
        <row r="112">
          <cell r="A112">
            <v>2020</v>
          </cell>
          <cell r="B112">
            <v>2020</v>
          </cell>
          <cell r="C112" t="str">
            <v>13016</v>
          </cell>
          <cell r="D112" t="str">
            <v>Harney</v>
          </cell>
          <cell r="E112" t="str">
            <v>Frenchglen SD 16</v>
          </cell>
          <cell r="G112">
            <v>2013</v>
          </cell>
          <cell r="H112">
            <v>0</v>
          </cell>
          <cell r="I112">
            <v>1000</v>
          </cell>
          <cell r="J112">
            <v>0</v>
          </cell>
          <cell r="K112">
            <v>1500</v>
          </cell>
          <cell r="L112">
            <v>0</v>
          </cell>
          <cell r="M112">
            <v>0</v>
          </cell>
          <cell r="N112">
            <v>0</v>
          </cell>
          <cell r="O112">
            <v>0</v>
          </cell>
          <cell r="P112">
            <v>9.09</v>
          </cell>
          <cell r="Q112">
            <v>5000</v>
          </cell>
          <cell r="R112">
            <v>1</v>
          </cell>
          <cell r="S112">
            <v>1</v>
          </cell>
          <cell r="T112">
            <v>1</v>
          </cell>
          <cell r="U112">
            <v>0</v>
          </cell>
          <cell r="V112" t="str">
            <v>--ADMw_F--&gt;</v>
          </cell>
          <cell r="W112">
            <v>1</v>
          </cell>
          <cell r="X112">
            <v>1</v>
          </cell>
          <cell r="Y112">
            <v>1</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0.31</v>
          </cell>
          <cell r="AV112">
            <v>7.7499999999999999E-2</v>
          </cell>
          <cell r="AW112">
            <v>0.31</v>
          </cell>
          <cell r="AX112">
            <v>0.31</v>
          </cell>
          <cell r="AY112">
            <v>0</v>
          </cell>
          <cell r="AZ112">
            <v>25.54</v>
          </cell>
          <cell r="BA112">
            <v>25.54</v>
          </cell>
          <cell r="BB112">
            <v>25.54</v>
          </cell>
          <cell r="BC112">
            <v>0</v>
          </cell>
          <cell r="BD112">
            <v>0</v>
          </cell>
          <cell r="BE112">
            <v>0</v>
          </cell>
          <cell r="BF112">
            <v>0</v>
          </cell>
          <cell r="BG112">
            <v>0</v>
          </cell>
          <cell r="BH112">
            <v>52.945</v>
          </cell>
          <cell r="BI112">
            <v>26.6175</v>
          </cell>
          <cell r="BJ112">
            <v>486.46</v>
          </cell>
          <cell r="BK112">
            <v>26.6175</v>
          </cell>
          <cell r="BL112">
            <v>52.945</v>
          </cell>
          <cell r="BM112">
            <v>52.94</v>
          </cell>
          <cell r="BN112" t="str">
            <v>&lt;--ADMw_F--</v>
          </cell>
          <cell r="BO112">
            <v>0</v>
          </cell>
          <cell r="BP112">
            <v>0</v>
          </cell>
          <cell r="BQ112">
            <v>5000</v>
          </cell>
          <cell r="BR112">
            <v>96</v>
          </cell>
          <cell r="BS112">
            <v>0.9</v>
          </cell>
          <cell r="BT112" t="str">
            <v>&lt;--Spacer--&gt;</v>
          </cell>
          <cell r="BU112" t="str">
            <v>&lt;--Spacer--&gt;</v>
          </cell>
          <cell r="BV112" t="str">
            <v>&lt;--Spacer--&gt;</v>
          </cell>
          <cell r="BW112" t="str">
            <v>&lt;--Spacer--&gt;</v>
          </cell>
          <cell r="BX112">
            <v>2013</v>
          </cell>
          <cell r="BY112">
            <v>0</v>
          </cell>
          <cell r="BZ112">
            <v>2500</v>
          </cell>
          <cell r="CA112">
            <v>0</v>
          </cell>
          <cell r="CB112">
            <v>4500</v>
          </cell>
          <cell r="CC112">
            <v>0</v>
          </cell>
          <cell r="CD112">
            <v>0</v>
          </cell>
          <cell r="CE112">
            <v>0</v>
          </cell>
          <cell r="CF112">
            <v>0</v>
          </cell>
          <cell r="CG112">
            <v>10.24</v>
          </cell>
          <cell r="CH112">
            <v>15000</v>
          </cell>
          <cell r="CI112">
            <v>2.4</v>
          </cell>
          <cell r="CJ112">
            <v>433.92</v>
          </cell>
          <cell r="CK112">
            <v>2.4</v>
          </cell>
          <cell r="CL112">
            <v>431.52</v>
          </cell>
          <cell r="CM112">
            <v>0</v>
          </cell>
          <cell r="CN112" t="str">
            <v>--ADMw_C--&gt;</v>
          </cell>
          <cell r="CO112">
            <v>2.4</v>
          </cell>
          <cell r="CP112">
            <v>433.92</v>
          </cell>
          <cell r="CQ112">
            <v>2.4</v>
          </cell>
          <cell r="CR112">
            <v>431.52</v>
          </cell>
          <cell r="CS112">
            <v>25</v>
          </cell>
          <cell r="CT112">
            <v>25</v>
          </cell>
          <cell r="CU112">
            <v>0</v>
          </cell>
          <cell r="CV112">
            <v>0</v>
          </cell>
          <cell r="CW112">
            <v>0</v>
          </cell>
          <cell r="CX112">
            <v>0</v>
          </cell>
          <cell r="CY112">
            <v>0</v>
          </cell>
          <cell r="CZ112">
            <v>0</v>
          </cell>
          <cell r="DA112">
            <v>0</v>
          </cell>
          <cell r="DB112">
            <v>0</v>
          </cell>
          <cell r="DC112">
            <v>1</v>
          </cell>
          <cell r="DD112">
            <v>0</v>
          </cell>
          <cell r="DE112">
            <v>1</v>
          </cell>
          <cell r="DF112">
            <v>0</v>
          </cell>
          <cell r="DG112">
            <v>0</v>
          </cell>
          <cell r="DH112">
            <v>0</v>
          </cell>
          <cell r="DI112">
            <v>0</v>
          </cell>
          <cell r="DJ112">
            <v>0</v>
          </cell>
          <cell r="DK112">
            <v>0</v>
          </cell>
          <cell r="DL112">
            <v>0</v>
          </cell>
          <cell r="DM112">
            <v>0.02</v>
          </cell>
          <cell r="DN112">
            <v>5.0000000000000001E-3</v>
          </cell>
          <cell r="DO112">
            <v>4</v>
          </cell>
          <cell r="DP112">
            <v>0.02</v>
          </cell>
          <cell r="DQ112">
            <v>3.98</v>
          </cell>
          <cell r="DR112">
            <v>25.54</v>
          </cell>
          <cell r="DS112">
            <v>25.54</v>
          </cell>
          <cell r="DT112">
            <v>25.54</v>
          </cell>
          <cell r="DU112">
            <v>0</v>
          </cell>
          <cell r="DV112">
            <v>0</v>
          </cell>
          <cell r="DW112">
            <v>0</v>
          </cell>
          <cell r="DX112">
            <v>0</v>
          </cell>
          <cell r="DY112">
            <v>0</v>
          </cell>
          <cell r="DZ112">
            <v>43.63</v>
          </cell>
          <cell r="EA112">
            <v>52.945</v>
          </cell>
          <cell r="EB112">
            <v>299.41000000000003</v>
          </cell>
          <cell r="EC112">
            <v>486.46</v>
          </cell>
          <cell r="ED112">
            <v>52.945</v>
          </cell>
          <cell r="EE112">
            <v>486.46</v>
          </cell>
          <cell r="EF112" t="str">
            <v>&lt;--ADMw_C--</v>
          </cell>
          <cell r="EG112">
            <v>0</v>
          </cell>
          <cell r="EH112">
            <v>0</v>
          </cell>
          <cell r="EI112">
            <v>34.57</v>
          </cell>
          <cell r="EJ112">
            <v>1</v>
          </cell>
          <cell r="EK112">
            <v>0.7</v>
          </cell>
          <cell r="EL112" t="str">
            <v>&lt;--Spacer--&gt;</v>
          </cell>
          <cell r="EM112" t="str">
            <v>&lt;--Spacer--&gt;</v>
          </cell>
          <cell r="EN112" t="str">
            <v>&lt;--Spacer--&gt;</v>
          </cell>
          <cell r="EO112" t="str">
            <v>&lt;--Spacer--&gt;</v>
          </cell>
          <cell r="EP112">
            <v>2013</v>
          </cell>
          <cell r="EQ112">
            <v>0</v>
          </cell>
          <cell r="ER112">
            <v>70311</v>
          </cell>
          <cell r="ES112">
            <v>17359</v>
          </cell>
          <cell r="ET112">
            <v>0</v>
          </cell>
          <cell r="EU112">
            <v>0</v>
          </cell>
          <cell r="EV112">
            <v>0</v>
          </cell>
          <cell r="EW112">
            <v>0</v>
          </cell>
          <cell r="EX112">
            <v>0</v>
          </cell>
          <cell r="EY112">
            <v>9.09</v>
          </cell>
          <cell r="EZ112">
            <v>5564</v>
          </cell>
          <cell r="FA112">
            <v>3.08</v>
          </cell>
          <cell r="FB112">
            <v>257.87</v>
          </cell>
          <cell r="FC112">
            <v>3.08</v>
          </cell>
          <cell r="FD112">
            <v>254.79</v>
          </cell>
          <cell r="FE112">
            <v>0</v>
          </cell>
          <cell r="FF112" t="str">
            <v>--ADMw_P--&gt;</v>
          </cell>
          <cell r="FG112">
            <v>3.08</v>
          </cell>
          <cell r="FH112">
            <v>257.87</v>
          </cell>
          <cell r="FI112">
            <v>3.08</v>
          </cell>
          <cell r="FJ112">
            <v>254.79</v>
          </cell>
          <cell r="FK112">
            <v>15</v>
          </cell>
          <cell r="FL112">
            <v>15</v>
          </cell>
          <cell r="FM112">
            <v>0</v>
          </cell>
          <cell r="FN112">
            <v>0</v>
          </cell>
          <cell r="FO112">
            <v>0</v>
          </cell>
          <cell r="FP112">
            <v>0</v>
          </cell>
          <cell r="FQ112">
            <v>0</v>
          </cell>
          <cell r="FR112">
            <v>0</v>
          </cell>
          <cell r="FS112">
            <v>0</v>
          </cell>
          <cell r="FT112">
            <v>0</v>
          </cell>
          <cell r="FU112">
            <v>0.25</v>
          </cell>
          <cell r="FV112">
            <v>0</v>
          </cell>
          <cell r="FW112">
            <v>0.25</v>
          </cell>
          <cell r="FX112">
            <v>0</v>
          </cell>
          <cell r="FY112">
            <v>0</v>
          </cell>
          <cell r="FZ112">
            <v>0</v>
          </cell>
          <cell r="GA112">
            <v>0</v>
          </cell>
          <cell r="GB112">
            <v>0</v>
          </cell>
          <cell r="GC112">
            <v>0</v>
          </cell>
          <cell r="GD112">
            <v>0</v>
          </cell>
          <cell r="GE112">
            <v>0.04</v>
          </cell>
          <cell r="GF112">
            <v>0.01</v>
          </cell>
          <cell r="GG112">
            <v>3</v>
          </cell>
          <cell r="GH112">
            <v>0.04</v>
          </cell>
          <cell r="GI112">
            <v>2.96</v>
          </cell>
          <cell r="GJ112">
            <v>25.54</v>
          </cell>
          <cell r="GK112">
            <v>25.54</v>
          </cell>
          <cell r="GL112">
            <v>25.54</v>
          </cell>
          <cell r="GM112">
            <v>0</v>
          </cell>
          <cell r="GN112">
            <v>0</v>
          </cell>
          <cell r="GO112">
            <v>0</v>
          </cell>
          <cell r="GP112">
            <v>0</v>
          </cell>
          <cell r="GQ112">
            <v>0</v>
          </cell>
          <cell r="GR112">
            <v>57.6</v>
          </cell>
          <cell r="GS112">
            <v>43.63</v>
          </cell>
          <cell r="GT112">
            <v>298.51</v>
          </cell>
          <cell r="GU112">
            <v>299.41000000000003</v>
          </cell>
          <cell r="GV112">
            <v>57.6</v>
          </cell>
          <cell r="GW112">
            <v>299.41000000000003</v>
          </cell>
          <cell r="GX112" t="str">
            <v>&lt;--ADMw_P--</v>
          </cell>
          <cell r="GY112">
            <v>0</v>
          </cell>
          <cell r="GZ112">
            <v>0</v>
          </cell>
          <cell r="HA112">
            <v>21.58</v>
          </cell>
          <cell r="HB112">
            <v>1</v>
          </cell>
          <cell r="HC112">
            <v>0.7</v>
          </cell>
          <cell r="HD112" t="str">
            <v>&lt;--Spacer--&gt;</v>
          </cell>
          <cell r="HE112" t="str">
            <v>&lt;--Spacer--&gt;</v>
          </cell>
          <cell r="HF112" t="str">
            <v>&lt;--Spacer--&gt;</v>
          </cell>
          <cell r="HG112" t="str">
            <v>&lt;--Spacer--&gt;</v>
          </cell>
          <cell r="HH112">
            <v>2013</v>
          </cell>
          <cell r="HI112">
            <v>0</v>
          </cell>
          <cell r="HJ112">
            <v>2752</v>
          </cell>
          <cell r="HK112">
            <v>16304</v>
          </cell>
          <cell r="HL112">
            <v>0</v>
          </cell>
          <cell r="HM112">
            <v>0</v>
          </cell>
          <cell r="HN112">
            <v>0</v>
          </cell>
          <cell r="HO112">
            <v>0</v>
          </cell>
          <cell r="HP112">
            <v>0</v>
          </cell>
          <cell r="HQ112">
            <v>8.2200000000000006</v>
          </cell>
          <cell r="HR112">
            <v>31932</v>
          </cell>
          <cell r="HS112">
            <v>10.029999999999999</v>
          </cell>
          <cell r="HT112">
            <v>247.94</v>
          </cell>
          <cell r="HU112">
            <v>10.029999999999999</v>
          </cell>
          <cell r="HV112">
            <v>237.91</v>
          </cell>
          <cell r="HW112">
            <v>0</v>
          </cell>
          <cell r="HX112" t="str">
            <v>--ADMw_O--&gt;</v>
          </cell>
          <cell r="HY112">
            <v>10.029999999999999</v>
          </cell>
          <cell r="HZ112">
            <v>247.94</v>
          </cell>
          <cell r="IA112">
            <v>10.029999999999999</v>
          </cell>
          <cell r="IB112">
            <v>237.91</v>
          </cell>
          <cell r="IC112">
            <v>22</v>
          </cell>
          <cell r="ID112">
            <v>22</v>
          </cell>
          <cell r="IE112">
            <v>0</v>
          </cell>
          <cell r="IF112">
            <v>0</v>
          </cell>
          <cell r="IG112">
            <v>0</v>
          </cell>
          <cell r="IH112">
            <v>0</v>
          </cell>
          <cell r="II112">
            <v>0</v>
          </cell>
          <cell r="IJ112">
            <v>0</v>
          </cell>
          <cell r="IK112">
            <v>0</v>
          </cell>
          <cell r="IL112">
            <v>0</v>
          </cell>
          <cell r="IM112">
            <v>2.2799999999999998</v>
          </cell>
          <cell r="IN112">
            <v>0</v>
          </cell>
          <cell r="IO112">
            <v>2.2799999999999998</v>
          </cell>
          <cell r="IP112">
            <v>0</v>
          </cell>
          <cell r="IQ112">
            <v>0</v>
          </cell>
          <cell r="IR112">
            <v>0</v>
          </cell>
          <cell r="IS112">
            <v>0</v>
          </cell>
          <cell r="IT112">
            <v>0</v>
          </cell>
          <cell r="IU112">
            <v>0</v>
          </cell>
          <cell r="IV112">
            <v>0</v>
          </cell>
          <cell r="IW112">
            <v>0.12</v>
          </cell>
          <cell r="IX112">
            <v>0.03</v>
          </cell>
          <cell r="IY112">
            <v>3</v>
          </cell>
          <cell r="IZ112">
            <v>0.12</v>
          </cell>
          <cell r="JA112">
            <v>2.88</v>
          </cell>
          <cell r="JB112">
            <v>25.54</v>
          </cell>
          <cell r="JC112">
            <v>25.54</v>
          </cell>
          <cell r="JD112">
            <v>25.54</v>
          </cell>
          <cell r="JE112">
            <v>0</v>
          </cell>
          <cell r="JF112">
            <v>0</v>
          </cell>
          <cell r="JG112">
            <v>0</v>
          </cell>
          <cell r="JH112">
            <v>0</v>
          </cell>
          <cell r="JI112">
            <v>0</v>
          </cell>
          <cell r="JJ112">
            <v>57.6</v>
          </cell>
          <cell r="JK112">
            <v>298.51</v>
          </cell>
          <cell r="JL112" t="str">
            <v>&lt;--ADMw_O--</v>
          </cell>
          <cell r="JM112">
            <v>0</v>
          </cell>
          <cell r="JN112">
            <v>0</v>
          </cell>
          <cell r="JO112">
            <v>128.79</v>
          </cell>
          <cell r="JP112">
            <v>2</v>
          </cell>
          <cell r="JQ112">
            <v>0.7</v>
          </cell>
          <cell r="JR112">
            <v>43640.35126797454</v>
          </cell>
          <cell r="JS112">
            <v>1</v>
          </cell>
          <cell r="JT112">
            <v>2</v>
          </cell>
        </row>
        <row r="113">
          <cell r="A113">
            <v>4702</v>
          </cell>
          <cell r="B113">
            <v>2020</v>
          </cell>
          <cell r="D113" t="str">
            <v>Harney</v>
          </cell>
          <cell r="E113" t="str">
            <v>Frenchglen SD 16</v>
          </cell>
          <cell r="F113" t="str">
            <v>Silvies River Charter School</v>
          </cell>
          <cell r="H113">
            <v>0</v>
          </cell>
          <cell r="I113">
            <v>0</v>
          </cell>
          <cell r="J113">
            <v>0</v>
          </cell>
          <cell r="K113">
            <v>0</v>
          </cell>
          <cell r="L113">
            <v>0</v>
          </cell>
          <cell r="M113">
            <v>0</v>
          </cell>
          <cell r="N113">
            <v>0</v>
          </cell>
          <cell r="O113">
            <v>0</v>
          </cell>
          <cell r="P113">
            <v>0</v>
          </cell>
          <cell r="Q113">
            <v>0</v>
          </cell>
          <cell r="R113">
            <v>0</v>
          </cell>
          <cell r="T113">
            <v>0</v>
          </cell>
          <cell r="U113">
            <v>0</v>
          </cell>
          <cell r="V113" t="str">
            <v>--ADMw_F--&gt;</v>
          </cell>
          <cell r="W113">
            <v>0</v>
          </cell>
          <cell r="Y113">
            <v>0</v>
          </cell>
          <cell r="Z113">
            <v>0</v>
          </cell>
          <cell r="AA113">
            <v>0</v>
          </cell>
          <cell r="AB113">
            <v>0</v>
          </cell>
          <cell r="AC113">
            <v>0</v>
          </cell>
          <cell r="AD113">
            <v>0</v>
          </cell>
          <cell r="AE113">
            <v>0</v>
          </cell>
          <cell r="AG113">
            <v>0</v>
          </cell>
          <cell r="AH113">
            <v>0</v>
          </cell>
          <cell r="AI113">
            <v>0</v>
          </cell>
          <cell r="AJ113">
            <v>0</v>
          </cell>
          <cell r="AL113">
            <v>0</v>
          </cell>
          <cell r="AM113">
            <v>0</v>
          </cell>
          <cell r="AN113">
            <v>0</v>
          </cell>
          <cell r="AO113">
            <v>0</v>
          </cell>
          <cell r="AQ113">
            <v>0</v>
          </cell>
          <cell r="AR113">
            <v>0</v>
          </cell>
          <cell r="AS113">
            <v>0</v>
          </cell>
          <cell r="AT113">
            <v>0</v>
          </cell>
          <cell r="AU113">
            <v>0</v>
          </cell>
          <cell r="AV113">
            <v>0</v>
          </cell>
          <cell r="AX113">
            <v>0</v>
          </cell>
          <cell r="AY113">
            <v>0</v>
          </cell>
          <cell r="AZ113">
            <v>0</v>
          </cell>
          <cell r="BB113">
            <v>0</v>
          </cell>
          <cell r="BC113">
            <v>0</v>
          </cell>
          <cell r="BD113">
            <v>0</v>
          </cell>
          <cell r="BF113">
            <v>0</v>
          </cell>
          <cell r="BG113">
            <v>0</v>
          </cell>
          <cell r="BH113">
            <v>433.51499999999999</v>
          </cell>
          <cell r="BI113">
            <v>0</v>
          </cell>
          <cell r="BL113">
            <v>433.51499999999999</v>
          </cell>
          <cell r="BN113" t="str">
            <v>&lt;--ADMw_F--</v>
          </cell>
          <cell r="BO113">
            <v>0</v>
          </cell>
          <cell r="BP113">
            <v>0</v>
          </cell>
          <cell r="BQ113">
            <v>0</v>
          </cell>
          <cell r="BR113">
            <v>0</v>
          </cell>
          <cell r="BS113">
            <v>0</v>
          </cell>
          <cell r="BT113" t="str">
            <v>&lt;--Spacer--&gt;</v>
          </cell>
          <cell r="BU113" t="str">
            <v>&lt;--Spacer--&gt;</v>
          </cell>
          <cell r="BV113" t="str">
            <v>&lt;--Spacer--&gt;</v>
          </cell>
          <cell r="BW113" t="str">
            <v>&lt;--Spacer--&gt;</v>
          </cell>
          <cell r="BY113">
            <v>0</v>
          </cell>
          <cell r="BZ113">
            <v>0</v>
          </cell>
          <cell r="CA113">
            <v>0</v>
          </cell>
          <cell r="CB113">
            <v>0</v>
          </cell>
          <cell r="CC113">
            <v>0</v>
          </cell>
          <cell r="CD113">
            <v>0</v>
          </cell>
          <cell r="CE113">
            <v>0</v>
          </cell>
          <cell r="CF113">
            <v>0</v>
          </cell>
          <cell r="CG113">
            <v>0</v>
          </cell>
          <cell r="CH113">
            <v>0</v>
          </cell>
          <cell r="CI113">
            <v>431.52</v>
          </cell>
          <cell r="CK113">
            <v>431.52</v>
          </cell>
          <cell r="CL113">
            <v>0</v>
          </cell>
          <cell r="CM113">
            <v>0</v>
          </cell>
          <cell r="CN113" t="str">
            <v>--ADMw_C--&gt;</v>
          </cell>
          <cell r="CO113">
            <v>431.52</v>
          </cell>
          <cell r="CQ113">
            <v>431.52</v>
          </cell>
          <cell r="CR113">
            <v>0</v>
          </cell>
          <cell r="CS113">
            <v>0</v>
          </cell>
          <cell r="CT113">
            <v>0</v>
          </cell>
          <cell r="CU113">
            <v>0</v>
          </cell>
          <cell r="CV113">
            <v>0</v>
          </cell>
          <cell r="CW113">
            <v>0</v>
          </cell>
          <cell r="CY113">
            <v>0</v>
          </cell>
          <cell r="CZ113">
            <v>0</v>
          </cell>
          <cell r="DA113">
            <v>1</v>
          </cell>
          <cell r="DB113">
            <v>1</v>
          </cell>
          <cell r="DD113">
            <v>1</v>
          </cell>
          <cell r="DE113">
            <v>0</v>
          </cell>
          <cell r="DF113">
            <v>0</v>
          </cell>
          <cell r="DG113">
            <v>0</v>
          </cell>
          <cell r="DI113">
            <v>0</v>
          </cell>
          <cell r="DJ113">
            <v>0</v>
          </cell>
          <cell r="DK113">
            <v>0</v>
          </cell>
          <cell r="DL113">
            <v>0</v>
          </cell>
          <cell r="DM113">
            <v>3.98</v>
          </cell>
          <cell r="DN113">
            <v>0.995</v>
          </cell>
          <cell r="DP113">
            <v>3.98</v>
          </cell>
          <cell r="DQ113">
            <v>0</v>
          </cell>
          <cell r="DR113">
            <v>0</v>
          </cell>
          <cell r="DT113">
            <v>0</v>
          </cell>
          <cell r="DU113">
            <v>0</v>
          </cell>
          <cell r="DV113">
            <v>0</v>
          </cell>
          <cell r="DX113">
            <v>0</v>
          </cell>
          <cell r="DY113">
            <v>0</v>
          </cell>
          <cell r="DZ113">
            <v>255.78</v>
          </cell>
          <cell r="EA113">
            <v>433.51499999999999</v>
          </cell>
          <cell r="ED113">
            <v>433.51499999999999</v>
          </cell>
          <cell r="EF113" t="str">
            <v>&lt;--ADMw_C--</v>
          </cell>
          <cell r="EG113">
            <v>0</v>
          </cell>
          <cell r="EH113">
            <v>0</v>
          </cell>
          <cell r="EI113">
            <v>0</v>
          </cell>
          <cell r="EJ113">
            <v>0</v>
          </cell>
          <cell r="EK113">
            <v>0</v>
          </cell>
          <cell r="EL113" t="str">
            <v>&lt;--Spacer--&gt;</v>
          </cell>
          <cell r="EM113" t="str">
            <v>&lt;--Spacer--&gt;</v>
          </cell>
          <cell r="EN113" t="str">
            <v>&lt;--Spacer--&gt;</v>
          </cell>
          <cell r="EO113" t="str">
            <v>&lt;--Spacer--&gt;</v>
          </cell>
          <cell r="EQ113">
            <v>0</v>
          </cell>
          <cell r="ER113">
            <v>0</v>
          </cell>
          <cell r="ES113">
            <v>0</v>
          </cell>
          <cell r="ET113">
            <v>0</v>
          </cell>
          <cell r="EU113">
            <v>0</v>
          </cell>
          <cell r="EV113">
            <v>0</v>
          </cell>
          <cell r="EW113">
            <v>0</v>
          </cell>
          <cell r="EX113">
            <v>0</v>
          </cell>
          <cell r="EY113">
            <v>0</v>
          </cell>
          <cell r="EZ113">
            <v>0</v>
          </cell>
          <cell r="FA113">
            <v>254.79</v>
          </cell>
          <cell r="FC113">
            <v>254.79</v>
          </cell>
          <cell r="FD113">
            <v>0</v>
          </cell>
          <cell r="FE113">
            <v>0</v>
          </cell>
          <cell r="FF113" t="str">
            <v>--ADMw_P--&gt;</v>
          </cell>
          <cell r="FG113">
            <v>254.79</v>
          </cell>
          <cell r="FI113">
            <v>254.79</v>
          </cell>
          <cell r="FJ113">
            <v>0</v>
          </cell>
          <cell r="FK113">
            <v>0</v>
          </cell>
          <cell r="FL113">
            <v>0</v>
          </cell>
          <cell r="FM113">
            <v>0</v>
          </cell>
          <cell r="FN113">
            <v>0</v>
          </cell>
          <cell r="FO113">
            <v>0</v>
          </cell>
          <cell r="FQ113">
            <v>0</v>
          </cell>
          <cell r="FR113">
            <v>0</v>
          </cell>
          <cell r="FS113">
            <v>0.25</v>
          </cell>
          <cell r="FT113">
            <v>0.25</v>
          </cell>
          <cell r="FV113">
            <v>0.25</v>
          </cell>
          <cell r="FW113">
            <v>0</v>
          </cell>
          <cell r="FX113">
            <v>0</v>
          </cell>
          <cell r="FY113">
            <v>0</v>
          </cell>
          <cell r="GA113">
            <v>0</v>
          </cell>
          <cell r="GB113">
            <v>0</v>
          </cell>
          <cell r="GC113">
            <v>0</v>
          </cell>
          <cell r="GD113">
            <v>0</v>
          </cell>
          <cell r="GE113">
            <v>2.96</v>
          </cell>
          <cell r="GF113">
            <v>0.74</v>
          </cell>
          <cell r="GH113">
            <v>2.96</v>
          </cell>
          <cell r="GI113">
            <v>0</v>
          </cell>
          <cell r="GJ113">
            <v>0</v>
          </cell>
          <cell r="GL113">
            <v>0</v>
          </cell>
          <cell r="GM113">
            <v>0</v>
          </cell>
          <cell r="GN113">
            <v>0</v>
          </cell>
          <cell r="GP113">
            <v>0</v>
          </cell>
          <cell r="GQ113">
            <v>0</v>
          </cell>
          <cell r="GR113">
            <v>240.91</v>
          </cell>
          <cell r="GS113">
            <v>255.78</v>
          </cell>
          <cell r="GV113">
            <v>255.78</v>
          </cell>
          <cell r="GX113" t="str">
            <v>&lt;--ADMw_P--</v>
          </cell>
          <cell r="GY113">
            <v>0</v>
          </cell>
          <cell r="GZ113">
            <v>0</v>
          </cell>
          <cell r="HA113">
            <v>0</v>
          </cell>
          <cell r="HB113">
            <v>0</v>
          </cell>
          <cell r="HC113">
            <v>0</v>
          </cell>
          <cell r="HD113" t="str">
            <v>&lt;--Spacer--&gt;</v>
          </cell>
          <cell r="HE113" t="str">
            <v>&lt;--Spacer--&gt;</v>
          </cell>
          <cell r="HF113" t="str">
            <v>&lt;--Spacer--&gt;</v>
          </cell>
          <cell r="HG113" t="str">
            <v>&lt;--Spacer--&gt;</v>
          </cell>
          <cell r="HI113">
            <v>0</v>
          </cell>
          <cell r="HJ113">
            <v>0</v>
          </cell>
          <cell r="HK113">
            <v>0</v>
          </cell>
          <cell r="HL113">
            <v>0</v>
          </cell>
          <cell r="HM113">
            <v>0</v>
          </cell>
          <cell r="HN113">
            <v>0</v>
          </cell>
          <cell r="HO113">
            <v>0</v>
          </cell>
          <cell r="HP113">
            <v>0</v>
          </cell>
          <cell r="HQ113">
            <v>0</v>
          </cell>
          <cell r="HR113">
            <v>0</v>
          </cell>
          <cell r="HS113">
            <v>237.91</v>
          </cell>
          <cell r="HU113">
            <v>237.91</v>
          </cell>
          <cell r="HV113">
            <v>0</v>
          </cell>
          <cell r="HW113">
            <v>0</v>
          </cell>
          <cell r="HX113" t="str">
            <v>--ADMw_O--&gt;</v>
          </cell>
          <cell r="HY113">
            <v>237.91</v>
          </cell>
          <cell r="IA113">
            <v>237.91</v>
          </cell>
          <cell r="IB113">
            <v>0</v>
          </cell>
          <cell r="IC113">
            <v>0</v>
          </cell>
          <cell r="ID113">
            <v>0</v>
          </cell>
          <cell r="IE113">
            <v>0</v>
          </cell>
          <cell r="IF113">
            <v>0</v>
          </cell>
          <cell r="IG113">
            <v>0</v>
          </cell>
          <cell r="II113">
            <v>0</v>
          </cell>
          <cell r="IJ113">
            <v>0</v>
          </cell>
          <cell r="IK113">
            <v>2.2799999999999998</v>
          </cell>
          <cell r="IL113">
            <v>2.2799999999999998</v>
          </cell>
          <cell r="IN113">
            <v>2.2799999999999998</v>
          </cell>
          <cell r="IO113">
            <v>0</v>
          </cell>
          <cell r="IP113">
            <v>0</v>
          </cell>
          <cell r="IQ113">
            <v>0</v>
          </cell>
          <cell r="IS113">
            <v>0</v>
          </cell>
          <cell r="IT113">
            <v>0</v>
          </cell>
          <cell r="IU113">
            <v>0</v>
          </cell>
          <cell r="IV113">
            <v>0</v>
          </cell>
          <cell r="IW113">
            <v>2.88</v>
          </cell>
          <cell r="IX113">
            <v>0.72</v>
          </cell>
          <cell r="IZ113">
            <v>2.88</v>
          </cell>
          <cell r="JA113">
            <v>0</v>
          </cell>
          <cell r="JB113">
            <v>0</v>
          </cell>
          <cell r="JD113">
            <v>0</v>
          </cell>
          <cell r="JE113">
            <v>0</v>
          </cell>
          <cell r="JF113">
            <v>0</v>
          </cell>
          <cell r="JH113">
            <v>0</v>
          </cell>
          <cell r="JI113">
            <v>0</v>
          </cell>
          <cell r="JJ113">
            <v>240.91</v>
          </cell>
          <cell r="JL113" t="str">
            <v>&lt;--ADMw_O--</v>
          </cell>
          <cell r="JM113">
            <v>0</v>
          </cell>
          <cell r="JN113">
            <v>0</v>
          </cell>
          <cell r="JO113">
            <v>0</v>
          </cell>
          <cell r="JP113">
            <v>0</v>
          </cell>
          <cell r="JQ113">
            <v>0</v>
          </cell>
          <cell r="JR113">
            <v>43640.35126797454</v>
          </cell>
          <cell r="JS113">
            <v>1</v>
          </cell>
          <cell r="JT113">
            <v>3</v>
          </cell>
        </row>
        <row r="114">
          <cell r="A114">
            <v>2021</v>
          </cell>
          <cell r="B114">
            <v>2021</v>
          </cell>
          <cell r="C114" t="str">
            <v>13028</v>
          </cell>
          <cell r="D114" t="str">
            <v>Harney</v>
          </cell>
          <cell r="E114" t="str">
            <v>Double O SD 28</v>
          </cell>
          <cell r="G114">
            <v>2013</v>
          </cell>
          <cell r="H114">
            <v>3232</v>
          </cell>
          <cell r="I114">
            <v>0</v>
          </cell>
          <cell r="J114">
            <v>0</v>
          </cell>
          <cell r="K114">
            <v>0</v>
          </cell>
          <cell r="L114">
            <v>0</v>
          </cell>
          <cell r="M114">
            <v>0</v>
          </cell>
          <cell r="N114">
            <v>5231</v>
          </cell>
          <cell r="O114">
            <v>0</v>
          </cell>
          <cell r="P114">
            <v>7</v>
          </cell>
          <cell r="Q114">
            <v>3500</v>
          </cell>
          <cell r="R114">
            <v>3</v>
          </cell>
          <cell r="S114">
            <v>3</v>
          </cell>
          <cell r="T114">
            <v>3</v>
          </cell>
          <cell r="U114">
            <v>0</v>
          </cell>
          <cell r="V114" t="str">
            <v>--ADMw_F--&gt;</v>
          </cell>
          <cell r="W114">
            <v>2.7</v>
          </cell>
          <cell r="X114">
            <v>2.7</v>
          </cell>
          <cell r="Y114">
            <v>2.7</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1</v>
          </cell>
          <cell r="AV114">
            <v>0.25</v>
          </cell>
          <cell r="AW114">
            <v>1</v>
          </cell>
          <cell r="AX114">
            <v>1</v>
          </cell>
          <cell r="AY114">
            <v>0</v>
          </cell>
          <cell r="AZ114">
            <v>25.54</v>
          </cell>
          <cell r="BA114">
            <v>25.54</v>
          </cell>
          <cell r="BB114">
            <v>25.54</v>
          </cell>
          <cell r="BC114">
            <v>0</v>
          </cell>
          <cell r="BD114">
            <v>0</v>
          </cell>
          <cell r="BE114">
            <v>0</v>
          </cell>
          <cell r="BF114">
            <v>0</v>
          </cell>
          <cell r="BG114">
            <v>0</v>
          </cell>
          <cell r="BH114">
            <v>29.39</v>
          </cell>
          <cell r="BI114">
            <v>28.49</v>
          </cell>
          <cell r="BJ114">
            <v>29.39</v>
          </cell>
          <cell r="BK114">
            <v>28.49</v>
          </cell>
          <cell r="BL114">
            <v>29.39</v>
          </cell>
          <cell r="BM114">
            <v>29.39</v>
          </cell>
          <cell r="BN114" t="str">
            <v>&lt;--ADMw_F--</v>
          </cell>
          <cell r="BO114">
            <v>0</v>
          </cell>
          <cell r="BP114">
            <v>0</v>
          </cell>
          <cell r="BQ114">
            <v>1166.67</v>
          </cell>
          <cell r="BR114">
            <v>78</v>
          </cell>
          <cell r="BS114">
            <v>0.7</v>
          </cell>
          <cell r="BT114" t="str">
            <v>&lt;--Spacer--&gt;</v>
          </cell>
          <cell r="BU114" t="str">
            <v>&lt;--Spacer--&gt;</v>
          </cell>
          <cell r="BV114" t="str">
            <v>&lt;--Spacer--&gt;</v>
          </cell>
          <cell r="BW114" t="str">
            <v>&lt;--Spacer--&gt;</v>
          </cell>
          <cell r="BX114">
            <v>2013</v>
          </cell>
          <cell r="BY114">
            <v>3138</v>
          </cell>
          <cell r="BZ114">
            <v>0</v>
          </cell>
          <cell r="CA114">
            <v>0</v>
          </cell>
          <cell r="CB114">
            <v>0</v>
          </cell>
          <cell r="CC114">
            <v>0</v>
          </cell>
          <cell r="CD114">
            <v>0</v>
          </cell>
          <cell r="CE114">
            <v>5231</v>
          </cell>
          <cell r="CF114">
            <v>0</v>
          </cell>
          <cell r="CG114">
            <v>8</v>
          </cell>
          <cell r="CH114">
            <v>3400</v>
          </cell>
          <cell r="CI114">
            <v>4</v>
          </cell>
          <cell r="CJ114">
            <v>4</v>
          </cell>
          <cell r="CK114">
            <v>4</v>
          </cell>
          <cell r="CL114">
            <v>0</v>
          </cell>
          <cell r="CM114">
            <v>0</v>
          </cell>
          <cell r="CN114" t="str">
            <v>--ADMw_C--&gt;</v>
          </cell>
          <cell r="CO114">
            <v>3.6</v>
          </cell>
          <cell r="CP114">
            <v>3.6</v>
          </cell>
          <cell r="CQ114">
            <v>3.6</v>
          </cell>
          <cell r="CR114">
            <v>0</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v>0</v>
          </cell>
          <cell r="DI114">
            <v>0</v>
          </cell>
          <cell r="DJ114">
            <v>0</v>
          </cell>
          <cell r="DK114">
            <v>0</v>
          </cell>
          <cell r="DL114">
            <v>0</v>
          </cell>
          <cell r="DM114">
            <v>1</v>
          </cell>
          <cell r="DN114">
            <v>0.25</v>
          </cell>
          <cell r="DO114">
            <v>1</v>
          </cell>
          <cell r="DP114">
            <v>1</v>
          </cell>
          <cell r="DQ114">
            <v>0</v>
          </cell>
          <cell r="DR114">
            <v>25.54</v>
          </cell>
          <cell r="DS114">
            <v>25.54</v>
          </cell>
          <cell r="DT114">
            <v>25.54</v>
          </cell>
          <cell r="DU114">
            <v>0</v>
          </cell>
          <cell r="DV114">
            <v>0</v>
          </cell>
          <cell r="DW114">
            <v>0</v>
          </cell>
          <cell r="DX114">
            <v>0</v>
          </cell>
          <cell r="DY114">
            <v>0</v>
          </cell>
          <cell r="DZ114">
            <v>28.49</v>
          </cell>
          <cell r="EA114">
            <v>29.39</v>
          </cell>
          <cell r="EB114">
            <v>28.49</v>
          </cell>
          <cell r="EC114">
            <v>29.39</v>
          </cell>
          <cell r="ED114">
            <v>29.39</v>
          </cell>
          <cell r="EE114">
            <v>29.39</v>
          </cell>
          <cell r="EF114" t="str">
            <v>&lt;--ADMw_C--</v>
          </cell>
          <cell r="EG114">
            <v>0</v>
          </cell>
          <cell r="EH114">
            <v>0</v>
          </cell>
          <cell r="EI114">
            <v>850</v>
          </cell>
          <cell r="EJ114">
            <v>71</v>
          </cell>
          <cell r="EK114">
            <v>0.7</v>
          </cell>
          <cell r="EL114" t="str">
            <v>&lt;--Spacer--&gt;</v>
          </cell>
          <cell r="EM114" t="str">
            <v>&lt;--Spacer--&gt;</v>
          </cell>
          <cell r="EN114" t="str">
            <v>&lt;--Spacer--&gt;</v>
          </cell>
          <cell r="EO114" t="str">
            <v>&lt;--Spacer--&gt;</v>
          </cell>
          <cell r="EP114">
            <v>2013</v>
          </cell>
          <cell r="EQ114">
            <v>3781</v>
          </cell>
          <cell r="ER114">
            <v>5096</v>
          </cell>
          <cell r="ES114">
            <v>222</v>
          </cell>
          <cell r="ET114">
            <v>0</v>
          </cell>
          <cell r="EU114">
            <v>0</v>
          </cell>
          <cell r="EV114">
            <v>0</v>
          </cell>
          <cell r="EW114">
            <v>0</v>
          </cell>
          <cell r="EX114">
            <v>0</v>
          </cell>
          <cell r="EY114">
            <v>7</v>
          </cell>
          <cell r="EZ114">
            <v>2138</v>
          </cell>
          <cell r="FA114">
            <v>3</v>
          </cell>
          <cell r="FB114">
            <v>3</v>
          </cell>
          <cell r="FC114">
            <v>3</v>
          </cell>
          <cell r="FD114">
            <v>0</v>
          </cell>
          <cell r="FE114">
            <v>0</v>
          </cell>
          <cell r="FF114" t="str">
            <v>--ADMw_P--&gt;</v>
          </cell>
          <cell r="FG114">
            <v>2.7</v>
          </cell>
          <cell r="FH114">
            <v>2.7</v>
          </cell>
          <cell r="FI114">
            <v>2.7</v>
          </cell>
          <cell r="FJ114">
            <v>0</v>
          </cell>
          <cell r="FK114">
            <v>0</v>
          </cell>
          <cell r="FL114">
            <v>0</v>
          </cell>
          <cell r="FM114">
            <v>0</v>
          </cell>
          <cell r="FN114">
            <v>0</v>
          </cell>
          <cell r="FO114">
            <v>0</v>
          </cell>
          <cell r="FP114">
            <v>0</v>
          </cell>
          <cell r="FQ114">
            <v>0</v>
          </cell>
          <cell r="FR114">
            <v>0</v>
          </cell>
          <cell r="FS114">
            <v>0</v>
          </cell>
          <cell r="FT114">
            <v>0</v>
          </cell>
          <cell r="FU114">
            <v>0</v>
          </cell>
          <cell r="FV114">
            <v>0</v>
          </cell>
          <cell r="FW114">
            <v>0</v>
          </cell>
          <cell r="FX114">
            <v>0</v>
          </cell>
          <cell r="FY114">
            <v>0</v>
          </cell>
          <cell r="FZ114">
            <v>0</v>
          </cell>
          <cell r="GA114">
            <v>0</v>
          </cell>
          <cell r="GB114">
            <v>0</v>
          </cell>
          <cell r="GC114">
            <v>0</v>
          </cell>
          <cell r="GD114">
            <v>0</v>
          </cell>
          <cell r="GE114">
            <v>1</v>
          </cell>
          <cell r="GF114">
            <v>0.25</v>
          </cell>
          <cell r="GG114">
            <v>1</v>
          </cell>
          <cell r="GH114">
            <v>1</v>
          </cell>
          <cell r="GI114">
            <v>0</v>
          </cell>
          <cell r="GJ114">
            <v>25.54</v>
          </cell>
          <cell r="GK114">
            <v>25.54</v>
          </cell>
          <cell r="GL114">
            <v>25.54</v>
          </cell>
          <cell r="GM114">
            <v>0</v>
          </cell>
          <cell r="GN114">
            <v>0</v>
          </cell>
          <cell r="GO114">
            <v>0</v>
          </cell>
          <cell r="GP114">
            <v>0</v>
          </cell>
          <cell r="GQ114">
            <v>0</v>
          </cell>
          <cell r="GR114">
            <v>28.49</v>
          </cell>
          <cell r="GS114">
            <v>28.49</v>
          </cell>
          <cell r="GT114">
            <v>28.49</v>
          </cell>
          <cell r="GU114">
            <v>28.49</v>
          </cell>
          <cell r="GV114">
            <v>28.49</v>
          </cell>
          <cell r="GW114">
            <v>28.49</v>
          </cell>
          <cell r="GX114" t="str">
            <v>&lt;--ADMw_P--</v>
          </cell>
          <cell r="GY114">
            <v>-0.128333</v>
          </cell>
          <cell r="GZ114">
            <v>0</v>
          </cell>
          <cell r="HA114">
            <v>712.67</v>
          </cell>
          <cell r="HB114">
            <v>59</v>
          </cell>
          <cell r="HC114">
            <v>0.7</v>
          </cell>
          <cell r="HD114" t="str">
            <v>&lt;--Spacer--&gt;</v>
          </cell>
          <cell r="HE114" t="str">
            <v>&lt;--Spacer--&gt;</v>
          </cell>
          <cell r="HF114" t="str">
            <v>&lt;--Spacer--&gt;</v>
          </cell>
          <cell r="HG114" t="str">
            <v>&lt;--Spacer--&gt;</v>
          </cell>
          <cell r="HH114">
            <v>2013</v>
          </cell>
          <cell r="HI114">
            <v>3712</v>
          </cell>
          <cell r="HJ114">
            <v>245</v>
          </cell>
          <cell r="HK114">
            <v>239</v>
          </cell>
          <cell r="HL114">
            <v>0</v>
          </cell>
          <cell r="HM114">
            <v>0</v>
          </cell>
          <cell r="HN114">
            <v>0</v>
          </cell>
          <cell r="HO114">
            <v>0</v>
          </cell>
          <cell r="HP114">
            <v>0</v>
          </cell>
          <cell r="HQ114">
            <v>6</v>
          </cell>
          <cell r="HR114">
            <v>2079</v>
          </cell>
          <cell r="HS114">
            <v>3</v>
          </cell>
          <cell r="HT114">
            <v>3</v>
          </cell>
          <cell r="HU114">
            <v>3</v>
          </cell>
          <cell r="HV114">
            <v>0</v>
          </cell>
          <cell r="HW114">
            <v>0</v>
          </cell>
          <cell r="HX114" t="str">
            <v>--ADMw_O--&gt;</v>
          </cell>
          <cell r="HY114">
            <v>2.7</v>
          </cell>
          <cell r="HZ114">
            <v>2.7</v>
          </cell>
          <cell r="IA114">
            <v>2.7</v>
          </cell>
          <cell r="IB114">
            <v>0</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v>
          </cell>
          <cell r="IS114">
            <v>0</v>
          </cell>
          <cell r="IT114">
            <v>0</v>
          </cell>
          <cell r="IU114">
            <v>0</v>
          </cell>
          <cell r="IV114">
            <v>0</v>
          </cell>
          <cell r="IW114">
            <v>1</v>
          </cell>
          <cell r="IX114">
            <v>0.25</v>
          </cell>
          <cell r="IY114">
            <v>1</v>
          </cell>
          <cell r="IZ114">
            <v>1</v>
          </cell>
          <cell r="JA114">
            <v>0</v>
          </cell>
          <cell r="JB114">
            <v>25.54</v>
          </cell>
          <cell r="JC114">
            <v>25.54</v>
          </cell>
          <cell r="JD114">
            <v>25.54</v>
          </cell>
          <cell r="JE114">
            <v>0</v>
          </cell>
          <cell r="JF114">
            <v>0</v>
          </cell>
          <cell r="JG114">
            <v>0</v>
          </cell>
          <cell r="JH114">
            <v>0</v>
          </cell>
          <cell r="JI114">
            <v>0</v>
          </cell>
          <cell r="JJ114">
            <v>28.49</v>
          </cell>
          <cell r="JK114">
            <v>28.49</v>
          </cell>
          <cell r="JL114" t="str">
            <v>&lt;--ADMw_O--</v>
          </cell>
          <cell r="JM114">
            <v>-0.128333</v>
          </cell>
          <cell r="JN114">
            <v>0</v>
          </cell>
          <cell r="JO114">
            <v>693</v>
          </cell>
          <cell r="JP114">
            <v>62</v>
          </cell>
          <cell r="JQ114">
            <v>0.7</v>
          </cell>
          <cell r="JR114">
            <v>43640.35126797454</v>
          </cell>
          <cell r="JS114">
            <v>1</v>
          </cell>
          <cell r="JT114">
            <v>2</v>
          </cell>
        </row>
        <row r="115">
          <cell r="A115">
            <v>2022</v>
          </cell>
          <cell r="B115">
            <v>2022</v>
          </cell>
          <cell r="C115" t="str">
            <v>13033</v>
          </cell>
          <cell r="D115" t="str">
            <v>Harney</v>
          </cell>
          <cell r="E115" t="str">
            <v>South Harney SD 33</v>
          </cell>
          <cell r="G115">
            <v>2013</v>
          </cell>
          <cell r="H115">
            <v>27000</v>
          </cell>
          <cell r="I115">
            <v>5500</v>
          </cell>
          <cell r="J115">
            <v>0</v>
          </cell>
          <cell r="K115">
            <v>325</v>
          </cell>
          <cell r="L115">
            <v>0</v>
          </cell>
          <cell r="M115">
            <v>0</v>
          </cell>
          <cell r="N115">
            <v>1400</v>
          </cell>
          <cell r="O115">
            <v>0</v>
          </cell>
          <cell r="P115">
            <v>14.5</v>
          </cell>
          <cell r="Q115">
            <v>102000</v>
          </cell>
          <cell r="R115">
            <v>15</v>
          </cell>
          <cell r="S115">
            <v>15</v>
          </cell>
          <cell r="T115">
            <v>15</v>
          </cell>
          <cell r="U115">
            <v>0</v>
          </cell>
          <cell r="V115" t="str">
            <v>--ADMw_F--&gt;</v>
          </cell>
          <cell r="W115">
            <v>13.5</v>
          </cell>
          <cell r="X115">
            <v>13.5</v>
          </cell>
          <cell r="Y115">
            <v>13.5</v>
          </cell>
          <cell r="Z115">
            <v>0</v>
          </cell>
          <cell r="AA115">
            <v>2</v>
          </cell>
          <cell r="AB115">
            <v>1.65</v>
          </cell>
          <cell r="AC115">
            <v>0.6</v>
          </cell>
          <cell r="AD115">
            <v>1</v>
          </cell>
          <cell r="AE115">
            <v>0.5</v>
          </cell>
          <cell r="AF115">
            <v>1</v>
          </cell>
          <cell r="AG115">
            <v>1</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1.76</v>
          </cell>
          <cell r="AV115">
            <v>0.44</v>
          </cell>
          <cell r="AW115">
            <v>1.76</v>
          </cell>
          <cell r="AX115">
            <v>1.76</v>
          </cell>
          <cell r="AY115">
            <v>0</v>
          </cell>
          <cell r="AZ115">
            <v>25.54</v>
          </cell>
          <cell r="BA115">
            <v>25.54</v>
          </cell>
          <cell r="BB115">
            <v>25.54</v>
          </cell>
          <cell r="BC115">
            <v>0</v>
          </cell>
          <cell r="BD115">
            <v>0</v>
          </cell>
          <cell r="BE115">
            <v>0</v>
          </cell>
          <cell r="BF115">
            <v>0</v>
          </cell>
          <cell r="BG115">
            <v>0</v>
          </cell>
          <cell r="BH115">
            <v>42.030799999999999</v>
          </cell>
          <cell r="BI115">
            <v>42.23</v>
          </cell>
          <cell r="BJ115">
            <v>42.030799999999999</v>
          </cell>
          <cell r="BK115">
            <v>42.23</v>
          </cell>
          <cell r="BL115">
            <v>42.23</v>
          </cell>
          <cell r="BM115">
            <v>42.23</v>
          </cell>
          <cell r="BN115" t="str">
            <v>&lt;--ADMw_F--</v>
          </cell>
          <cell r="BO115">
            <v>-1.6582E-2</v>
          </cell>
          <cell r="BP115">
            <v>0</v>
          </cell>
          <cell r="BQ115">
            <v>6800</v>
          </cell>
          <cell r="BR115">
            <v>98</v>
          </cell>
          <cell r="BS115">
            <v>0.9</v>
          </cell>
          <cell r="BT115" t="str">
            <v>&lt;--Spacer--&gt;</v>
          </cell>
          <cell r="BU115" t="str">
            <v>&lt;--Spacer--&gt;</v>
          </cell>
          <cell r="BV115" t="str">
            <v>&lt;--Spacer--&gt;</v>
          </cell>
          <cell r="BW115" t="str">
            <v>&lt;--Spacer--&gt;</v>
          </cell>
          <cell r="BX115">
            <v>2013</v>
          </cell>
          <cell r="BY115">
            <v>26150</v>
          </cell>
          <cell r="BZ115">
            <v>300</v>
          </cell>
          <cell r="CA115">
            <v>0</v>
          </cell>
          <cell r="CB115">
            <v>300</v>
          </cell>
          <cell r="CC115">
            <v>0</v>
          </cell>
          <cell r="CD115">
            <v>0</v>
          </cell>
          <cell r="CE115">
            <v>1350</v>
          </cell>
          <cell r="CF115">
            <v>0</v>
          </cell>
          <cell r="CG115">
            <v>15.5</v>
          </cell>
          <cell r="CH115">
            <v>100366</v>
          </cell>
          <cell r="CI115">
            <v>15.28</v>
          </cell>
          <cell r="CJ115">
            <v>15.28</v>
          </cell>
          <cell r="CK115">
            <v>15.28</v>
          </cell>
          <cell r="CL115">
            <v>0</v>
          </cell>
          <cell r="CM115">
            <v>0</v>
          </cell>
          <cell r="CN115" t="str">
            <v>--ADMw_C--&gt;</v>
          </cell>
          <cell r="CO115">
            <v>13.76</v>
          </cell>
          <cell r="CP115">
            <v>13.76</v>
          </cell>
          <cell r="CQ115">
            <v>13.76</v>
          </cell>
          <cell r="CR115">
            <v>0</v>
          </cell>
          <cell r="CS115">
            <v>2</v>
          </cell>
          <cell r="CT115">
            <v>1.6808000000000001</v>
          </cell>
          <cell r="CU115">
            <v>0.6</v>
          </cell>
          <cell r="CV115">
            <v>0</v>
          </cell>
          <cell r="CW115">
            <v>0</v>
          </cell>
          <cell r="CX115">
            <v>0</v>
          </cell>
          <cell r="CY115">
            <v>0</v>
          </cell>
          <cell r="CZ115">
            <v>0</v>
          </cell>
          <cell r="DA115">
            <v>0</v>
          </cell>
          <cell r="DB115">
            <v>0</v>
          </cell>
          <cell r="DC115">
            <v>0</v>
          </cell>
          <cell r="DD115">
            <v>0</v>
          </cell>
          <cell r="DE115">
            <v>0</v>
          </cell>
          <cell r="DF115">
            <v>0</v>
          </cell>
          <cell r="DG115">
            <v>0</v>
          </cell>
          <cell r="DH115">
            <v>0</v>
          </cell>
          <cell r="DI115">
            <v>0</v>
          </cell>
          <cell r="DJ115">
            <v>0</v>
          </cell>
          <cell r="DK115">
            <v>0</v>
          </cell>
          <cell r="DL115">
            <v>0</v>
          </cell>
          <cell r="DM115">
            <v>1.8</v>
          </cell>
          <cell r="DN115">
            <v>0.45</v>
          </cell>
          <cell r="DO115">
            <v>1.8</v>
          </cell>
          <cell r="DP115">
            <v>1.8</v>
          </cell>
          <cell r="DQ115">
            <v>0</v>
          </cell>
          <cell r="DR115">
            <v>25.54</v>
          </cell>
          <cell r="DS115">
            <v>25.54</v>
          </cell>
          <cell r="DT115">
            <v>25.54</v>
          </cell>
          <cell r="DU115">
            <v>0</v>
          </cell>
          <cell r="DV115">
            <v>0</v>
          </cell>
          <cell r="DW115">
            <v>0</v>
          </cell>
          <cell r="DX115">
            <v>0</v>
          </cell>
          <cell r="DY115">
            <v>0</v>
          </cell>
          <cell r="DZ115">
            <v>40.2776</v>
          </cell>
          <cell r="EA115">
            <v>42.030799999999999</v>
          </cell>
          <cell r="EB115">
            <v>40.2776</v>
          </cell>
          <cell r="EC115">
            <v>42.030799999999999</v>
          </cell>
          <cell r="ED115">
            <v>42.030799999999999</v>
          </cell>
          <cell r="EE115">
            <v>42.030799999999999</v>
          </cell>
          <cell r="EF115" t="str">
            <v>&lt;--ADMw_C--</v>
          </cell>
          <cell r="EG115">
            <v>-2.3333E-2</v>
          </cell>
          <cell r="EH115">
            <v>0</v>
          </cell>
          <cell r="EI115">
            <v>6413.16</v>
          </cell>
          <cell r="EJ115">
            <v>98</v>
          </cell>
          <cell r="EK115">
            <v>0.9</v>
          </cell>
          <cell r="EL115" t="str">
            <v>&lt;--Spacer--&gt;</v>
          </cell>
          <cell r="EM115" t="str">
            <v>&lt;--Spacer--&gt;</v>
          </cell>
          <cell r="EN115" t="str">
            <v>&lt;--Spacer--&gt;</v>
          </cell>
          <cell r="EO115" t="str">
            <v>&lt;--Spacer--&gt;</v>
          </cell>
          <cell r="EP115">
            <v>2013</v>
          </cell>
          <cell r="EQ115">
            <v>26719</v>
          </cell>
          <cell r="ER115">
            <v>400</v>
          </cell>
          <cell r="ES115">
            <v>1005</v>
          </cell>
          <cell r="ET115">
            <v>0</v>
          </cell>
          <cell r="EU115">
            <v>0</v>
          </cell>
          <cell r="EV115">
            <v>0</v>
          </cell>
          <cell r="EW115">
            <v>0</v>
          </cell>
          <cell r="EX115">
            <v>0</v>
          </cell>
          <cell r="EY115">
            <v>14.5</v>
          </cell>
          <cell r="EZ115">
            <v>91510</v>
          </cell>
          <cell r="FA115">
            <v>13.41</v>
          </cell>
          <cell r="FB115">
            <v>13.41</v>
          </cell>
          <cell r="FC115">
            <v>13.41</v>
          </cell>
          <cell r="FD115">
            <v>0</v>
          </cell>
          <cell r="FE115">
            <v>0</v>
          </cell>
          <cell r="FF115" t="str">
            <v>--ADMw_P--&gt;</v>
          </cell>
          <cell r="FG115">
            <v>12.07</v>
          </cell>
          <cell r="FH115">
            <v>12.07</v>
          </cell>
          <cell r="FI115">
            <v>12.07</v>
          </cell>
          <cell r="FJ115">
            <v>0</v>
          </cell>
          <cell r="FK115">
            <v>3</v>
          </cell>
          <cell r="FL115">
            <v>1.4751000000000001</v>
          </cell>
          <cell r="FM115">
            <v>0.6</v>
          </cell>
          <cell r="FN115">
            <v>0</v>
          </cell>
          <cell r="FO115">
            <v>0</v>
          </cell>
          <cell r="FP115">
            <v>0</v>
          </cell>
          <cell r="FQ115">
            <v>0</v>
          </cell>
          <cell r="FR115">
            <v>0</v>
          </cell>
          <cell r="FS115">
            <v>0</v>
          </cell>
          <cell r="FT115">
            <v>0</v>
          </cell>
          <cell r="FU115">
            <v>0</v>
          </cell>
          <cell r="FV115">
            <v>0</v>
          </cell>
          <cell r="FW115">
            <v>0</v>
          </cell>
          <cell r="FX115">
            <v>0</v>
          </cell>
          <cell r="FY115">
            <v>0</v>
          </cell>
          <cell r="FZ115">
            <v>0</v>
          </cell>
          <cell r="GA115">
            <v>0</v>
          </cell>
          <cell r="GB115">
            <v>0</v>
          </cell>
          <cell r="GC115">
            <v>0</v>
          </cell>
          <cell r="GD115">
            <v>0</v>
          </cell>
          <cell r="GE115">
            <v>2.37</v>
          </cell>
          <cell r="GF115">
            <v>0.59250000000000003</v>
          </cell>
          <cell r="GG115">
            <v>2.37</v>
          </cell>
          <cell r="GH115">
            <v>2.37</v>
          </cell>
          <cell r="GI115">
            <v>0</v>
          </cell>
          <cell r="GJ115">
            <v>25.54</v>
          </cell>
          <cell r="GK115">
            <v>25.54</v>
          </cell>
          <cell r="GL115">
            <v>25.54</v>
          </cell>
          <cell r="GM115">
            <v>0</v>
          </cell>
          <cell r="GN115">
            <v>0</v>
          </cell>
          <cell r="GO115">
            <v>0</v>
          </cell>
          <cell r="GP115">
            <v>0</v>
          </cell>
          <cell r="GQ115">
            <v>0</v>
          </cell>
          <cell r="GR115">
            <v>37.607500000000002</v>
          </cell>
          <cell r="GS115">
            <v>40.2776</v>
          </cell>
          <cell r="GT115">
            <v>37.607500000000002</v>
          </cell>
          <cell r="GU115">
            <v>40.2776</v>
          </cell>
          <cell r="GV115">
            <v>40.2776</v>
          </cell>
          <cell r="GW115">
            <v>40.2776</v>
          </cell>
          <cell r="GX115" t="str">
            <v>&lt;--ADMw_P--</v>
          </cell>
          <cell r="GY115">
            <v>0</v>
          </cell>
          <cell r="GZ115">
            <v>0</v>
          </cell>
          <cell r="HA115">
            <v>6824.01</v>
          </cell>
          <cell r="HB115">
            <v>96</v>
          </cell>
          <cell r="HC115">
            <v>0.9</v>
          </cell>
          <cell r="HD115" t="str">
            <v>&lt;--Spacer--&gt;</v>
          </cell>
          <cell r="HE115" t="str">
            <v>&lt;--Spacer--&gt;</v>
          </cell>
          <cell r="HF115" t="str">
            <v>&lt;--Spacer--&gt;</v>
          </cell>
          <cell r="HG115" t="str">
            <v>&lt;--Spacer--&gt;</v>
          </cell>
          <cell r="HH115">
            <v>2013</v>
          </cell>
          <cell r="HI115">
            <v>25968</v>
          </cell>
          <cell r="HJ115">
            <v>337</v>
          </cell>
          <cell r="HK115">
            <v>1296</v>
          </cell>
          <cell r="HL115">
            <v>0</v>
          </cell>
          <cell r="HM115">
            <v>0</v>
          </cell>
          <cell r="HN115">
            <v>0</v>
          </cell>
          <cell r="HO115">
            <v>0</v>
          </cell>
          <cell r="HP115">
            <v>0</v>
          </cell>
          <cell r="HQ115">
            <v>5</v>
          </cell>
          <cell r="HR115">
            <v>78121</v>
          </cell>
          <cell r="HS115">
            <v>11.69</v>
          </cell>
          <cell r="HT115">
            <v>11.69</v>
          </cell>
          <cell r="HU115">
            <v>11.69</v>
          </cell>
          <cell r="HV115">
            <v>0</v>
          </cell>
          <cell r="HW115">
            <v>0</v>
          </cell>
          <cell r="HX115" t="str">
            <v>--ADMw_O--&gt;</v>
          </cell>
          <cell r="HY115">
            <v>10.52</v>
          </cell>
          <cell r="HZ115">
            <v>10.52</v>
          </cell>
          <cell r="IA115">
            <v>10.52</v>
          </cell>
          <cell r="IB115">
            <v>0</v>
          </cell>
          <cell r="IC115">
            <v>1</v>
          </cell>
          <cell r="ID115">
            <v>1</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v>
          </cell>
          <cell r="IS115">
            <v>0</v>
          </cell>
          <cell r="IT115">
            <v>0</v>
          </cell>
          <cell r="IU115">
            <v>0</v>
          </cell>
          <cell r="IV115">
            <v>0</v>
          </cell>
          <cell r="IW115">
            <v>2.19</v>
          </cell>
          <cell r="IX115">
            <v>0.54749999999999999</v>
          </cell>
          <cell r="IY115">
            <v>2.19</v>
          </cell>
          <cell r="IZ115">
            <v>2.19</v>
          </cell>
          <cell r="JA115">
            <v>0</v>
          </cell>
          <cell r="JB115">
            <v>25.54</v>
          </cell>
          <cell r="JC115">
            <v>25.54</v>
          </cell>
          <cell r="JD115">
            <v>25.54</v>
          </cell>
          <cell r="JE115">
            <v>0</v>
          </cell>
          <cell r="JF115">
            <v>0</v>
          </cell>
          <cell r="JG115">
            <v>0</v>
          </cell>
          <cell r="JH115">
            <v>0</v>
          </cell>
          <cell r="JI115">
            <v>0</v>
          </cell>
          <cell r="JJ115">
            <v>37.607500000000002</v>
          </cell>
          <cell r="JK115">
            <v>37.607500000000002</v>
          </cell>
          <cell r="JL115" t="str">
            <v>&lt;--ADMw_O--</v>
          </cell>
          <cell r="JM115">
            <v>-2.1573999999999999E-2</v>
          </cell>
          <cell r="JN115">
            <v>0</v>
          </cell>
          <cell r="JO115">
            <v>6682.72</v>
          </cell>
          <cell r="JP115">
            <v>97</v>
          </cell>
          <cell r="JQ115">
            <v>0.9</v>
          </cell>
          <cell r="JR115">
            <v>43640.35126797454</v>
          </cell>
          <cell r="JS115">
            <v>1</v>
          </cell>
          <cell r="JT115">
            <v>2</v>
          </cell>
        </row>
        <row r="116">
          <cell r="A116">
            <v>2023</v>
          </cell>
          <cell r="B116">
            <v>2023</v>
          </cell>
          <cell r="C116" t="str">
            <v>13701</v>
          </cell>
          <cell r="D116" t="str">
            <v>Harney</v>
          </cell>
          <cell r="E116" t="str">
            <v>Harney County Union High SD 1J</v>
          </cell>
          <cell r="G116">
            <v>2013</v>
          </cell>
          <cell r="H116">
            <v>493500</v>
          </cell>
          <cell r="I116">
            <v>0</v>
          </cell>
          <cell r="J116">
            <v>0</v>
          </cell>
          <cell r="K116">
            <v>2000</v>
          </cell>
          <cell r="L116">
            <v>5800</v>
          </cell>
          <cell r="M116">
            <v>0</v>
          </cell>
          <cell r="N116">
            <v>25000</v>
          </cell>
          <cell r="O116">
            <v>0</v>
          </cell>
          <cell r="P116">
            <v>17.47</v>
          </cell>
          <cell r="Q116">
            <v>400000</v>
          </cell>
          <cell r="R116">
            <v>480</v>
          </cell>
          <cell r="S116">
            <v>480</v>
          </cell>
          <cell r="T116">
            <v>480</v>
          </cell>
          <cell r="U116">
            <v>0</v>
          </cell>
          <cell r="V116" t="str">
            <v>--ADMw_F--&gt;</v>
          </cell>
          <cell r="W116">
            <v>480</v>
          </cell>
          <cell r="X116">
            <v>480</v>
          </cell>
          <cell r="Y116">
            <v>480</v>
          </cell>
          <cell r="Z116">
            <v>0</v>
          </cell>
          <cell r="AA116">
            <v>23</v>
          </cell>
          <cell r="AB116">
            <v>23</v>
          </cell>
          <cell r="AC116">
            <v>0</v>
          </cell>
          <cell r="AD116">
            <v>0</v>
          </cell>
          <cell r="AE116">
            <v>0</v>
          </cell>
          <cell r="AF116">
            <v>0</v>
          </cell>
          <cell r="AG116">
            <v>0</v>
          </cell>
          <cell r="AH116">
            <v>0</v>
          </cell>
          <cell r="AI116">
            <v>1</v>
          </cell>
          <cell r="AJ116">
            <v>1</v>
          </cell>
          <cell r="AK116">
            <v>1</v>
          </cell>
          <cell r="AL116">
            <v>1</v>
          </cell>
          <cell r="AM116">
            <v>0</v>
          </cell>
          <cell r="AN116">
            <v>0</v>
          </cell>
          <cell r="AO116">
            <v>0</v>
          </cell>
          <cell r="AP116">
            <v>0</v>
          </cell>
          <cell r="AQ116">
            <v>0</v>
          </cell>
          <cell r="AR116">
            <v>0</v>
          </cell>
          <cell r="AS116">
            <v>0</v>
          </cell>
          <cell r="AT116">
            <v>0</v>
          </cell>
          <cell r="AU116">
            <v>15</v>
          </cell>
          <cell r="AV116">
            <v>3.75</v>
          </cell>
          <cell r="AW116">
            <v>15</v>
          </cell>
          <cell r="AX116">
            <v>15</v>
          </cell>
          <cell r="AY116">
            <v>0</v>
          </cell>
          <cell r="AZ116">
            <v>0</v>
          </cell>
          <cell r="BA116">
            <v>0</v>
          </cell>
          <cell r="BB116">
            <v>0</v>
          </cell>
          <cell r="BC116">
            <v>0</v>
          </cell>
          <cell r="BD116">
            <v>50.46</v>
          </cell>
          <cell r="BE116">
            <v>50.46</v>
          </cell>
          <cell r="BF116">
            <v>50.46</v>
          </cell>
          <cell r="BG116">
            <v>0</v>
          </cell>
          <cell r="BH116">
            <v>136.345</v>
          </cell>
          <cell r="BI116">
            <v>558.21</v>
          </cell>
          <cell r="BJ116">
            <v>136.345</v>
          </cell>
          <cell r="BK116">
            <v>558.21</v>
          </cell>
          <cell r="BL116">
            <v>558.21</v>
          </cell>
          <cell r="BM116">
            <v>558.21</v>
          </cell>
          <cell r="BN116" t="str">
            <v>&lt;--ADMw_F--</v>
          </cell>
          <cell r="BO116">
            <v>-1.2229E-2</v>
          </cell>
          <cell r="BP116">
            <v>0</v>
          </cell>
          <cell r="BQ116">
            <v>833.33</v>
          </cell>
          <cell r="BR116">
            <v>69</v>
          </cell>
          <cell r="BS116">
            <v>0.7</v>
          </cell>
          <cell r="BT116" t="str">
            <v>&lt;--Spacer--&gt;</v>
          </cell>
          <cell r="BU116" t="str">
            <v>&lt;--Spacer--&gt;</v>
          </cell>
          <cell r="BV116" t="str">
            <v>&lt;--Spacer--&gt;</v>
          </cell>
          <cell r="BW116" t="str">
            <v>&lt;--Spacer--&gt;</v>
          </cell>
          <cell r="BX116">
            <v>2013</v>
          </cell>
          <cell r="BY116">
            <v>470000</v>
          </cell>
          <cell r="BZ116">
            <v>0</v>
          </cell>
          <cell r="CA116">
            <v>0</v>
          </cell>
          <cell r="CB116">
            <v>2000</v>
          </cell>
          <cell r="CC116">
            <v>5800</v>
          </cell>
          <cell r="CD116">
            <v>0</v>
          </cell>
          <cell r="CE116">
            <v>25000</v>
          </cell>
          <cell r="CF116">
            <v>0</v>
          </cell>
          <cell r="CG116">
            <v>16.29</v>
          </cell>
          <cell r="CH116">
            <v>340000</v>
          </cell>
          <cell r="CI116">
            <v>63.94</v>
          </cell>
          <cell r="CJ116">
            <v>63.94</v>
          </cell>
          <cell r="CK116">
            <v>63.94</v>
          </cell>
          <cell r="CL116">
            <v>0</v>
          </cell>
          <cell r="CM116">
            <v>0</v>
          </cell>
          <cell r="CN116" t="str">
            <v>--ADMw_C--&gt;</v>
          </cell>
          <cell r="CO116">
            <v>76.73</v>
          </cell>
          <cell r="CP116">
            <v>76.73</v>
          </cell>
          <cell r="CQ116">
            <v>76.73</v>
          </cell>
          <cell r="CR116">
            <v>0</v>
          </cell>
          <cell r="CS116">
            <v>6</v>
          </cell>
          <cell r="CT116">
            <v>6</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12.62</v>
          </cell>
          <cell r="DN116">
            <v>3.1549999999999998</v>
          </cell>
          <cell r="DO116">
            <v>12.62</v>
          </cell>
          <cell r="DP116">
            <v>12.62</v>
          </cell>
          <cell r="DQ116">
            <v>0</v>
          </cell>
          <cell r="DR116">
            <v>0</v>
          </cell>
          <cell r="DS116">
            <v>0</v>
          </cell>
          <cell r="DT116">
            <v>0</v>
          </cell>
          <cell r="DU116">
            <v>0</v>
          </cell>
          <cell r="DV116">
            <v>50.46</v>
          </cell>
          <cell r="DW116">
            <v>50.46</v>
          </cell>
          <cell r="DX116">
            <v>50.46</v>
          </cell>
          <cell r="DY116">
            <v>0</v>
          </cell>
          <cell r="DZ116">
            <v>118.545</v>
          </cell>
          <cell r="EA116">
            <v>136.345</v>
          </cell>
          <cell r="EB116">
            <v>118.545</v>
          </cell>
          <cell r="EC116">
            <v>136.345</v>
          </cell>
          <cell r="ED116">
            <v>136.345</v>
          </cell>
          <cell r="EE116">
            <v>136.345</v>
          </cell>
          <cell r="EF116" t="str">
            <v>&lt;--ADMw_C--</v>
          </cell>
          <cell r="EG116">
            <v>-2.8191999999999998E-2</v>
          </cell>
          <cell r="EH116">
            <v>0</v>
          </cell>
          <cell r="EI116">
            <v>5167.17</v>
          </cell>
          <cell r="EJ116">
            <v>97</v>
          </cell>
          <cell r="EK116">
            <v>0.9</v>
          </cell>
          <cell r="EL116" t="str">
            <v>&lt;--Spacer--&gt;</v>
          </cell>
          <cell r="EM116" t="str">
            <v>&lt;--Spacer--&gt;</v>
          </cell>
          <cell r="EN116" t="str">
            <v>&lt;--Spacer--&gt;</v>
          </cell>
          <cell r="EO116" t="str">
            <v>&lt;--Spacer--&gt;</v>
          </cell>
          <cell r="EP116">
            <v>2013</v>
          </cell>
          <cell r="EQ116">
            <v>471065</v>
          </cell>
          <cell r="ER116">
            <v>24833</v>
          </cell>
          <cell r="ES116">
            <v>4720</v>
          </cell>
          <cell r="ET116">
            <v>0</v>
          </cell>
          <cell r="EU116">
            <v>0</v>
          </cell>
          <cell r="EV116">
            <v>0</v>
          </cell>
          <cell r="EW116">
            <v>0</v>
          </cell>
          <cell r="EX116">
            <v>0</v>
          </cell>
          <cell r="EY116">
            <v>17.47</v>
          </cell>
          <cell r="EZ116">
            <v>392053</v>
          </cell>
          <cell r="FA116">
            <v>52.65</v>
          </cell>
          <cell r="FB116">
            <v>52.65</v>
          </cell>
          <cell r="FC116">
            <v>52.65</v>
          </cell>
          <cell r="FD116">
            <v>0</v>
          </cell>
          <cell r="FE116">
            <v>0</v>
          </cell>
          <cell r="FF116" t="str">
            <v>--ADMw_P--&gt;</v>
          </cell>
          <cell r="FG116">
            <v>63.18</v>
          </cell>
          <cell r="FH116">
            <v>63.18</v>
          </cell>
          <cell r="FI116">
            <v>63.18</v>
          </cell>
          <cell r="FJ116">
            <v>0</v>
          </cell>
          <cell r="FK116">
            <v>3</v>
          </cell>
          <cell r="FL116">
            <v>3</v>
          </cell>
          <cell r="FM116">
            <v>0</v>
          </cell>
          <cell r="FN116">
            <v>0</v>
          </cell>
          <cell r="FO116">
            <v>0</v>
          </cell>
          <cell r="FP116">
            <v>0</v>
          </cell>
          <cell r="FQ116">
            <v>0</v>
          </cell>
          <cell r="FR116">
            <v>0</v>
          </cell>
          <cell r="FS116">
            <v>0</v>
          </cell>
          <cell r="FT116">
            <v>0</v>
          </cell>
          <cell r="FU116">
            <v>0</v>
          </cell>
          <cell r="FV116">
            <v>0</v>
          </cell>
          <cell r="FW116">
            <v>0</v>
          </cell>
          <cell r="FX116">
            <v>0</v>
          </cell>
          <cell r="FY116">
            <v>0</v>
          </cell>
          <cell r="FZ116">
            <v>0</v>
          </cell>
          <cell r="GA116">
            <v>0</v>
          </cell>
          <cell r="GB116">
            <v>0</v>
          </cell>
          <cell r="GC116">
            <v>0</v>
          </cell>
          <cell r="GD116">
            <v>0</v>
          </cell>
          <cell r="GE116">
            <v>7.62</v>
          </cell>
          <cell r="GF116">
            <v>1.905</v>
          </cell>
          <cell r="GG116">
            <v>7.62</v>
          </cell>
          <cell r="GH116">
            <v>7.62</v>
          </cell>
          <cell r="GI116">
            <v>0</v>
          </cell>
          <cell r="GJ116">
            <v>0</v>
          </cell>
          <cell r="GK116">
            <v>0</v>
          </cell>
          <cell r="GL116">
            <v>0</v>
          </cell>
          <cell r="GM116">
            <v>0</v>
          </cell>
          <cell r="GN116">
            <v>50.46</v>
          </cell>
          <cell r="GO116">
            <v>50.46</v>
          </cell>
          <cell r="GP116">
            <v>50.46</v>
          </cell>
          <cell r="GQ116">
            <v>0</v>
          </cell>
          <cell r="GR116">
            <v>138.83250000000001</v>
          </cell>
          <cell r="GS116">
            <v>118.545</v>
          </cell>
          <cell r="GT116">
            <v>138.83250000000001</v>
          </cell>
          <cell r="GU116">
            <v>118.545</v>
          </cell>
          <cell r="GV116">
            <v>138.83250000000001</v>
          </cell>
          <cell r="GW116">
            <v>138.83250000000001</v>
          </cell>
          <cell r="GX116" t="str">
            <v>&lt;--ADMw_P--</v>
          </cell>
          <cell r="GY116">
            <v>-1.9453000000000002E-2</v>
          </cell>
          <cell r="GZ116">
            <v>0</v>
          </cell>
          <cell r="HA116">
            <v>7446.4</v>
          </cell>
          <cell r="HB116">
            <v>97</v>
          </cell>
          <cell r="HC116">
            <v>0.9</v>
          </cell>
          <cell r="HD116" t="str">
            <v>&lt;--Spacer--&gt;</v>
          </cell>
          <cell r="HE116" t="str">
            <v>&lt;--Spacer--&gt;</v>
          </cell>
          <cell r="HF116" t="str">
            <v>&lt;--Spacer--&gt;</v>
          </cell>
          <cell r="HG116" t="str">
            <v>&lt;--Spacer--&gt;</v>
          </cell>
          <cell r="HH116">
            <v>2013</v>
          </cell>
          <cell r="HI116">
            <v>456743</v>
          </cell>
          <cell r="HJ116">
            <v>1309</v>
          </cell>
          <cell r="HK116">
            <v>5224</v>
          </cell>
          <cell r="HL116">
            <v>0</v>
          </cell>
          <cell r="HM116">
            <v>0</v>
          </cell>
          <cell r="HN116">
            <v>0</v>
          </cell>
          <cell r="HO116">
            <v>0</v>
          </cell>
          <cell r="HP116">
            <v>0</v>
          </cell>
          <cell r="HQ116">
            <v>16.899999999999999</v>
          </cell>
          <cell r="HR116">
            <v>409656</v>
          </cell>
          <cell r="HS116">
            <v>64.89</v>
          </cell>
          <cell r="HT116">
            <v>64.89</v>
          </cell>
          <cell r="HU116">
            <v>64.89</v>
          </cell>
          <cell r="HV116">
            <v>0</v>
          </cell>
          <cell r="HW116">
            <v>0</v>
          </cell>
          <cell r="HX116" t="str">
            <v>--ADMw_O--&gt;</v>
          </cell>
          <cell r="HY116">
            <v>77.87</v>
          </cell>
          <cell r="HZ116">
            <v>77.87</v>
          </cell>
          <cell r="IA116">
            <v>77.87</v>
          </cell>
          <cell r="IB116">
            <v>0</v>
          </cell>
          <cell r="IC116">
            <v>4</v>
          </cell>
          <cell r="ID116">
            <v>4</v>
          </cell>
          <cell r="IE116">
            <v>0</v>
          </cell>
          <cell r="IF116">
            <v>1</v>
          </cell>
          <cell r="IG116">
            <v>0.5</v>
          </cell>
          <cell r="IH116">
            <v>1</v>
          </cell>
          <cell r="II116">
            <v>1</v>
          </cell>
          <cell r="IJ116">
            <v>0</v>
          </cell>
          <cell r="IK116">
            <v>0</v>
          </cell>
          <cell r="IL116">
            <v>0</v>
          </cell>
          <cell r="IM116">
            <v>0</v>
          </cell>
          <cell r="IN116">
            <v>0</v>
          </cell>
          <cell r="IO116">
            <v>0</v>
          </cell>
          <cell r="IP116">
            <v>0</v>
          </cell>
          <cell r="IQ116">
            <v>0</v>
          </cell>
          <cell r="IR116">
            <v>0</v>
          </cell>
          <cell r="IS116">
            <v>0</v>
          </cell>
          <cell r="IT116">
            <v>0</v>
          </cell>
          <cell r="IU116">
            <v>0</v>
          </cell>
          <cell r="IV116">
            <v>0</v>
          </cell>
          <cell r="IW116">
            <v>11.25</v>
          </cell>
          <cell r="IX116">
            <v>2.8125</v>
          </cell>
          <cell r="IY116">
            <v>11.25</v>
          </cell>
          <cell r="IZ116">
            <v>11.25</v>
          </cell>
          <cell r="JA116">
            <v>0</v>
          </cell>
          <cell r="JB116">
            <v>0</v>
          </cell>
          <cell r="JC116">
            <v>0</v>
          </cell>
          <cell r="JD116">
            <v>0</v>
          </cell>
          <cell r="JE116">
            <v>0</v>
          </cell>
          <cell r="JF116">
            <v>53.65</v>
          </cell>
          <cell r="JG116">
            <v>53.65</v>
          </cell>
          <cell r="JH116">
            <v>53.65</v>
          </cell>
          <cell r="JI116">
            <v>0</v>
          </cell>
          <cell r="JJ116">
            <v>138.83250000000001</v>
          </cell>
          <cell r="JK116">
            <v>138.83250000000001</v>
          </cell>
          <cell r="JL116" t="str">
            <v>&lt;--ADMw_O--</v>
          </cell>
          <cell r="JM116">
            <v>-1.5740000000000001E-2</v>
          </cell>
          <cell r="JN116">
            <v>0</v>
          </cell>
          <cell r="JO116">
            <v>6313.08</v>
          </cell>
          <cell r="JP116">
            <v>96</v>
          </cell>
          <cell r="JQ116">
            <v>0.9</v>
          </cell>
          <cell r="JR116">
            <v>43640.35126797454</v>
          </cell>
          <cell r="JS116">
            <v>1</v>
          </cell>
          <cell r="JT116">
            <v>2</v>
          </cell>
        </row>
        <row r="117">
          <cell r="A117">
            <v>2024</v>
          </cell>
          <cell r="B117">
            <v>2024</v>
          </cell>
          <cell r="C117" t="str">
            <v>14001</v>
          </cell>
          <cell r="D117" t="str">
            <v>Hood River</v>
          </cell>
          <cell r="E117" t="str">
            <v>Hood River County SD</v>
          </cell>
          <cell r="G117">
            <v>2223</v>
          </cell>
          <cell r="H117">
            <v>11862660</v>
          </cell>
          <cell r="I117">
            <v>100000</v>
          </cell>
          <cell r="J117">
            <v>0</v>
          </cell>
          <cell r="K117">
            <v>0</v>
          </cell>
          <cell r="L117">
            <v>0</v>
          </cell>
          <cell r="M117">
            <v>0</v>
          </cell>
          <cell r="N117">
            <v>0</v>
          </cell>
          <cell r="O117">
            <v>0</v>
          </cell>
          <cell r="P117">
            <v>14.05</v>
          </cell>
          <cell r="Q117">
            <v>2188245</v>
          </cell>
          <cell r="R117">
            <v>3837</v>
          </cell>
          <cell r="S117">
            <v>3837</v>
          </cell>
          <cell r="T117">
            <v>3837</v>
          </cell>
          <cell r="U117">
            <v>0</v>
          </cell>
          <cell r="V117" t="str">
            <v>--ADMw_F--&gt;</v>
          </cell>
          <cell r="W117">
            <v>3837</v>
          </cell>
          <cell r="X117">
            <v>3837</v>
          </cell>
          <cell r="Y117">
            <v>3837</v>
          </cell>
          <cell r="Z117">
            <v>0</v>
          </cell>
          <cell r="AA117">
            <v>492</v>
          </cell>
          <cell r="AB117">
            <v>422.07</v>
          </cell>
          <cell r="AC117">
            <v>2</v>
          </cell>
          <cell r="AD117">
            <v>714.1</v>
          </cell>
          <cell r="AE117">
            <v>357.05</v>
          </cell>
          <cell r="AF117">
            <v>714.1</v>
          </cell>
          <cell r="AG117">
            <v>714.1</v>
          </cell>
          <cell r="AH117">
            <v>0</v>
          </cell>
          <cell r="AI117">
            <v>5</v>
          </cell>
          <cell r="AJ117">
            <v>5</v>
          </cell>
          <cell r="AK117">
            <v>5</v>
          </cell>
          <cell r="AL117">
            <v>5</v>
          </cell>
          <cell r="AM117">
            <v>0</v>
          </cell>
          <cell r="AN117">
            <v>0</v>
          </cell>
          <cell r="AO117">
            <v>0</v>
          </cell>
          <cell r="AP117">
            <v>0</v>
          </cell>
          <cell r="AQ117">
            <v>0</v>
          </cell>
          <cell r="AR117">
            <v>0</v>
          </cell>
          <cell r="AS117">
            <v>13</v>
          </cell>
          <cell r="AT117">
            <v>3.25</v>
          </cell>
          <cell r="AU117">
            <v>509.03</v>
          </cell>
          <cell r="AV117">
            <v>127.25749999999999</v>
          </cell>
          <cell r="AW117">
            <v>509.03</v>
          </cell>
          <cell r="AX117">
            <v>509.03</v>
          </cell>
          <cell r="AY117">
            <v>0</v>
          </cell>
          <cell r="AZ117">
            <v>45.39</v>
          </cell>
          <cell r="BA117">
            <v>45.39</v>
          </cell>
          <cell r="BB117">
            <v>45.39</v>
          </cell>
          <cell r="BC117">
            <v>0</v>
          </cell>
          <cell r="BD117">
            <v>0</v>
          </cell>
          <cell r="BE117">
            <v>0</v>
          </cell>
          <cell r="BF117">
            <v>0</v>
          </cell>
          <cell r="BG117">
            <v>0</v>
          </cell>
          <cell r="BH117">
            <v>4988.7103999999999</v>
          </cell>
          <cell r="BI117">
            <v>4799.0174999999999</v>
          </cell>
          <cell r="BJ117">
            <v>4988.7103999999999</v>
          </cell>
          <cell r="BK117">
            <v>4799.0174999999999</v>
          </cell>
          <cell r="BL117">
            <v>4988.7103999999999</v>
          </cell>
          <cell r="BM117">
            <v>4988.7103999999999</v>
          </cell>
          <cell r="BN117" t="str">
            <v>&lt;--ADMw_F--</v>
          </cell>
          <cell r="BO117">
            <v>-3.9839999999999997E-3</v>
          </cell>
          <cell r="BP117">
            <v>0</v>
          </cell>
          <cell r="BQ117">
            <v>570.29999999999995</v>
          </cell>
          <cell r="BR117">
            <v>38</v>
          </cell>
          <cell r="BS117">
            <v>0.7</v>
          </cell>
          <cell r="BT117" t="str">
            <v>&lt;--Spacer--&gt;</v>
          </cell>
          <cell r="BU117" t="str">
            <v>&lt;--Spacer--&gt;</v>
          </cell>
          <cell r="BV117" t="str">
            <v>&lt;--Spacer--&gt;</v>
          </cell>
          <cell r="BW117" t="str">
            <v>&lt;--Spacer--&gt;</v>
          </cell>
          <cell r="BX117">
            <v>2223</v>
          </cell>
          <cell r="BY117">
            <v>11310819</v>
          </cell>
          <cell r="BZ117">
            <v>100000</v>
          </cell>
          <cell r="CA117">
            <v>0</v>
          </cell>
          <cell r="CB117">
            <v>0</v>
          </cell>
          <cell r="CC117">
            <v>0</v>
          </cell>
          <cell r="CD117">
            <v>0</v>
          </cell>
          <cell r="CE117">
            <v>0</v>
          </cell>
          <cell r="CF117">
            <v>0</v>
          </cell>
          <cell r="CG117">
            <v>14.3</v>
          </cell>
          <cell r="CH117">
            <v>2137082</v>
          </cell>
          <cell r="CI117">
            <v>3994.64</v>
          </cell>
          <cell r="CJ117">
            <v>3994.64</v>
          </cell>
          <cell r="CK117">
            <v>3994.64</v>
          </cell>
          <cell r="CL117">
            <v>0</v>
          </cell>
          <cell r="CM117">
            <v>0</v>
          </cell>
          <cell r="CN117" t="str">
            <v>--ADMw_C--&gt;</v>
          </cell>
          <cell r="CO117">
            <v>3994.64</v>
          </cell>
          <cell r="CP117">
            <v>3994.64</v>
          </cell>
          <cell r="CQ117">
            <v>3994.64</v>
          </cell>
          <cell r="CR117">
            <v>0</v>
          </cell>
          <cell r="CS117">
            <v>483</v>
          </cell>
          <cell r="CT117">
            <v>439.41039999999998</v>
          </cell>
          <cell r="CU117">
            <v>2</v>
          </cell>
          <cell r="CV117">
            <v>733.55</v>
          </cell>
          <cell r="CW117">
            <v>366.77499999999998</v>
          </cell>
          <cell r="CX117">
            <v>733.55</v>
          </cell>
          <cell r="CY117">
            <v>733.55</v>
          </cell>
          <cell r="CZ117">
            <v>0</v>
          </cell>
          <cell r="DA117">
            <v>4.76</v>
          </cell>
          <cell r="DB117">
            <v>4.76</v>
          </cell>
          <cell r="DC117">
            <v>4.76</v>
          </cell>
          <cell r="DD117">
            <v>4.76</v>
          </cell>
          <cell r="DE117">
            <v>0</v>
          </cell>
          <cell r="DF117">
            <v>0</v>
          </cell>
          <cell r="DG117">
            <v>0</v>
          </cell>
          <cell r="DH117">
            <v>0</v>
          </cell>
          <cell r="DI117">
            <v>0</v>
          </cell>
          <cell r="DJ117">
            <v>0</v>
          </cell>
          <cell r="DK117">
            <v>13</v>
          </cell>
          <cell r="DL117">
            <v>3.25</v>
          </cell>
          <cell r="DM117">
            <v>529.94000000000005</v>
          </cell>
          <cell r="DN117">
            <v>132.48500000000001</v>
          </cell>
          <cell r="DO117">
            <v>529.94000000000005</v>
          </cell>
          <cell r="DP117">
            <v>529.94000000000005</v>
          </cell>
          <cell r="DQ117">
            <v>0</v>
          </cell>
          <cell r="DR117">
            <v>45.39</v>
          </cell>
          <cell r="DS117">
            <v>45.39</v>
          </cell>
          <cell r="DT117">
            <v>45.39</v>
          </cell>
          <cell r="DU117">
            <v>0</v>
          </cell>
          <cell r="DV117">
            <v>0</v>
          </cell>
          <cell r="DW117">
            <v>0</v>
          </cell>
          <cell r="DX117">
            <v>0</v>
          </cell>
          <cell r="DY117">
            <v>0</v>
          </cell>
          <cell r="DZ117">
            <v>4995.0757000000003</v>
          </cell>
          <cell r="EA117">
            <v>4988.7103999999999</v>
          </cell>
          <cell r="EB117">
            <v>4995.0757000000003</v>
          </cell>
          <cell r="EC117">
            <v>4988.7103999999999</v>
          </cell>
          <cell r="ED117">
            <v>4995.0757000000003</v>
          </cell>
          <cell r="EE117">
            <v>4995.0757000000003</v>
          </cell>
          <cell r="EF117" t="str">
            <v>&lt;--ADMw_C--</v>
          </cell>
          <cell r="EG117">
            <v>-5.1139999999999996E-3</v>
          </cell>
          <cell r="EH117">
            <v>0</v>
          </cell>
          <cell r="EI117">
            <v>532.25</v>
          </cell>
          <cell r="EJ117">
            <v>35</v>
          </cell>
          <cell r="EK117">
            <v>0.7</v>
          </cell>
          <cell r="EL117" t="str">
            <v>&lt;--Spacer--&gt;</v>
          </cell>
          <cell r="EM117" t="str">
            <v>&lt;--Spacer--&gt;</v>
          </cell>
          <cell r="EN117" t="str">
            <v>&lt;--Spacer--&gt;</v>
          </cell>
          <cell r="EO117" t="str">
            <v>&lt;--Spacer--&gt;</v>
          </cell>
          <cell r="EP117">
            <v>2223</v>
          </cell>
          <cell r="EQ117">
            <v>10693571</v>
          </cell>
          <cell r="ER117">
            <v>133271</v>
          </cell>
          <cell r="ES117">
            <v>386819</v>
          </cell>
          <cell r="ET117">
            <v>0</v>
          </cell>
          <cell r="EU117">
            <v>0</v>
          </cell>
          <cell r="EV117">
            <v>0</v>
          </cell>
          <cell r="EW117">
            <v>0</v>
          </cell>
          <cell r="EX117">
            <v>0</v>
          </cell>
          <cell r="EY117">
            <v>14.05</v>
          </cell>
          <cell r="EZ117">
            <v>2131184</v>
          </cell>
          <cell r="FA117">
            <v>3998.12</v>
          </cell>
          <cell r="FB117">
            <v>3998.12</v>
          </cell>
          <cell r="FC117">
            <v>3998.12</v>
          </cell>
          <cell r="FD117">
            <v>0</v>
          </cell>
          <cell r="FE117">
            <v>0</v>
          </cell>
          <cell r="FF117" t="str">
            <v>--ADMw_P--&gt;</v>
          </cell>
          <cell r="FG117">
            <v>3998.12</v>
          </cell>
          <cell r="FH117">
            <v>3998.12</v>
          </cell>
          <cell r="FI117">
            <v>3998.12</v>
          </cell>
          <cell r="FJ117">
            <v>0</v>
          </cell>
          <cell r="FK117">
            <v>473</v>
          </cell>
          <cell r="FL117">
            <v>439.79320000000001</v>
          </cell>
          <cell r="FM117">
            <v>2</v>
          </cell>
          <cell r="FN117">
            <v>707.52</v>
          </cell>
          <cell r="FO117">
            <v>353.76</v>
          </cell>
          <cell r="FP117">
            <v>707.52</v>
          </cell>
          <cell r="FQ117">
            <v>707.52</v>
          </cell>
          <cell r="FR117">
            <v>0</v>
          </cell>
          <cell r="FS117">
            <v>2.88</v>
          </cell>
          <cell r="FT117">
            <v>2.88</v>
          </cell>
          <cell r="FU117">
            <v>2.88</v>
          </cell>
          <cell r="FV117">
            <v>2.88</v>
          </cell>
          <cell r="FW117">
            <v>0</v>
          </cell>
          <cell r="FX117">
            <v>0</v>
          </cell>
          <cell r="FY117">
            <v>0</v>
          </cell>
          <cell r="FZ117">
            <v>0</v>
          </cell>
          <cell r="GA117">
            <v>0</v>
          </cell>
          <cell r="GB117">
            <v>0</v>
          </cell>
          <cell r="GC117">
            <v>20</v>
          </cell>
          <cell r="GD117">
            <v>5</v>
          </cell>
          <cell r="GE117">
            <v>592.53</v>
          </cell>
          <cell r="GF117">
            <v>148.13249999999999</v>
          </cell>
          <cell r="GG117">
            <v>592.53</v>
          </cell>
          <cell r="GH117">
            <v>592.53</v>
          </cell>
          <cell r="GI117">
            <v>0</v>
          </cell>
          <cell r="GJ117">
            <v>45.39</v>
          </cell>
          <cell r="GK117">
            <v>45.39</v>
          </cell>
          <cell r="GL117">
            <v>45.39</v>
          </cell>
          <cell r="GM117">
            <v>0</v>
          </cell>
          <cell r="GN117">
            <v>0</v>
          </cell>
          <cell r="GO117">
            <v>0</v>
          </cell>
          <cell r="GP117">
            <v>0</v>
          </cell>
          <cell r="GQ117">
            <v>0</v>
          </cell>
          <cell r="GR117">
            <v>5066.2811000000002</v>
          </cell>
          <cell r="GS117">
            <v>4995.0757000000003</v>
          </cell>
          <cell r="GT117">
            <v>5066.2811000000002</v>
          </cell>
          <cell r="GU117">
            <v>4995.0757000000003</v>
          </cell>
          <cell r="GV117">
            <v>5066.2811000000002</v>
          </cell>
          <cell r="GW117">
            <v>5066.2811000000002</v>
          </cell>
          <cell r="GX117" t="str">
            <v>&lt;--ADMw_P--</v>
          </cell>
          <cell r="GY117">
            <v>-5.921E-3</v>
          </cell>
          <cell r="GZ117">
            <v>0</v>
          </cell>
          <cell r="HA117">
            <v>533.04999999999995</v>
          </cell>
          <cell r="HB117">
            <v>36</v>
          </cell>
          <cell r="HC117">
            <v>0.7</v>
          </cell>
          <cell r="HD117" t="str">
            <v>&lt;--Spacer--&gt;</v>
          </cell>
          <cell r="HE117" t="str">
            <v>&lt;--Spacer--&gt;</v>
          </cell>
          <cell r="HF117" t="str">
            <v>&lt;--Spacer--&gt;</v>
          </cell>
          <cell r="HG117" t="str">
            <v>&lt;--Spacer--&gt;</v>
          </cell>
          <cell r="HH117">
            <v>2223</v>
          </cell>
          <cell r="HI117">
            <v>10168121</v>
          </cell>
          <cell r="HJ117">
            <v>35907</v>
          </cell>
          <cell r="HK117">
            <v>470281</v>
          </cell>
          <cell r="HL117">
            <v>0</v>
          </cell>
          <cell r="HM117">
            <v>0</v>
          </cell>
          <cell r="HN117">
            <v>0</v>
          </cell>
          <cell r="HO117">
            <v>0</v>
          </cell>
          <cell r="HP117">
            <v>0</v>
          </cell>
          <cell r="HQ117">
            <v>13.32</v>
          </cell>
          <cell r="HR117">
            <v>1962469</v>
          </cell>
          <cell r="HS117">
            <v>4057.51</v>
          </cell>
          <cell r="HT117">
            <v>4057.51</v>
          </cell>
          <cell r="HU117">
            <v>4057.51</v>
          </cell>
          <cell r="HV117">
            <v>0</v>
          </cell>
          <cell r="HW117">
            <v>0</v>
          </cell>
          <cell r="HX117" t="str">
            <v>--ADMw_O--&gt;</v>
          </cell>
          <cell r="HY117">
            <v>4057.51</v>
          </cell>
          <cell r="HZ117">
            <v>4057.51</v>
          </cell>
          <cell r="IA117">
            <v>4057.51</v>
          </cell>
          <cell r="IB117">
            <v>0</v>
          </cell>
          <cell r="IC117">
            <v>480</v>
          </cell>
          <cell r="ID117">
            <v>446.3261</v>
          </cell>
          <cell r="IE117">
            <v>2.1</v>
          </cell>
          <cell r="IF117">
            <v>701.23</v>
          </cell>
          <cell r="IG117">
            <v>350.61500000000001</v>
          </cell>
          <cell r="IH117">
            <v>701.23</v>
          </cell>
          <cell r="II117">
            <v>701.23</v>
          </cell>
          <cell r="IJ117">
            <v>0</v>
          </cell>
          <cell r="IK117">
            <v>5.8</v>
          </cell>
          <cell r="IL117">
            <v>5.8</v>
          </cell>
          <cell r="IM117">
            <v>5.8</v>
          </cell>
          <cell r="IN117">
            <v>5.8</v>
          </cell>
          <cell r="IO117">
            <v>0</v>
          </cell>
          <cell r="IP117">
            <v>0</v>
          </cell>
          <cell r="IQ117">
            <v>0</v>
          </cell>
          <cell r="IR117">
            <v>0</v>
          </cell>
          <cell r="IS117">
            <v>0</v>
          </cell>
          <cell r="IT117">
            <v>0</v>
          </cell>
          <cell r="IU117">
            <v>14</v>
          </cell>
          <cell r="IV117">
            <v>3.5</v>
          </cell>
          <cell r="IW117">
            <v>623.64</v>
          </cell>
          <cell r="IX117">
            <v>155.91</v>
          </cell>
          <cell r="IY117">
            <v>623.64</v>
          </cell>
          <cell r="IZ117">
            <v>623.64</v>
          </cell>
          <cell r="JA117">
            <v>0</v>
          </cell>
          <cell r="JB117">
            <v>44.52</v>
          </cell>
          <cell r="JC117">
            <v>44.52</v>
          </cell>
          <cell r="JD117">
            <v>44.52</v>
          </cell>
          <cell r="JE117">
            <v>0</v>
          </cell>
          <cell r="JF117">
            <v>0</v>
          </cell>
          <cell r="JG117">
            <v>0</v>
          </cell>
          <cell r="JH117">
            <v>0</v>
          </cell>
          <cell r="JI117">
            <v>0</v>
          </cell>
          <cell r="JJ117">
            <v>5066.2811000000002</v>
          </cell>
          <cell r="JK117">
            <v>5066.2811000000002</v>
          </cell>
          <cell r="JL117" t="str">
            <v>&lt;--ADMw_O--</v>
          </cell>
          <cell r="JM117">
            <v>-9.4870000000000006E-3</v>
          </cell>
          <cell r="JN117">
            <v>0</v>
          </cell>
          <cell r="JO117">
            <v>483.66</v>
          </cell>
          <cell r="JP117">
            <v>31</v>
          </cell>
          <cell r="JQ117">
            <v>0.7</v>
          </cell>
          <cell r="JR117">
            <v>43640.35126797454</v>
          </cell>
          <cell r="JS117">
            <v>1</v>
          </cell>
          <cell r="JT117">
            <v>2</v>
          </cell>
        </row>
        <row r="118">
          <cell r="A118">
            <v>2039</v>
          </cell>
          <cell r="B118">
            <v>2039</v>
          </cell>
          <cell r="C118" t="str">
            <v>15004</v>
          </cell>
          <cell r="D118" t="str">
            <v>Jackson</v>
          </cell>
          <cell r="E118" t="str">
            <v>Phoenix-Talent SD 4</v>
          </cell>
          <cell r="G118">
            <v>2025</v>
          </cell>
          <cell r="H118">
            <v>9200000</v>
          </cell>
          <cell r="I118">
            <v>20000</v>
          </cell>
          <cell r="J118">
            <v>0</v>
          </cell>
          <cell r="K118">
            <v>0</v>
          </cell>
          <cell r="L118">
            <v>0</v>
          </cell>
          <cell r="M118">
            <v>0</v>
          </cell>
          <cell r="N118">
            <v>0</v>
          </cell>
          <cell r="O118">
            <v>0</v>
          </cell>
          <cell r="P118">
            <v>12.32</v>
          </cell>
          <cell r="Q118">
            <v>1700000</v>
          </cell>
          <cell r="R118">
            <v>2560</v>
          </cell>
          <cell r="S118">
            <v>2560</v>
          </cell>
          <cell r="T118">
            <v>2560</v>
          </cell>
          <cell r="U118">
            <v>0</v>
          </cell>
          <cell r="V118" t="str">
            <v>--ADMw_F--&gt;</v>
          </cell>
          <cell r="W118">
            <v>2560</v>
          </cell>
          <cell r="X118">
            <v>2560</v>
          </cell>
          <cell r="Y118">
            <v>2560</v>
          </cell>
          <cell r="Z118">
            <v>0</v>
          </cell>
          <cell r="AA118">
            <v>384</v>
          </cell>
          <cell r="AB118">
            <v>281.60000000000002</v>
          </cell>
          <cell r="AC118">
            <v>30.3</v>
          </cell>
          <cell r="AD118">
            <v>275</v>
          </cell>
          <cell r="AE118">
            <v>137.5</v>
          </cell>
          <cell r="AF118">
            <v>275</v>
          </cell>
          <cell r="AG118">
            <v>275</v>
          </cell>
          <cell r="AH118">
            <v>0</v>
          </cell>
          <cell r="AI118">
            <v>1</v>
          </cell>
          <cell r="AJ118">
            <v>1</v>
          </cell>
          <cell r="AK118">
            <v>1</v>
          </cell>
          <cell r="AL118">
            <v>1</v>
          </cell>
          <cell r="AM118">
            <v>0</v>
          </cell>
          <cell r="AN118">
            <v>0</v>
          </cell>
          <cell r="AO118">
            <v>0</v>
          </cell>
          <cell r="AP118">
            <v>0</v>
          </cell>
          <cell r="AQ118">
            <v>0</v>
          </cell>
          <cell r="AR118">
            <v>0</v>
          </cell>
          <cell r="AS118">
            <v>15</v>
          </cell>
          <cell r="AT118">
            <v>3.75</v>
          </cell>
          <cell r="AU118">
            <v>626.85</v>
          </cell>
          <cell r="AV118">
            <v>156.71250000000001</v>
          </cell>
          <cell r="AW118">
            <v>626.85</v>
          </cell>
          <cell r="AX118">
            <v>626.85</v>
          </cell>
          <cell r="AY118">
            <v>0</v>
          </cell>
          <cell r="AZ118">
            <v>0</v>
          </cell>
          <cell r="BA118">
            <v>0</v>
          </cell>
          <cell r="BB118">
            <v>0</v>
          </cell>
          <cell r="BC118">
            <v>0</v>
          </cell>
          <cell r="BD118">
            <v>0</v>
          </cell>
          <cell r="BE118">
            <v>0</v>
          </cell>
          <cell r="BF118">
            <v>0</v>
          </cell>
          <cell r="BG118">
            <v>0</v>
          </cell>
          <cell r="BH118">
            <v>3099.9398999999999</v>
          </cell>
          <cell r="BI118">
            <v>3170.8625000000002</v>
          </cell>
          <cell r="BJ118">
            <v>3181.5823999999998</v>
          </cell>
          <cell r="BK118">
            <v>3170.8625000000002</v>
          </cell>
          <cell r="BL118">
            <v>3170.8625000000002</v>
          </cell>
          <cell r="BM118">
            <v>3181.5823999999998</v>
          </cell>
          <cell r="BN118" t="str">
            <v>&lt;--ADMw_F--</v>
          </cell>
          <cell r="BO118">
            <v>0</v>
          </cell>
          <cell r="BP118">
            <v>0</v>
          </cell>
          <cell r="BQ118">
            <v>664.06</v>
          </cell>
          <cell r="BR118">
            <v>49</v>
          </cell>
          <cell r="BS118">
            <v>0.7</v>
          </cell>
          <cell r="BT118" t="str">
            <v>&lt;--Spacer--&gt;</v>
          </cell>
          <cell r="BU118" t="str">
            <v>&lt;--Spacer--&gt;</v>
          </cell>
          <cell r="BV118" t="str">
            <v>&lt;--Spacer--&gt;</v>
          </cell>
          <cell r="BW118" t="str">
            <v>&lt;--Spacer--&gt;</v>
          </cell>
          <cell r="BX118">
            <v>2025</v>
          </cell>
          <cell r="BY118">
            <v>8875000</v>
          </cell>
          <cell r="BZ118">
            <v>35000</v>
          </cell>
          <cell r="CA118">
            <v>0</v>
          </cell>
          <cell r="CB118">
            <v>0</v>
          </cell>
          <cell r="CC118">
            <v>0</v>
          </cell>
          <cell r="CD118">
            <v>0</v>
          </cell>
          <cell r="CE118">
            <v>0</v>
          </cell>
          <cell r="CF118">
            <v>0</v>
          </cell>
          <cell r="CG118">
            <v>13.21</v>
          </cell>
          <cell r="CH118">
            <v>1660000</v>
          </cell>
          <cell r="CI118">
            <v>2493.88</v>
          </cell>
          <cell r="CJ118">
            <v>2570.84</v>
          </cell>
          <cell r="CK118">
            <v>2493.88</v>
          </cell>
          <cell r="CL118">
            <v>76.959999999999994</v>
          </cell>
          <cell r="CM118">
            <v>0</v>
          </cell>
          <cell r="CN118" t="str">
            <v>--ADMw_C--&gt;</v>
          </cell>
          <cell r="CO118">
            <v>2493.88</v>
          </cell>
          <cell r="CP118">
            <v>2570.84</v>
          </cell>
          <cell r="CQ118">
            <v>2493.88</v>
          </cell>
          <cell r="CR118">
            <v>76.959999999999994</v>
          </cell>
          <cell r="CS118">
            <v>384</v>
          </cell>
          <cell r="CT118">
            <v>282.79239999999999</v>
          </cell>
          <cell r="CU118">
            <v>30.3</v>
          </cell>
          <cell r="CV118">
            <v>274.88</v>
          </cell>
          <cell r="CW118">
            <v>137.44</v>
          </cell>
          <cell r="CX118">
            <v>274.88</v>
          </cell>
          <cell r="CY118">
            <v>274.88</v>
          </cell>
          <cell r="CZ118">
            <v>0</v>
          </cell>
          <cell r="DA118">
            <v>0</v>
          </cell>
          <cell r="DB118">
            <v>0</v>
          </cell>
          <cell r="DC118">
            <v>0</v>
          </cell>
          <cell r="DD118">
            <v>0</v>
          </cell>
          <cell r="DE118">
            <v>0</v>
          </cell>
          <cell r="DF118">
            <v>0</v>
          </cell>
          <cell r="DG118">
            <v>0</v>
          </cell>
          <cell r="DH118">
            <v>0</v>
          </cell>
          <cell r="DI118">
            <v>0</v>
          </cell>
          <cell r="DJ118">
            <v>0</v>
          </cell>
          <cell r="DK118">
            <v>15</v>
          </cell>
          <cell r="DL118">
            <v>3.75</v>
          </cell>
          <cell r="DM118">
            <v>607.11</v>
          </cell>
          <cell r="DN118">
            <v>151.7775</v>
          </cell>
          <cell r="DO118">
            <v>625.84</v>
          </cell>
          <cell r="DP118">
            <v>607.11</v>
          </cell>
          <cell r="DQ118">
            <v>18.73</v>
          </cell>
          <cell r="DR118">
            <v>0</v>
          </cell>
          <cell r="DS118">
            <v>0</v>
          </cell>
          <cell r="DT118">
            <v>0</v>
          </cell>
          <cell r="DU118">
            <v>0</v>
          </cell>
          <cell r="DV118">
            <v>0</v>
          </cell>
          <cell r="DW118">
            <v>0</v>
          </cell>
          <cell r="DX118">
            <v>0</v>
          </cell>
          <cell r="DY118">
            <v>0</v>
          </cell>
          <cell r="DZ118">
            <v>3101.6318999999999</v>
          </cell>
          <cell r="EA118">
            <v>3099.9398999999999</v>
          </cell>
          <cell r="EB118">
            <v>3192.0319</v>
          </cell>
          <cell r="EC118">
            <v>3181.5823999999998</v>
          </cell>
          <cell r="ED118">
            <v>3101.6318999999999</v>
          </cell>
          <cell r="EE118">
            <v>3192.0319</v>
          </cell>
          <cell r="EF118" t="str">
            <v>&lt;--ADMw_C--</v>
          </cell>
          <cell r="EG118">
            <v>0</v>
          </cell>
          <cell r="EH118">
            <v>0</v>
          </cell>
          <cell r="EI118">
            <v>645.70000000000005</v>
          </cell>
          <cell r="EJ118">
            <v>52</v>
          </cell>
          <cell r="EK118">
            <v>0.7</v>
          </cell>
          <cell r="EL118" t="str">
            <v>&lt;--Spacer--&gt;</v>
          </cell>
          <cell r="EM118" t="str">
            <v>&lt;--Spacer--&gt;</v>
          </cell>
          <cell r="EN118" t="str">
            <v>&lt;--Spacer--&gt;</v>
          </cell>
          <cell r="EO118" t="str">
            <v>&lt;--Spacer--&gt;</v>
          </cell>
          <cell r="EP118">
            <v>2025</v>
          </cell>
          <cell r="EQ118">
            <v>8409263</v>
          </cell>
          <cell r="ER118">
            <v>33885</v>
          </cell>
          <cell r="ES118">
            <v>251530</v>
          </cell>
          <cell r="ET118">
            <v>0</v>
          </cell>
          <cell r="EU118">
            <v>0</v>
          </cell>
          <cell r="EV118">
            <v>0</v>
          </cell>
          <cell r="EW118">
            <v>0</v>
          </cell>
          <cell r="EX118">
            <v>0</v>
          </cell>
          <cell r="EY118">
            <v>12.32</v>
          </cell>
          <cell r="EZ118">
            <v>1692209</v>
          </cell>
          <cell r="FA118">
            <v>2507.75</v>
          </cell>
          <cell r="FB118">
            <v>2592.79</v>
          </cell>
          <cell r="FC118">
            <v>2507.75</v>
          </cell>
          <cell r="FD118">
            <v>85.04</v>
          </cell>
          <cell r="FE118">
            <v>0</v>
          </cell>
          <cell r="FF118" t="str">
            <v>--ADMw_P--&gt;</v>
          </cell>
          <cell r="FG118">
            <v>2507.75</v>
          </cell>
          <cell r="FH118">
            <v>2592.79</v>
          </cell>
          <cell r="FI118">
            <v>2507.75</v>
          </cell>
          <cell r="FJ118">
            <v>85.04</v>
          </cell>
          <cell r="FK118">
            <v>391</v>
          </cell>
          <cell r="FL118">
            <v>285.20690000000002</v>
          </cell>
          <cell r="FM118">
            <v>30.3</v>
          </cell>
          <cell r="FN118">
            <v>297.33</v>
          </cell>
          <cell r="FO118">
            <v>148.66499999999999</v>
          </cell>
          <cell r="FP118">
            <v>297.52</v>
          </cell>
          <cell r="FQ118">
            <v>297.33</v>
          </cell>
          <cell r="FR118">
            <v>0.19</v>
          </cell>
          <cell r="FS118">
            <v>0</v>
          </cell>
          <cell r="FT118">
            <v>0</v>
          </cell>
          <cell r="FU118">
            <v>1.01</v>
          </cell>
          <cell r="FV118">
            <v>0</v>
          </cell>
          <cell r="FW118">
            <v>1.01</v>
          </cell>
          <cell r="FX118">
            <v>0</v>
          </cell>
          <cell r="FY118">
            <v>0</v>
          </cell>
          <cell r="FZ118">
            <v>0</v>
          </cell>
          <cell r="GA118">
            <v>0</v>
          </cell>
          <cell r="GB118">
            <v>0</v>
          </cell>
          <cell r="GC118">
            <v>17</v>
          </cell>
          <cell r="GD118">
            <v>4.25</v>
          </cell>
          <cell r="GE118">
            <v>501.84</v>
          </cell>
          <cell r="GF118">
            <v>125.46</v>
          </cell>
          <cell r="GG118">
            <v>518.86</v>
          </cell>
          <cell r="GH118">
            <v>501.84</v>
          </cell>
          <cell r="GI118">
            <v>17.02</v>
          </cell>
          <cell r="GJ118">
            <v>0</v>
          </cell>
          <cell r="GK118">
            <v>0</v>
          </cell>
          <cell r="GL118">
            <v>0</v>
          </cell>
          <cell r="GM118">
            <v>0</v>
          </cell>
          <cell r="GN118">
            <v>0</v>
          </cell>
          <cell r="GO118">
            <v>0</v>
          </cell>
          <cell r="GP118">
            <v>0</v>
          </cell>
          <cell r="GQ118">
            <v>0</v>
          </cell>
          <cell r="GR118">
            <v>3161.8256999999999</v>
          </cell>
          <cell r="GS118">
            <v>3101.6318999999999</v>
          </cell>
          <cell r="GT118">
            <v>3256.4032000000002</v>
          </cell>
          <cell r="GU118">
            <v>3192.0319</v>
          </cell>
          <cell r="GV118">
            <v>3161.8256999999999</v>
          </cell>
          <cell r="GW118">
            <v>3256.4032000000002</v>
          </cell>
          <cell r="GX118" t="str">
            <v>&lt;--ADMw_P--</v>
          </cell>
          <cell r="GY118">
            <v>-2.313E-3</v>
          </cell>
          <cell r="GZ118">
            <v>0</v>
          </cell>
          <cell r="HA118">
            <v>652.66</v>
          </cell>
          <cell r="HB118">
            <v>51</v>
          </cell>
          <cell r="HC118">
            <v>0.7</v>
          </cell>
          <cell r="HD118" t="str">
            <v>&lt;--Spacer--&gt;</v>
          </cell>
          <cell r="HE118" t="str">
            <v>&lt;--Spacer--&gt;</v>
          </cell>
          <cell r="HF118" t="str">
            <v>&lt;--Spacer--&gt;</v>
          </cell>
          <cell r="HG118" t="str">
            <v>&lt;--Spacer--&gt;</v>
          </cell>
          <cell r="HH118">
            <v>2025</v>
          </cell>
          <cell r="HI118">
            <v>8101916</v>
          </cell>
          <cell r="HJ118">
            <v>13450</v>
          </cell>
          <cell r="HK118">
            <v>315749</v>
          </cell>
          <cell r="HL118">
            <v>0</v>
          </cell>
          <cell r="HM118">
            <v>0</v>
          </cell>
          <cell r="HN118">
            <v>0</v>
          </cell>
          <cell r="HO118">
            <v>0</v>
          </cell>
          <cell r="HP118">
            <v>0</v>
          </cell>
          <cell r="HQ118">
            <v>12.1</v>
          </cell>
          <cell r="HR118">
            <v>1589865</v>
          </cell>
          <cell r="HS118">
            <v>2536.63</v>
          </cell>
          <cell r="HT118">
            <v>2622.62</v>
          </cell>
          <cell r="HU118">
            <v>2536.63</v>
          </cell>
          <cell r="HV118">
            <v>85.99</v>
          </cell>
          <cell r="HW118">
            <v>0</v>
          </cell>
          <cell r="HX118" t="str">
            <v>--ADMw_O--&gt;</v>
          </cell>
          <cell r="HY118">
            <v>2536.63</v>
          </cell>
          <cell r="HZ118">
            <v>2622.62</v>
          </cell>
          <cell r="IA118">
            <v>2536.63</v>
          </cell>
          <cell r="IB118">
            <v>85.99</v>
          </cell>
          <cell r="IC118">
            <v>381</v>
          </cell>
          <cell r="ID118">
            <v>288.48820000000001</v>
          </cell>
          <cell r="IE118">
            <v>25.8</v>
          </cell>
          <cell r="IF118">
            <v>325.2</v>
          </cell>
          <cell r="IG118">
            <v>162.6</v>
          </cell>
          <cell r="IH118">
            <v>325.2</v>
          </cell>
          <cell r="II118">
            <v>325.2</v>
          </cell>
          <cell r="IJ118">
            <v>0</v>
          </cell>
          <cell r="IK118">
            <v>0.54</v>
          </cell>
          <cell r="IL118">
            <v>0.54</v>
          </cell>
          <cell r="IM118">
            <v>4.1900000000000004</v>
          </cell>
          <cell r="IN118">
            <v>0.54</v>
          </cell>
          <cell r="IO118">
            <v>3.65</v>
          </cell>
          <cell r="IP118">
            <v>0</v>
          </cell>
          <cell r="IQ118">
            <v>0</v>
          </cell>
          <cell r="IR118">
            <v>0</v>
          </cell>
          <cell r="IS118">
            <v>0</v>
          </cell>
          <cell r="IT118">
            <v>0</v>
          </cell>
          <cell r="IU118">
            <v>15</v>
          </cell>
          <cell r="IV118">
            <v>3.75</v>
          </cell>
          <cell r="IW118">
            <v>576.07000000000005</v>
          </cell>
          <cell r="IX118">
            <v>144.01750000000001</v>
          </cell>
          <cell r="IY118">
            <v>595.82000000000005</v>
          </cell>
          <cell r="IZ118">
            <v>576.07000000000005</v>
          </cell>
          <cell r="JA118">
            <v>19.75</v>
          </cell>
          <cell r="JB118">
            <v>0</v>
          </cell>
          <cell r="JC118">
            <v>0</v>
          </cell>
          <cell r="JD118">
            <v>0</v>
          </cell>
          <cell r="JE118">
            <v>0</v>
          </cell>
          <cell r="JF118">
            <v>0</v>
          </cell>
          <cell r="JG118">
            <v>0</v>
          </cell>
          <cell r="JH118">
            <v>0</v>
          </cell>
          <cell r="JI118">
            <v>0</v>
          </cell>
          <cell r="JJ118">
            <v>3161.8256999999999</v>
          </cell>
          <cell r="JK118">
            <v>3256.4032000000002</v>
          </cell>
          <cell r="JL118" t="str">
            <v>&lt;--ADMw_O--</v>
          </cell>
          <cell r="JM118">
            <v>0</v>
          </cell>
          <cell r="JN118">
            <v>0</v>
          </cell>
          <cell r="JO118">
            <v>606.21</v>
          </cell>
          <cell r="JP118">
            <v>50</v>
          </cell>
          <cell r="JQ118">
            <v>0.7</v>
          </cell>
          <cell r="JR118">
            <v>43640.35126797454</v>
          </cell>
          <cell r="JS118">
            <v>1</v>
          </cell>
          <cell r="JT118">
            <v>2</v>
          </cell>
        </row>
        <row r="119">
          <cell r="A119">
            <v>3247</v>
          </cell>
          <cell r="B119">
            <v>2039</v>
          </cell>
          <cell r="D119" t="str">
            <v>Jackson</v>
          </cell>
          <cell r="E119" t="str">
            <v>Phoenix-Talent SD 4</v>
          </cell>
          <cell r="F119" t="str">
            <v>Armadillo Technical Institute</v>
          </cell>
          <cell r="H119">
            <v>0</v>
          </cell>
          <cell r="I119">
            <v>0</v>
          </cell>
          <cell r="J119">
            <v>0</v>
          </cell>
          <cell r="K119">
            <v>0</v>
          </cell>
          <cell r="L119">
            <v>0</v>
          </cell>
          <cell r="M119">
            <v>0</v>
          </cell>
          <cell r="N119">
            <v>0</v>
          </cell>
          <cell r="O119">
            <v>0</v>
          </cell>
          <cell r="P119">
            <v>0</v>
          </cell>
          <cell r="Q119">
            <v>0</v>
          </cell>
          <cell r="R119">
            <v>0</v>
          </cell>
          <cell r="T119">
            <v>0</v>
          </cell>
          <cell r="U119">
            <v>0</v>
          </cell>
          <cell r="V119" t="str">
            <v>--ADMw_F--&gt;</v>
          </cell>
          <cell r="W119">
            <v>0</v>
          </cell>
          <cell r="Y119">
            <v>0</v>
          </cell>
          <cell r="Z119">
            <v>0</v>
          </cell>
          <cell r="AA119">
            <v>0</v>
          </cell>
          <cell r="AB119">
            <v>0</v>
          </cell>
          <cell r="AC119">
            <v>0</v>
          </cell>
          <cell r="AD119">
            <v>0</v>
          </cell>
          <cell r="AE119">
            <v>0</v>
          </cell>
          <cell r="AG119">
            <v>0</v>
          </cell>
          <cell r="AH119">
            <v>0</v>
          </cell>
          <cell r="AI119">
            <v>0</v>
          </cell>
          <cell r="AJ119">
            <v>0</v>
          </cell>
          <cell r="AL119">
            <v>0</v>
          </cell>
          <cell r="AM119">
            <v>0</v>
          </cell>
          <cell r="AN119">
            <v>0</v>
          </cell>
          <cell r="AO119">
            <v>0</v>
          </cell>
          <cell r="AQ119">
            <v>0</v>
          </cell>
          <cell r="AR119">
            <v>0</v>
          </cell>
          <cell r="AS119">
            <v>0</v>
          </cell>
          <cell r="AT119">
            <v>0</v>
          </cell>
          <cell r="AU119">
            <v>0</v>
          </cell>
          <cell r="AV119">
            <v>0</v>
          </cell>
          <cell r="AX119">
            <v>0</v>
          </cell>
          <cell r="AY119">
            <v>0</v>
          </cell>
          <cell r="AZ119">
            <v>0</v>
          </cell>
          <cell r="BB119">
            <v>0</v>
          </cell>
          <cell r="BC119">
            <v>0</v>
          </cell>
          <cell r="BD119">
            <v>0</v>
          </cell>
          <cell r="BF119">
            <v>0</v>
          </cell>
          <cell r="BG119">
            <v>0</v>
          </cell>
          <cell r="BH119">
            <v>81.642499999999998</v>
          </cell>
          <cell r="BI119">
            <v>0</v>
          </cell>
          <cell r="BL119">
            <v>81.642499999999998</v>
          </cell>
          <cell r="BN119" t="str">
            <v>&lt;--ADMw_F--</v>
          </cell>
          <cell r="BO119">
            <v>0</v>
          </cell>
          <cell r="BP119">
            <v>0</v>
          </cell>
          <cell r="BQ119">
            <v>0</v>
          </cell>
          <cell r="BR119">
            <v>0</v>
          </cell>
          <cell r="BS119">
            <v>0</v>
          </cell>
          <cell r="BT119" t="str">
            <v>&lt;--Spacer--&gt;</v>
          </cell>
          <cell r="BU119" t="str">
            <v>&lt;--Spacer--&gt;</v>
          </cell>
          <cell r="BV119" t="str">
            <v>&lt;--Spacer--&gt;</v>
          </cell>
          <cell r="BW119" t="str">
            <v>&lt;--Spacer--&gt;</v>
          </cell>
          <cell r="BY119">
            <v>0</v>
          </cell>
          <cell r="BZ119">
            <v>0</v>
          </cell>
          <cell r="CA119">
            <v>0</v>
          </cell>
          <cell r="CB119">
            <v>0</v>
          </cell>
          <cell r="CC119">
            <v>0</v>
          </cell>
          <cell r="CD119">
            <v>0</v>
          </cell>
          <cell r="CE119">
            <v>0</v>
          </cell>
          <cell r="CF119">
            <v>0</v>
          </cell>
          <cell r="CG119">
            <v>0</v>
          </cell>
          <cell r="CH119">
            <v>0</v>
          </cell>
          <cell r="CI119">
            <v>76.959999999999994</v>
          </cell>
          <cell r="CK119">
            <v>76.959999999999994</v>
          </cell>
          <cell r="CL119">
            <v>0</v>
          </cell>
          <cell r="CM119">
            <v>0</v>
          </cell>
          <cell r="CN119" t="str">
            <v>--ADMw_C--&gt;</v>
          </cell>
          <cell r="CO119">
            <v>76.959999999999994</v>
          </cell>
          <cell r="CQ119">
            <v>76.959999999999994</v>
          </cell>
          <cell r="CR119">
            <v>0</v>
          </cell>
          <cell r="CS119">
            <v>0</v>
          </cell>
          <cell r="CT119">
            <v>0</v>
          </cell>
          <cell r="CU119">
            <v>0</v>
          </cell>
          <cell r="CV119">
            <v>0</v>
          </cell>
          <cell r="CW119">
            <v>0</v>
          </cell>
          <cell r="CY119">
            <v>0</v>
          </cell>
          <cell r="CZ119">
            <v>0</v>
          </cell>
          <cell r="DA119">
            <v>0</v>
          </cell>
          <cell r="DB119">
            <v>0</v>
          </cell>
          <cell r="DD119">
            <v>0</v>
          </cell>
          <cell r="DE119">
            <v>0</v>
          </cell>
          <cell r="DF119">
            <v>0</v>
          </cell>
          <cell r="DG119">
            <v>0</v>
          </cell>
          <cell r="DI119">
            <v>0</v>
          </cell>
          <cell r="DJ119">
            <v>0</v>
          </cell>
          <cell r="DK119">
            <v>0</v>
          </cell>
          <cell r="DL119">
            <v>0</v>
          </cell>
          <cell r="DM119">
            <v>18.73</v>
          </cell>
          <cell r="DN119">
            <v>4.6825000000000001</v>
          </cell>
          <cell r="DP119">
            <v>18.73</v>
          </cell>
          <cell r="DQ119">
            <v>0</v>
          </cell>
          <cell r="DR119">
            <v>0</v>
          </cell>
          <cell r="DT119">
            <v>0</v>
          </cell>
          <cell r="DU119">
            <v>0</v>
          </cell>
          <cell r="DV119">
            <v>0</v>
          </cell>
          <cell r="DX119">
            <v>0</v>
          </cell>
          <cell r="DY119">
            <v>0</v>
          </cell>
          <cell r="DZ119">
            <v>90.4</v>
          </cell>
          <cell r="EA119">
            <v>81.642499999999998</v>
          </cell>
          <cell r="ED119">
            <v>90.4</v>
          </cell>
          <cell r="EF119" t="str">
            <v>&lt;--ADMw_C--</v>
          </cell>
          <cell r="EG119">
            <v>0</v>
          </cell>
          <cell r="EH119">
            <v>0</v>
          </cell>
          <cell r="EI119">
            <v>0</v>
          </cell>
          <cell r="EJ119">
            <v>0</v>
          </cell>
          <cell r="EK119">
            <v>0</v>
          </cell>
          <cell r="EL119" t="str">
            <v>&lt;--Spacer--&gt;</v>
          </cell>
          <cell r="EM119" t="str">
            <v>&lt;--Spacer--&gt;</v>
          </cell>
          <cell r="EN119" t="str">
            <v>&lt;--Spacer--&gt;</v>
          </cell>
          <cell r="EO119" t="str">
            <v>&lt;--Spacer--&gt;</v>
          </cell>
          <cell r="EQ119">
            <v>0</v>
          </cell>
          <cell r="ER119">
            <v>0</v>
          </cell>
          <cell r="ES119">
            <v>0</v>
          </cell>
          <cell r="ET119">
            <v>0</v>
          </cell>
          <cell r="EU119">
            <v>0</v>
          </cell>
          <cell r="EV119">
            <v>0</v>
          </cell>
          <cell r="EW119">
            <v>0</v>
          </cell>
          <cell r="EX119">
            <v>0</v>
          </cell>
          <cell r="EY119">
            <v>0</v>
          </cell>
          <cell r="EZ119">
            <v>0</v>
          </cell>
          <cell r="FA119">
            <v>85.04</v>
          </cell>
          <cell r="FC119">
            <v>85.04</v>
          </cell>
          <cell r="FD119">
            <v>0</v>
          </cell>
          <cell r="FE119">
            <v>0</v>
          </cell>
          <cell r="FF119" t="str">
            <v>--ADMw_P--&gt;</v>
          </cell>
          <cell r="FG119">
            <v>85.04</v>
          </cell>
          <cell r="FI119">
            <v>85.04</v>
          </cell>
          <cell r="FJ119">
            <v>0</v>
          </cell>
          <cell r="FK119">
            <v>0</v>
          </cell>
          <cell r="FL119">
            <v>0</v>
          </cell>
          <cell r="FM119">
            <v>0</v>
          </cell>
          <cell r="FN119">
            <v>0.19</v>
          </cell>
          <cell r="FO119">
            <v>9.5000000000000001E-2</v>
          </cell>
          <cell r="FQ119">
            <v>0.19</v>
          </cell>
          <cell r="FR119">
            <v>0</v>
          </cell>
          <cell r="FS119">
            <v>1.01</v>
          </cell>
          <cell r="FT119">
            <v>1.01</v>
          </cell>
          <cell r="FV119">
            <v>1.01</v>
          </cell>
          <cell r="FW119">
            <v>0</v>
          </cell>
          <cell r="FX119">
            <v>0</v>
          </cell>
          <cell r="FY119">
            <v>0</v>
          </cell>
          <cell r="GA119">
            <v>0</v>
          </cell>
          <cell r="GB119">
            <v>0</v>
          </cell>
          <cell r="GC119">
            <v>0</v>
          </cell>
          <cell r="GD119">
            <v>0</v>
          </cell>
          <cell r="GE119">
            <v>17.02</v>
          </cell>
          <cell r="GF119">
            <v>4.2549999999999999</v>
          </cell>
          <cell r="GH119">
            <v>17.02</v>
          </cell>
          <cell r="GI119">
            <v>0</v>
          </cell>
          <cell r="GJ119">
            <v>0</v>
          </cell>
          <cell r="GL119">
            <v>0</v>
          </cell>
          <cell r="GM119">
            <v>0</v>
          </cell>
          <cell r="GN119">
            <v>0</v>
          </cell>
          <cell r="GP119">
            <v>0</v>
          </cell>
          <cell r="GQ119">
            <v>0</v>
          </cell>
          <cell r="GR119">
            <v>94.577500000000001</v>
          </cell>
          <cell r="GS119">
            <v>90.4</v>
          </cell>
          <cell r="GV119">
            <v>94.577500000000001</v>
          </cell>
          <cell r="GX119" t="str">
            <v>&lt;--ADMw_P--</v>
          </cell>
          <cell r="GY119">
            <v>0</v>
          </cell>
          <cell r="GZ119">
            <v>0</v>
          </cell>
          <cell r="HA119">
            <v>0</v>
          </cell>
          <cell r="HB119">
            <v>0</v>
          </cell>
          <cell r="HC119">
            <v>0</v>
          </cell>
          <cell r="HD119" t="str">
            <v>&lt;--Spacer--&gt;</v>
          </cell>
          <cell r="HE119" t="str">
            <v>&lt;--Spacer--&gt;</v>
          </cell>
          <cell r="HF119" t="str">
            <v>&lt;--Spacer--&gt;</v>
          </cell>
          <cell r="HG119" t="str">
            <v>&lt;--Spacer--&gt;</v>
          </cell>
          <cell r="HI119">
            <v>0</v>
          </cell>
          <cell r="HJ119">
            <v>0</v>
          </cell>
          <cell r="HK119">
            <v>0</v>
          </cell>
          <cell r="HL119">
            <v>0</v>
          </cell>
          <cell r="HM119">
            <v>0</v>
          </cell>
          <cell r="HN119">
            <v>0</v>
          </cell>
          <cell r="HO119">
            <v>0</v>
          </cell>
          <cell r="HP119">
            <v>0</v>
          </cell>
          <cell r="HQ119">
            <v>0</v>
          </cell>
          <cell r="HR119">
            <v>0</v>
          </cell>
          <cell r="HS119">
            <v>85.99</v>
          </cell>
          <cell r="HU119">
            <v>85.99</v>
          </cell>
          <cell r="HV119">
            <v>0</v>
          </cell>
          <cell r="HW119">
            <v>0</v>
          </cell>
          <cell r="HX119" t="str">
            <v>--ADMw_O--&gt;</v>
          </cell>
          <cell r="HY119">
            <v>85.99</v>
          </cell>
          <cell r="IA119">
            <v>85.99</v>
          </cell>
          <cell r="IB119">
            <v>0</v>
          </cell>
          <cell r="IC119">
            <v>0</v>
          </cell>
          <cell r="ID119">
            <v>0</v>
          </cell>
          <cell r="IE119">
            <v>0</v>
          </cell>
          <cell r="IF119">
            <v>0</v>
          </cell>
          <cell r="IG119">
            <v>0</v>
          </cell>
          <cell r="II119">
            <v>0</v>
          </cell>
          <cell r="IJ119">
            <v>0</v>
          </cell>
          <cell r="IK119">
            <v>3.65</v>
          </cell>
          <cell r="IL119">
            <v>3.65</v>
          </cell>
          <cell r="IN119">
            <v>3.65</v>
          </cell>
          <cell r="IO119">
            <v>0</v>
          </cell>
          <cell r="IP119">
            <v>0</v>
          </cell>
          <cell r="IQ119">
            <v>0</v>
          </cell>
          <cell r="IS119">
            <v>0</v>
          </cell>
          <cell r="IT119">
            <v>0</v>
          </cell>
          <cell r="IU119">
            <v>0</v>
          </cell>
          <cell r="IV119">
            <v>0</v>
          </cell>
          <cell r="IW119">
            <v>19.75</v>
          </cell>
          <cell r="IX119">
            <v>4.9375</v>
          </cell>
          <cell r="IZ119">
            <v>19.75</v>
          </cell>
          <cell r="JA119">
            <v>0</v>
          </cell>
          <cell r="JB119">
            <v>0</v>
          </cell>
          <cell r="JD119">
            <v>0</v>
          </cell>
          <cell r="JE119">
            <v>0</v>
          </cell>
          <cell r="JF119">
            <v>0</v>
          </cell>
          <cell r="JH119">
            <v>0</v>
          </cell>
          <cell r="JI119">
            <v>0</v>
          </cell>
          <cell r="JJ119">
            <v>94.577500000000001</v>
          </cell>
          <cell r="JL119" t="str">
            <v>&lt;--ADMw_O--</v>
          </cell>
          <cell r="JM119">
            <v>0</v>
          </cell>
          <cell r="JN119">
            <v>0</v>
          </cell>
          <cell r="JO119">
            <v>0</v>
          </cell>
          <cell r="JP119">
            <v>0</v>
          </cell>
          <cell r="JQ119">
            <v>0</v>
          </cell>
          <cell r="JR119">
            <v>43640.35126797454</v>
          </cell>
          <cell r="JS119">
            <v>1</v>
          </cell>
          <cell r="JT119">
            <v>3</v>
          </cell>
        </row>
        <row r="120">
          <cell r="A120">
            <v>2041</v>
          </cell>
          <cell r="B120">
            <v>2041</v>
          </cell>
          <cell r="C120" t="str">
            <v>15005</v>
          </cell>
          <cell r="D120" t="str">
            <v>Jackson</v>
          </cell>
          <cell r="E120" t="str">
            <v>Ashland SD 5</v>
          </cell>
          <cell r="G120">
            <v>2025</v>
          </cell>
          <cell r="H120">
            <v>14409341</v>
          </cell>
          <cell r="I120">
            <v>0</v>
          </cell>
          <cell r="J120">
            <v>0</v>
          </cell>
          <cell r="K120">
            <v>0</v>
          </cell>
          <cell r="L120">
            <v>0</v>
          </cell>
          <cell r="M120">
            <v>400000</v>
          </cell>
          <cell r="N120">
            <v>0</v>
          </cell>
          <cell r="O120">
            <v>0</v>
          </cell>
          <cell r="P120">
            <v>11.58</v>
          </cell>
          <cell r="Q120">
            <v>1099000</v>
          </cell>
          <cell r="R120">
            <v>2944</v>
          </cell>
          <cell r="S120">
            <v>2944</v>
          </cell>
          <cell r="T120">
            <v>2944</v>
          </cell>
          <cell r="U120">
            <v>0</v>
          </cell>
          <cell r="V120" t="str">
            <v>--ADMw_F--&gt;</v>
          </cell>
          <cell r="W120">
            <v>2944</v>
          </cell>
          <cell r="X120">
            <v>2944</v>
          </cell>
          <cell r="Y120">
            <v>2944</v>
          </cell>
          <cell r="Z120">
            <v>0</v>
          </cell>
          <cell r="AA120">
            <v>330</v>
          </cell>
          <cell r="AB120">
            <v>323.83999999999997</v>
          </cell>
          <cell r="AC120">
            <v>1.8</v>
          </cell>
          <cell r="AD120">
            <v>11</v>
          </cell>
          <cell r="AE120">
            <v>5.5</v>
          </cell>
          <cell r="AF120">
            <v>11</v>
          </cell>
          <cell r="AG120">
            <v>11</v>
          </cell>
          <cell r="AH120">
            <v>0</v>
          </cell>
          <cell r="AI120">
            <v>0</v>
          </cell>
          <cell r="AJ120">
            <v>0</v>
          </cell>
          <cell r="AK120">
            <v>0</v>
          </cell>
          <cell r="AL120">
            <v>0</v>
          </cell>
          <cell r="AM120">
            <v>0</v>
          </cell>
          <cell r="AN120">
            <v>0</v>
          </cell>
          <cell r="AO120">
            <v>0</v>
          </cell>
          <cell r="AP120">
            <v>0</v>
          </cell>
          <cell r="AQ120">
            <v>0</v>
          </cell>
          <cell r="AR120">
            <v>0</v>
          </cell>
          <cell r="AS120">
            <v>14</v>
          </cell>
          <cell r="AT120">
            <v>3.5</v>
          </cell>
          <cell r="AU120">
            <v>498.73</v>
          </cell>
          <cell r="AV120">
            <v>124.6825</v>
          </cell>
          <cell r="AW120">
            <v>498.73</v>
          </cell>
          <cell r="AX120">
            <v>498.73</v>
          </cell>
          <cell r="AY120">
            <v>0</v>
          </cell>
          <cell r="AZ120">
            <v>0</v>
          </cell>
          <cell r="BA120">
            <v>0</v>
          </cell>
          <cell r="BB120">
            <v>0</v>
          </cell>
          <cell r="BC120">
            <v>0</v>
          </cell>
          <cell r="BD120">
            <v>0</v>
          </cell>
          <cell r="BE120">
            <v>0</v>
          </cell>
          <cell r="BF120">
            <v>0</v>
          </cell>
          <cell r="BG120">
            <v>0</v>
          </cell>
          <cell r="BH120">
            <v>3312.6224000000002</v>
          </cell>
          <cell r="BI120">
            <v>3403.3225000000002</v>
          </cell>
          <cell r="BJ120">
            <v>3312.6224000000002</v>
          </cell>
          <cell r="BK120">
            <v>3403.3225000000002</v>
          </cell>
          <cell r="BL120">
            <v>3403.3225000000002</v>
          </cell>
          <cell r="BM120">
            <v>3403.3225000000002</v>
          </cell>
          <cell r="BN120" t="str">
            <v>&lt;--ADMw_F--</v>
          </cell>
          <cell r="BO120">
            <v>-2.637E-3</v>
          </cell>
          <cell r="BP120">
            <v>0</v>
          </cell>
          <cell r="BQ120">
            <v>373.3</v>
          </cell>
          <cell r="BR120">
            <v>8</v>
          </cell>
          <cell r="BS120">
            <v>0.7</v>
          </cell>
          <cell r="BT120" t="str">
            <v>&lt;--Spacer--&gt;</v>
          </cell>
          <cell r="BU120" t="str">
            <v>&lt;--Spacer--&gt;</v>
          </cell>
          <cell r="BV120" t="str">
            <v>&lt;--Spacer--&gt;</v>
          </cell>
          <cell r="BW120" t="str">
            <v>&lt;--Spacer--&gt;</v>
          </cell>
          <cell r="BX120">
            <v>2025</v>
          </cell>
          <cell r="BY120">
            <v>14126805</v>
          </cell>
          <cell r="BZ120">
            <v>0</v>
          </cell>
          <cell r="CA120">
            <v>0</v>
          </cell>
          <cell r="CB120">
            <v>0</v>
          </cell>
          <cell r="CC120">
            <v>0</v>
          </cell>
          <cell r="CD120">
            <v>400000</v>
          </cell>
          <cell r="CE120">
            <v>0</v>
          </cell>
          <cell r="CF120">
            <v>0</v>
          </cell>
          <cell r="CG120">
            <v>11.27</v>
          </cell>
          <cell r="CH120">
            <v>1022304</v>
          </cell>
          <cell r="CI120">
            <v>2855.59</v>
          </cell>
          <cell r="CJ120">
            <v>2855.59</v>
          </cell>
          <cell r="CK120">
            <v>2855.59</v>
          </cell>
          <cell r="CL120">
            <v>0</v>
          </cell>
          <cell r="CM120">
            <v>0</v>
          </cell>
          <cell r="CN120" t="str">
            <v>--ADMw_C--&gt;</v>
          </cell>
          <cell r="CO120">
            <v>2855.59</v>
          </cell>
          <cell r="CP120">
            <v>2855.59</v>
          </cell>
          <cell r="CQ120">
            <v>2855.59</v>
          </cell>
          <cell r="CR120">
            <v>0</v>
          </cell>
          <cell r="CS120">
            <v>335</v>
          </cell>
          <cell r="CT120">
            <v>314.11489999999998</v>
          </cell>
          <cell r="CU120">
            <v>1.8</v>
          </cell>
          <cell r="CV120">
            <v>33.36</v>
          </cell>
          <cell r="CW120">
            <v>16.68</v>
          </cell>
          <cell r="CX120">
            <v>33.36</v>
          </cell>
          <cell r="CY120">
            <v>33.36</v>
          </cell>
          <cell r="CZ120">
            <v>0</v>
          </cell>
          <cell r="DA120">
            <v>0</v>
          </cell>
          <cell r="DB120">
            <v>0</v>
          </cell>
          <cell r="DC120">
            <v>0</v>
          </cell>
          <cell r="DD120">
            <v>0</v>
          </cell>
          <cell r="DE120">
            <v>0</v>
          </cell>
          <cell r="DF120">
            <v>0</v>
          </cell>
          <cell r="DG120">
            <v>0</v>
          </cell>
          <cell r="DH120">
            <v>0</v>
          </cell>
          <cell r="DI120">
            <v>0</v>
          </cell>
          <cell r="DJ120">
            <v>0</v>
          </cell>
          <cell r="DK120">
            <v>14</v>
          </cell>
          <cell r="DL120">
            <v>3.5</v>
          </cell>
          <cell r="DM120">
            <v>483.75</v>
          </cell>
          <cell r="DN120">
            <v>120.9375</v>
          </cell>
          <cell r="DO120">
            <v>483.75</v>
          </cell>
          <cell r="DP120">
            <v>483.75</v>
          </cell>
          <cell r="DQ120">
            <v>0</v>
          </cell>
          <cell r="DR120">
            <v>0</v>
          </cell>
          <cell r="DS120">
            <v>0</v>
          </cell>
          <cell r="DT120">
            <v>0</v>
          </cell>
          <cell r="DU120">
            <v>0</v>
          </cell>
          <cell r="DV120">
            <v>0</v>
          </cell>
          <cell r="DW120">
            <v>0</v>
          </cell>
          <cell r="DX120">
            <v>0</v>
          </cell>
          <cell r="DY120">
            <v>0</v>
          </cell>
          <cell r="DZ120">
            <v>3331.8278</v>
          </cell>
          <cell r="EA120">
            <v>3312.6224000000002</v>
          </cell>
          <cell r="EB120">
            <v>3331.8278</v>
          </cell>
          <cell r="EC120">
            <v>3312.6224000000002</v>
          </cell>
          <cell r="ED120">
            <v>3331.8278</v>
          </cell>
          <cell r="EE120">
            <v>3331.8278</v>
          </cell>
          <cell r="EF120" t="str">
            <v>&lt;--ADMw_C--</v>
          </cell>
          <cell r="EG120">
            <v>-8.1650000000000004E-3</v>
          </cell>
          <cell r="EH120">
            <v>0</v>
          </cell>
          <cell r="EI120">
            <v>355.08</v>
          </cell>
          <cell r="EJ120">
            <v>7</v>
          </cell>
          <cell r="EK120">
            <v>0.7</v>
          </cell>
          <cell r="EL120" t="str">
            <v>&lt;--Spacer--&gt;</v>
          </cell>
          <cell r="EM120" t="str">
            <v>&lt;--Spacer--&gt;</v>
          </cell>
          <cell r="EN120" t="str">
            <v>&lt;--Spacer--&gt;</v>
          </cell>
          <cell r="EO120" t="str">
            <v>&lt;--Spacer--&gt;</v>
          </cell>
          <cell r="EP120">
            <v>2025</v>
          </cell>
          <cell r="EQ120">
            <v>13382432</v>
          </cell>
          <cell r="ER120">
            <v>36504</v>
          </cell>
          <cell r="ES120">
            <v>138155</v>
          </cell>
          <cell r="ET120">
            <v>0</v>
          </cell>
          <cell r="EU120">
            <v>0</v>
          </cell>
          <cell r="EV120">
            <v>0</v>
          </cell>
          <cell r="EW120">
            <v>0</v>
          </cell>
          <cell r="EX120">
            <v>0</v>
          </cell>
          <cell r="EY120">
            <v>11.58</v>
          </cell>
          <cell r="EZ120">
            <v>977724</v>
          </cell>
          <cell r="FA120">
            <v>2884.98</v>
          </cell>
          <cell r="FB120">
            <v>2884.98</v>
          </cell>
          <cell r="FC120">
            <v>2884.98</v>
          </cell>
          <cell r="FD120">
            <v>0</v>
          </cell>
          <cell r="FE120">
            <v>0</v>
          </cell>
          <cell r="FF120" t="str">
            <v>--ADMw_P--&gt;</v>
          </cell>
          <cell r="FG120">
            <v>2884.98</v>
          </cell>
          <cell r="FH120">
            <v>2884.98</v>
          </cell>
          <cell r="FI120">
            <v>2884.98</v>
          </cell>
          <cell r="FJ120">
            <v>0</v>
          </cell>
          <cell r="FK120">
            <v>343</v>
          </cell>
          <cell r="FL120">
            <v>317.34780000000001</v>
          </cell>
          <cell r="FM120">
            <v>1.8</v>
          </cell>
          <cell r="FN120">
            <v>32.25</v>
          </cell>
          <cell r="FO120">
            <v>16.125</v>
          </cell>
          <cell r="FP120">
            <v>32.25</v>
          </cell>
          <cell r="FQ120">
            <v>32.25</v>
          </cell>
          <cell r="FR120">
            <v>0</v>
          </cell>
          <cell r="FS120">
            <v>0</v>
          </cell>
          <cell r="FT120">
            <v>0</v>
          </cell>
          <cell r="FU120">
            <v>0</v>
          </cell>
          <cell r="FV120">
            <v>0</v>
          </cell>
          <cell r="FW120">
            <v>0</v>
          </cell>
          <cell r="FX120">
            <v>0</v>
          </cell>
          <cell r="FY120">
            <v>0</v>
          </cell>
          <cell r="FZ120">
            <v>0</v>
          </cell>
          <cell r="GA120">
            <v>0</v>
          </cell>
          <cell r="GB120">
            <v>0</v>
          </cell>
          <cell r="GC120">
            <v>10</v>
          </cell>
          <cell r="GD120">
            <v>2.5</v>
          </cell>
          <cell r="GE120">
            <v>436.3</v>
          </cell>
          <cell r="GF120">
            <v>109.075</v>
          </cell>
          <cell r="GG120">
            <v>436.3</v>
          </cell>
          <cell r="GH120">
            <v>436.3</v>
          </cell>
          <cell r="GI120">
            <v>0</v>
          </cell>
          <cell r="GJ120">
            <v>0</v>
          </cell>
          <cell r="GK120">
            <v>0</v>
          </cell>
          <cell r="GL120">
            <v>0</v>
          </cell>
          <cell r="GM120">
            <v>0</v>
          </cell>
          <cell r="GN120">
            <v>0</v>
          </cell>
          <cell r="GO120">
            <v>0</v>
          </cell>
          <cell r="GP120">
            <v>0</v>
          </cell>
          <cell r="GQ120">
            <v>0</v>
          </cell>
          <cell r="GR120">
            <v>3306.3310000000001</v>
          </cell>
          <cell r="GS120">
            <v>3331.8278</v>
          </cell>
          <cell r="GT120">
            <v>3306.3310000000001</v>
          </cell>
          <cell r="GU120">
            <v>3331.8278</v>
          </cell>
          <cell r="GV120">
            <v>3331.8278</v>
          </cell>
          <cell r="GW120">
            <v>3331.8278</v>
          </cell>
          <cell r="GX120" t="str">
            <v>&lt;--ADMw_P--</v>
          </cell>
          <cell r="GY120">
            <v>-9.6310000000000007E-3</v>
          </cell>
          <cell r="GZ120">
            <v>0</v>
          </cell>
          <cell r="HA120">
            <v>338.9</v>
          </cell>
          <cell r="HB120">
            <v>7</v>
          </cell>
          <cell r="HC120">
            <v>0.7</v>
          </cell>
          <cell r="HD120" t="str">
            <v>&lt;--Spacer--&gt;</v>
          </cell>
          <cell r="HE120" t="str">
            <v>&lt;--Spacer--&gt;</v>
          </cell>
          <cell r="HF120" t="str">
            <v>&lt;--Spacer--&gt;</v>
          </cell>
          <cell r="HG120" t="str">
            <v>&lt;--Spacer--&gt;</v>
          </cell>
          <cell r="HH120">
            <v>2025</v>
          </cell>
          <cell r="HI120">
            <v>13444978</v>
          </cell>
          <cell r="HJ120">
            <v>14256</v>
          </cell>
          <cell r="HK120">
            <v>526581</v>
          </cell>
          <cell r="HL120">
            <v>0</v>
          </cell>
          <cell r="HM120">
            <v>0</v>
          </cell>
          <cell r="HN120">
            <v>0</v>
          </cell>
          <cell r="HO120">
            <v>0</v>
          </cell>
          <cell r="HP120">
            <v>0</v>
          </cell>
          <cell r="HQ120">
            <v>11.2</v>
          </cell>
          <cell r="HR120">
            <v>956144</v>
          </cell>
          <cell r="HS120">
            <v>2849.6</v>
          </cell>
          <cell r="HT120">
            <v>2849.6</v>
          </cell>
          <cell r="HU120">
            <v>2849.6</v>
          </cell>
          <cell r="HV120">
            <v>0</v>
          </cell>
          <cell r="HW120">
            <v>0</v>
          </cell>
          <cell r="HX120" t="str">
            <v>--ADMw_O--&gt;</v>
          </cell>
          <cell r="HY120">
            <v>2849.6</v>
          </cell>
          <cell r="HZ120">
            <v>2849.6</v>
          </cell>
          <cell r="IA120">
            <v>2849.6</v>
          </cell>
          <cell r="IB120">
            <v>0</v>
          </cell>
          <cell r="IC120">
            <v>344</v>
          </cell>
          <cell r="ID120">
            <v>313.45600000000002</v>
          </cell>
          <cell r="IE120">
            <v>3.1</v>
          </cell>
          <cell r="IF120">
            <v>33.409999999999997</v>
          </cell>
          <cell r="IG120">
            <v>16.704999999999998</v>
          </cell>
          <cell r="IH120">
            <v>33.409999999999997</v>
          </cell>
          <cell r="II120">
            <v>33.409999999999997</v>
          </cell>
          <cell r="IJ120">
            <v>0</v>
          </cell>
          <cell r="IK120">
            <v>0</v>
          </cell>
          <cell r="IL120">
            <v>0</v>
          </cell>
          <cell r="IM120">
            <v>0</v>
          </cell>
          <cell r="IN120">
            <v>0</v>
          </cell>
          <cell r="IO120">
            <v>0</v>
          </cell>
          <cell r="IP120">
            <v>0</v>
          </cell>
          <cell r="IQ120">
            <v>0</v>
          </cell>
          <cell r="IR120">
            <v>0</v>
          </cell>
          <cell r="IS120">
            <v>0</v>
          </cell>
          <cell r="IT120">
            <v>0</v>
          </cell>
          <cell r="IU120">
            <v>16</v>
          </cell>
          <cell r="IV120">
            <v>4</v>
          </cell>
          <cell r="IW120">
            <v>477.88</v>
          </cell>
          <cell r="IX120">
            <v>119.47</v>
          </cell>
          <cell r="IY120">
            <v>477.88</v>
          </cell>
          <cell r="IZ120">
            <v>477.88</v>
          </cell>
          <cell r="JA120">
            <v>0</v>
          </cell>
          <cell r="JB120">
            <v>0</v>
          </cell>
          <cell r="JC120">
            <v>0</v>
          </cell>
          <cell r="JD120">
            <v>0</v>
          </cell>
          <cell r="JE120">
            <v>0</v>
          </cell>
          <cell r="JF120">
            <v>0</v>
          </cell>
          <cell r="JG120">
            <v>0</v>
          </cell>
          <cell r="JH120">
            <v>0</v>
          </cell>
          <cell r="JI120">
            <v>0</v>
          </cell>
          <cell r="JJ120">
            <v>3306.3310000000001</v>
          </cell>
          <cell r="JK120">
            <v>3306.3310000000001</v>
          </cell>
          <cell r="JL120" t="str">
            <v>&lt;--ADMw_O--</v>
          </cell>
          <cell r="JM120">
            <v>-5.7819999999999998E-3</v>
          </cell>
          <cell r="JN120">
            <v>0</v>
          </cell>
          <cell r="JO120">
            <v>335.54</v>
          </cell>
          <cell r="JP120">
            <v>9</v>
          </cell>
          <cell r="JQ120">
            <v>0.7</v>
          </cell>
          <cell r="JR120">
            <v>43640.35126797454</v>
          </cell>
          <cell r="JS120">
            <v>1</v>
          </cell>
          <cell r="JT120">
            <v>2</v>
          </cell>
        </row>
        <row r="121">
          <cell r="A121">
            <v>2042</v>
          </cell>
          <cell r="B121">
            <v>2042</v>
          </cell>
          <cell r="C121" t="str">
            <v>15006</v>
          </cell>
          <cell r="D121" t="str">
            <v>Jackson</v>
          </cell>
          <cell r="E121" t="str">
            <v>Central Point SD 6</v>
          </cell>
          <cell r="G121">
            <v>2025</v>
          </cell>
          <cell r="H121">
            <v>12207802</v>
          </cell>
          <cell r="I121">
            <v>25000</v>
          </cell>
          <cell r="J121">
            <v>0</v>
          </cell>
          <cell r="K121">
            <v>0</v>
          </cell>
          <cell r="L121">
            <v>0</v>
          </cell>
          <cell r="M121">
            <v>0</v>
          </cell>
          <cell r="N121">
            <v>0</v>
          </cell>
          <cell r="O121">
            <v>0</v>
          </cell>
          <cell r="P121">
            <v>12.74</v>
          </cell>
          <cell r="Q121">
            <v>2372080</v>
          </cell>
          <cell r="R121">
            <v>4833.8999999999996</v>
          </cell>
          <cell r="S121">
            <v>4833.8999999999996</v>
          </cell>
          <cell r="T121">
            <v>4833.8999999999996</v>
          </cell>
          <cell r="U121">
            <v>0</v>
          </cell>
          <cell r="V121" t="str">
            <v>--ADMw_F--&gt;</v>
          </cell>
          <cell r="W121">
            <v>4833.8999999999996</v>
          </cell>
          <cell r="X121">
            <v>4833.8999999999996</v>
          </cell>
          <cell r="Y121">
            <v>4833.8999999999996</v>
          </cell>
          <cell r="Z121">
            <v>0</v>
          </cell>
          <cell r="AA121">
            <v>684</v>
          </cell>
          <cell r="AB121">
            <v>531.72900000000004</v>
          </cell>
          <cell r="AC121">
            <v>12</v>
          </cell>
          <cell r="AD121">
            <v>150.30000000000001</v>
          </cell>
          <cell r="AE121">
            <v>75.150000000000006</v>
          </cell>
          <cell r="AF121">
            <v>150.30000000000001</v>
          </cell>
          <cell r="AG121">
            <v>150.30000000000001</v>
          </cell>
          <cell r="AH121">
            <v>0</v>
          </cell>
          <cell r="AI121">
            <v>0</v>
          </cell>
          <cell r="AJ121">
            <v>0</v>
          </cell>
          <cell r="AK121">
            <v>0</v>
          </cell>
          <cell r="AL121">
            <v>0</v>
          </cell>
          <cell r="AM121">
            <v>0</v>
          </cell>
          <cell r="AN121">
            <v>0</v>
          </cell>
          <cell r="AO121">
            <v>0</v>
          </cell>
          <cell r="AP121">
            <v>0</v>
          </cell>
          <cell r="AQ121">
            <v>0</v>
          </cell>
          <cell r="AR121">
            <v>0</v>
          </cell>
          <cell r="AS121">
            <v>28</v>
          </cell>
          <cell r="AT121">
            <v>7</v>
          </cell>
          <cell r="AU121">
            <v>632.1</v>
          </cell>
          <cell r="AV121">
            <v>158.02500000000001</v>
          </cell>
          <cell r="AW121">
            <v>632.1</v>
          </cell>
          <cell r="AX121">
            <v>632.1</v>
          </cell>
          <cell r="AY121">
            <v>0</v>
          </cell>
          <cell r="AZ121">
            <v>0</v>
          </cell>
          <cell r="BA121">
            <v>0</v>
          </cell>
          <cell r="BB121">
            <v>0</v>
          </cell>
          <cell r="BC121">
            <v>0</v>
          </cell>
          <cell r="BD121">
            <v>0</v>
          </cell>
          <cell r="BE121">
            <v>0</v>
          </cell>
          <cell r="BF121">
            <v>0</v>
          </cell>
          <cell r="BG121">
            <v>0</v>
          </cell>
          <cell r="BH121">
            <v>5575.0536000000002</v>
          </cell>
          <cell r="BI121">
            <v>5617.8040000000001</v>
          </cell>
          <cell r="BJ121">
            <v>5575.0536000000002</v>
          </cell>
          <cell r="BK121">
            <v>5617.8040000000001</v>
          </cell>
          <cell r="BL121">
            <v>5617.8040000000001</v>
          </cell>
          <cell r="BM121">
            <v>5617.8040000000001</v>
          </cell>
          <cell r="BN121" t="str">
            <v>&lt;--ADMw_F--</v>
          </cell>
          <cell r="BO121">
            <v>-3.1419999999999998E-3</v>
          </cell>
          <cell r="BP121">
            <v>0</v>
          </cell>
          <cell r="BQ121">
            <v>490.72</v>
          </cell>
          <cell r="BR121">
            <v>24</v>
          </cell>
          <cell r="BS121">
            <v>0.7</v>
          </cell>
          <cell r="BT121" t="str">
            <v>&lt;--Spacer--&gt;</v>
          </cell>
          <cell r="BU121" t="str">
            <v>&lt;--Spacer--&gt;</v>
          </cell>
          <cell r="BV121" t="str">
            <v>&lt;--Spacer--&gt;</v>
          </cell>
          <cell r="BW121" t="str">
            <v>&lt;--Spacer--&gt;</v>
          </cell>
          <cell r="BX121">
            <v>2025</v>
          </cell>
          <cell r="BY121">
            <v>11852235</v>
          </cell>
          <cell r="BZ121">
            <v>25000</v>
          </cell>
          <cell r="CA121">
            <v>0</v>
          </cell>
          <cell r="CB121">
            <v>0</v>
          </cell>
          <cell r="CC121">
            <v>0</v>
          </cell>
          <cell r="CD121">
            <v>0</v>
          </cell>
          <cell r="CE121">
            <v>0</v>
          </cell>
          <cell r="CF121">
            <v>0</v>
          </cell>
          <cell r="CG121">
            <v>12.41</v>
          </cell>
          <cell r="CH121">
            <v>2227269</v>
          </cell>
          <cell r="CI121">
            <v>4792.01</v>
          </cell>
          <cell r="CJ121">
            <v>4792.01</v>
          </cell>
          <cell r="CK121">
            <v>4792.01</v>
          </cell>
          <cell r="CL121">
            <v>0</v>
          </cell>
          <cell r="CM121">
            <v>0</v>
          </cell>
          <cell r="CN121" t="str">
            <v>--ADMw_C--&gt;</v>
          </cell>
          <cell r="CO121">
            <v>4792.01</v>
          </cell>
          <cell r="CP121">
            <v>4792.01</v>
          </cell>
          <cell r="CQ121">
            <v>4792.01</v>
          </cell>
          <cell r="CR121">
            <v>0</v>
          </cell>
          <cell r="CS121">
            <v>682</v>
          </cell>
          <cell r="CT121">
            <v>527.12109999999996</v>
          </cell>
          <cell r="CU121">
            <v>12</v>
          </cell>
          <cell r="CV121">
            <v>160.53</v>
          </cell>
          <cell r="CW121">
            <v>80.265000000000001</v>
          </cell>
          <cell r="CX121">
            <v>160.53</v>
          </cell>
          <cell r="CY121">
            <v>160.53</v>
          </cell>
          <cell r="CZ121">
            <v>0</v>
          </cell>
          <cell r="DA121">
            <v>0</v>
          </cell>
          <cell r="DB121">
            <v>0</v>
          </cell>
          <cell r="DC121">
            <v>0</v>
          </cell>
          <cell r="DD121">
            <v>0</v>
          </cell>
          <cell r="DE121">
            <v>0</v>
          </cell>
          <cell r="DF121">
            <v>0</v>
          </cell>
          <cell r="DG121">
            <v>0</v>
          </cell>
          <cell r="DH121">
            <v>0</v>
          </cell>
          <cell r="DI121">
            <v>0</v>
          </cell>
          <cell r="DJ121">
            <v>0</v>
          </cell>
          <cell r="DK121">
            <v>28</v>
          </cell>
          <cell r="DL121">
            <v>7</v>
          </cell>
          <cell r="DM121">
            <v>626.63</v>
          </cell>
          <cell r="DN121">
            <v>156.6575</v>
          </cell>
          <cell r="DO121">
            <v>626.63</v>
          </cell>
          <cell r="DP121">
            <v>626.63</v>
          </cell>
          <cell r="DQ121">
            <v>0</v>
          </cell>
          <cell r="DR121">
            <v>0</v>
          </cell>
          <cell r="DS121">
            <v>0</v>
          </cell>
          <cell r="DT121">
            <v>0</v>
          </cell>
          <cell r="DU121">
            <v>0</v>
          </cell>
          <cell r="DV121">
            <v>0</v>
          </cell>
          <cell r="DW121">
            <v>0</v>
          </cell>
          <cell r="DX121">
            <v>0</v>
          </cell>
          <cell r="DY121">
            <v>0</v>
          </cell>
          <cell r="DZ121">
            <v>5496.2055</v>
          </cell>
          <cell r="EA121">
            <v>5575.0536000000002</v>
          </cell>
          <cell r="EB121">
            <v>5496.2055</v>
          </cell>
          <cell r="EC121">
            <v>5575.0536000000002</v>
          </cell>
          <cell r="ED121">
            <v>5575.0536000000002</v>
          </cell>
          <cell r="EE121">
            <v>5575.0536000000002</v>
          </cell>
          <cell r="EF121" t="str">
            <v>&lt;--ADMw_C--</v>
          </cell>
          <cell r="EG121">
            <v>-3.9610000000000001E-3</v>
          </cell>
          <cell r="EH121">
            <v>0</v>
          </cell>
          <cell r="EI121">
            <v>462.95</v>
          </cell>
          <cell r="EJ121">
            <v>22</v>
          </cell>
          <cell r="EK121">
            <v>0.7</v>
          </cell>
          <cell r="EL121" t="str">
            <v>&lt;--Spacer--&gt;</v>
          </cell>
          <cell r="EM121" t="str">
            <v>&lt;--Spacer--&gt;</v>
          </cell>
          <cell r="EN121" t="str">
            <v>&lt;--Spacer--&gt;</v>
          </cell>
          <cell r="EO121" t="str">
            <v>&lt;--Spacer--&gt;</v>
          </cell>
          <cell r="EP121">
            <v>2025</v>
          </cell>
          <cell r="EQ121">
            <v>10974219</v>
          </cell>
          <cell r="ER121">
            <v>59257</v>
          </cell>
          <cell r="ES121">
            <v>496122</v>
          </cell>
          <cell r="ET121">
            <v>0</v>
          </cell>
          <cell r="EU121">
            <v>0</v>
          </cell>
          <cell r="EV121">
            <v>0</v>
          </cell>
          <cell r="EW121">
            <v>0</v>
          </cell>
          <cell r="EX121">
            <v>0</v>
          </cell>
          <cell r="EY121">
            <v>12.74</v>
          </cell>
          <cell r="EZ121">
            <v>2230596</v>
          </cell>
          <cell r="FA121">
            <v>4723.3</v>
          </cell>
          <cell r="FB121">
            <v>4723.3</v>
          </cell>
          <cell r="FC121">
            <v>4723.3</v>
          </cell>
          <cell r="FD121">
            <v>0</v>
          </cell>
          <cell r="FE121">
            <v>0</v>
          </cell>
          <cell r="FF121" t="str">
            <v>--ADMw_P--&gt;</v>
          </cell>
          <cell r="FG121">
            <v>4723.3</v>
          </cell>
          <cell r="FH121">
            <v>4723.3</v>
          </cell>
          <cell r="FI121">
            <v>4723.3</v>
          </cell>
          <cell r="FJ121">
            <v>0</v>
          </cell>
          <cell r="FK121">
            <v>668</v>
          </cell>
          <cell r="FL121">
            <v>519.56299999999999</v>
          </cell>
          <cell r="FM121">
            <v>12</v>
          </cell>
          <cell r="FN121">
            <v>151.13</v>
          </cell>
          <cell r="FO121">
            <v>75.564999999999998</v>
          </cell>
          <cell r="FP121">
            <v>151.13</v>
          </cell>
          <cell r="FQ121">
            <v>151.13</v>
          </cell>
          <cell r="FR121">
            <v>0</v>
          </cell>
          <cell r="FS121">
            <v>0</v>
          </cell>
          <cell r="FT121">
            <v>0</v>
          </cell>
          <cell r="FU121">
            <v>0</v>
          </cell>
          <cell r="FV121">
            <v>0</v>
          </cell>
          <cell r="FW121">
            <v>0</v>
          </cell>
          <cell r="FX121">
            <v>0</v>
          </cell>
          <cell r="FY121">
            <v>0</v>
          </cell>
          <cell r="FZ121">
            <v>0</v>
          </cell>
          <cell r="GA121">
            <v>0</v>
          </cell>
          <cell r="GB121">
            <v>0</v>
          </cell>
          <cell r="GC121">
            <v>42</v>
          </cell>
          <cell r="GD121">
            <v>10.5</v>
          </cell>
          <cell r="GE121">
            <v>621.11</v>
          </cell>
          <cell r="GF121">
            <v>155.2775</v>
          </cell>
          <cell r="GG121">
            <v>621.11</v>
          </cell>
          <cell r="GH121">
            <v>621.11</v>
          </cell>
          <cell r="GI121">
            <v>0</v>
          </cell>
          <cell r="GJ121">
            <v>0</v>
          </cell>
          <cell r="GK121">
            <v>0</v>
          </cell>
          <cell r="GL121">
            <v>0</v>
          </cell>
          <cell r="GM121">
            <v>0</v>
          </cell>
          <cell r="GN121">
            <v>0</v>
          </cell>
          <cell r="GO121">
            <v>0</v>
          </cell>
          <cell r="GP121">
            <v>0</v>
          </cell>
          <cell r="GQ121">
            <v>0</v>
          </cell>
          <cell r="GR121">
            <v>5447.4173000000001</v>
          </cell>
          <cell r="GS121">
            <v>5496.2055</v>
          </cell>
          <cell r="GT121">
            <v>5447.4173000000001</v>
          </cell>
          <cell r="GU121">
            <v>5496.2055</v>
          </cell>
          <cell r="GV121">
            <v>5496.2055</v>
          </cell>
          <cell r="GW121">
            <v>5496.2055</v>
          </cell>
          <cell r="GX121" t="str">
            <v>&lt;--ADMw_P--</v>
          </cell>
          <cell r="GY121">
            <v>-3.8539999999999998E-3</v>
          </cell>
          <cell r="GZ121">
            <v>0</v>
          </cell>
          <cell r="HA121">
            <v>472.25</v>
          </cell>
          <cell r="HB121">
            <v>19</v>
          </cell>
          <cell r="HC121">
            <v>0.7</v>
          </cell>
          <cell r="HD121" t="str">
            <v>&lt;--Spacer--&gt;</v>
          </cell>
          <cell r="HE121" t="str">
            <v>&lt;--Spacer--&gt;</v>
          </cell>
          <cell r="HF121" t="str">
            <v>&lt;--Spacer--&gt;</v>
          </cell>
          <cell r="HG121" t="str">
            <v>&lt;--Spacer--&gt;</v>
          </cell>
          <cell r="HH121">
            <v>2025</v>
          </cell>
          <cell r="HI121">
            <v>10694680</v>
          </cell>
          <cell r="HJ121">
            <v>23177</v>
          </cell>
          <cell r="HK121">
            <v>579398</v>
          </cell>
          <cell r="HL121">
            <v>0</v>
          </cell>
          <cell r="HM121">
            <v>0</v>
          </cell>
          <cell r="HN121">
            <v>0</v>
          </cell>
          <cell r="HO121">
            <v>0</v>
          </cell>
          <cell r="HP121">
            <v>0</v>
          </cell>
          <cell r="HQ121">
            <v>12.62</v>
          </cell>
          <cell r="HR121">
            <v>2135562</v>
          </cell>
          <cell r="HS121">
            <v>4620.68</v>
          </cell>
          <cell r="HT121">
            <v>4620.68</v>
          </cell>
          <cell r="HU121">
            <v>4620.68</v>
          </cell>
          <cell r="HV121">
            <v>0</v>
          </cell>
          <cell r="HW121">
            <v>0</v>
          </cell>
          <cell r="HX121" t="str">
            <v>--ADMw_O--&gt;</v>
          </cell>
          <cell r="HY121">
            <v>4620.68</v>
          </cell>
          <cell r="HZ121">
            <v>4620.68</v>
          </cell>
          <cell r="IA121">
            <v>4620.68</v>
          </cell>
          <cell r="IB121">
            <v>0</v>
          </cell>
          <cell r="IC121">
            <v>680</v>
          </cell>
          <cell r="ID121">
            <v>508.27480000000003</v>
          </cell>
          <cell r="IE121">
            <v>25.4</v>
          </cell>
          <cell r="IF121">
            <v>151</v>
          </cell>
          <cell r="IG121">
            <v>75.5</v>
          </cell>
          <cell r="IH121">
            <v>151</v>
          </cell>
          <cell r="II121">
            <v>151</v>
          </cell>
          <cell r="IJ121">
            <v>0</v>
          </cell>
          <cell r="IK121">
            <v>0</v>
          </cell>
          <cell r="IL121">
            <v>0</v>
          </cell>
          <cell r="IM121">
            <v>0</v>
          </cell>
          <cell r="IN121">
            <v>0</v>
          </cell>
          <cell r="IO121">
            <v>0</v>
          </cell>
          <cell r="IP121">
            <v>0</v>
          </cell>
          <cell r="IQ121">
            <v>0</v>
          </cell>
          <cell r="IR121">
            <v>0</v>
          </cell>
          <cell r="IS121">
            <v>0</v>
          </cell>
          <cell r="IT121">
            <v>0</v>
          </cell>
          <cell r="IU121">
            <v>45</v>
          </cell>
          <cell r="IV121">
            <v>11.25</v>
          </cell>
          <cell r="IW121">
            <v>825.25</v>
          </cell>
          <cell r="IX121">
            <v>206.3125</v>
          </cell>
          <cell r="IY121">
            <v>825.25</v>
          </cell>
          <cell r="IZ121">
            <v>825.25</v>
          </cell>
          <cell r="JA121">
            <v>0</v>
          </cell>
          <cell r="JB121">
            <v>0</v>
          </cell>
          <cell r="JC121">
            <v>0</v>
          </cell>
          <cell r="JD121">
            <v>0</v>
          </cell>
          <cell r="JE121">
            <v>0</v>
          </cell>
          <cell r="JF121">
            <v>0</v>
          </cell>
          <cell r="JG121">
            <v>0</v>
          </cell>
          <cell r="JH121">
            <v>0</v>
          </cell>
          <cell r="JI121">
            <v>0</v>
          </cell>
          <cell r="JJ121">
            <v>5447.4173000000001</v>
          </cell>
          <cell r="JK121">
            <v>5447.4173000000001</v>
          </cell>
          <cell r="JL121" t="str">
            <v>&lt;--ADMw_O--</v>
          </cell>
          <cell r="JM121">
            <v>-4.47E-3</v>
          </cell>
          <cell r="JN121">
            <v>0</v>
          </cell>
          <cell r="JO121">
            <v>462.17</v>
          </cell>
          <cell r="JP121">
            <v>26</v>
          </cell>
          <cell r="JQ121">
            <v>0.7</v>
          </cell>
          <cell r="JR121">
            <v>43640.35126797454</v>
          </cell>
          <cell r="JS121">
            <v>1</v>
          </cell>
          <cell r="JT121">
            <v>2</v>
          </cell>
        </row>
        <row r="122">
          <cell r="A122">
            <v>2043</v>
          </cell>
          <cell r="B122">
            <v>2043</v>
          </cell>
          <cell r="C122" t="str">
            <v>15009</v>
          </cell>
          <cell r="D122" t="str">
            <v>Jackson</v>
          </cell>
          <cell r="E122" t="str">
            <v>Eagle Point SD 9</v>
          </cell>
          <cell r="G122">
            <v>2025</v>
          </cell>
          <cell r="H122">
            <v>10975000</v>
          </cell>
          <cell r="I122">
            <v>0</v>
          </cell>
          <cell r="J122">
            <v>0</v>
          </cell>
          <cell r="K122">
            <v>0</v>
          </cell>
          <cell r="L122">
            <v>0</v>
          </cell>
          <cell r="M122">
            <v>0</v>
          </cell>
          <cell r="N122">
            <v>0</v>
          </cell>
          <cell r="O122">
            <v>0</v>
          </cell>
          <cell r="P122">
            <v>10.51</v>
          </cell>
          <cell r="Q122">
            <v>1800000</v>
          </cell>
          <cell r="R122">
            <v>4150</v>
          </cell>
          <cell r="S122">
            <v>4150</v>
          </cell>
          <cell r="T122">
            <v>4150</v>
          </cell>
          <cell r="U122">
            <v>0</v>
          </cell>
          <cell r="V122" t="str">
            <v>--ADMw_F--&gt;</v>
          </cell>
          <cell r="W122">
            <v>4150</v>
          </cell>
          <cell r="X122">
            <v>4150</v>
          </cell>
          <cell r="Y122">
            <v>4150</v>
          </cell>
          <cell r="Z122">
            <v>0</v>
          </cell>
          <cell r="AA122">
            <v>520</v>
          </cell>
          <cell r="AB122">
            <v>456.5</v>
          </cell>
          <cell r="AC122">
            <v>0.8</v>
          </cell>
          <cell r="AD122">
            <v>360</v>
          </cell>
          <cell r="AE122">
            <v>180</v>
          </cell>
          <cell r="AF122">
            <v>360</v>
          </cell>
          <cell r="AG122">
            <v>360</v>
          </cell>
          <cell r="AH122">
            <v>0</v>
          </cell>
          <cell r="AI122">
            <v>1</v>
          </cell>
          <cell r="AJ122">
            <v>1</v>
          </cell>
          <cell r="AK122">
            <v>1</v>
          </cell>
          <cell r="AL122">
            <v>1</v>
          </cell>
          <cell r="AM122">
            <v>0</v>
          </cell>
          <cell r="AN122">
            <v>0</v>
          </cell>
          <cell r="AO122">
            <v>0</v>
          </cell>
          <cell r="AP122">
            <v>0</v>
          </cell>
          <cell r="AQ122">
            <v>0</v>
          </cell>
          <cell r="AR122">
            <v>0</v>
          </cell>
          <cell r="AS122">
            <v>36</v>
          </cell>
          <cell r="AT122">
            <v>9</v>
          </cell>
          <cell r="AU122">
            <v>651.59</v>
          </cell>
          <cell r="AV122">
            <v>162.89750000000001</v>
          </cell>
          <cell r="AW122">
            <v>651.59</v>
          </cell>
          <cell r="AX122">
            <v>651.59</v>
          </cell>
          <cell r="AY122">
            <v>0</v>
          </cell>
          <cell r="AZ122">
            <v>35.53</v>
          </cell>
          <cell r="BA122">
            <v>35.53</v>
          </cell>
          <cell r="BB122">
            <v>35.53</v>
          </cell>
          <cell r="BC122">
            <v>0</v>
          </cell>
          <cell r="BD122">
            <v>0</v>
          </cell>
          <cell r="BE122">
            <v>0</v>
          </cell>
          <cell r="BF122">
            <v>0</v>
          </cell>
          <cell r="BG122">
            <v>0</v>
          </cell>
          <cell r="BH122">
            <v>4637.3500000000004</v>
          </cell>
          <cell r="BI122">
            <v>4995.7275</v>
          </cell>
          <cell r="BJ122">
            <v>4938.6525000000001</v>
          </cell>
          <cell r="BK122">
            <v>4995.7275</v>
          </cell>
          <cell r="BL122">
            <v>4995.7275</v>
          </cell>
          <cell r="BM122">
            <v>4995.7275</v>
          </cell>
          <cell r="BN122" t="str">
            <v>&lt;--ADMw_F--</v>
          </cell>
          <cell r="BO122">
            <v>-5.8050000000000003E-3</v>
          </cell>
          <cell r="BP122">
            <v>0</v>
          </cell>
          <cell r="BQ122">
            <v>433.73</v>
          </cell>
          <cell r="BR122">
            <v>15</v>
          </cell>
          <cell r="BS122">
            <v>0.7</v>
          </cell>
          <cell r="BT122" t="str">
            <v>&lt;--Spacer--&gt;</v>
          </cell>
          <cell r="BU122" t="str">
            <v>&lt;--Spacer--&gt;</v>
          </cell>
          <cell r="BV122" t="str">
            <v>&lt;--Spacer--&gt;</v>
          </cell>
          <cell r="BW122" t="str">
            <v>&lt;--Spacer--&gt;</v>
          </cell>
          <cell r="BX122">
            <v>2025</v>
          </cell>
          <cell r="BY122">
            <v>10500000</v>
          </cell>
          <cell r="BZ122">
            <v>0</v>
          </cell>
          <cell r="CA122">
            <v>0</v>
          </cell>
          <cell r="CB122">
            <v>0</v>
          </cell>
          <cell r="CC122">
            <v>0</v>
          </cell>
          <cell r="CD122">
            <v>0</v>
          </cell>
          <cell r="CE122">
            <v>0</v>
          </cell>
          <cell r="CF122">
            <v>0</v>
          </cell>
          <cell r="CG122">
            <v>10.34</v>
          </cell>
          <cell r="CH122">
            <v>1750000</v>
          </cell>
          <cell r="CI122">
            <v>3816.6</v>
          </cell>
          <cell r="CJ122">
            <v>4106.25</v>
          </cell>
          <cell r="CK122">
            <v>3816.6</v>
          </cell>
          <cell r="CL122">
            <v>289.64999999999998</v>
          </cell>
          <cell r="CM122">
            <v>0</v>
          </cell>
          <cell r="CN122" t="str">
            <v>--ADMw_C--&gt;</v>
          </cell>
          <cell r="CO122">
            <v>3816.6</v>
          </cell>
          <cell r="CP122">
            <v>4106.25</v>
          </cell>
          <cell r="CQ122">
            <v>3816.6</v>
          </cell>
          <cell r="CR122">
            <v>289.64999999999998</v>
          </cell>
          <cell r="CS122">
            <v>541</v>
          </cell>
          <cell r="CT122">
            <v>451.6875</v>
          </cell>
          <cell r="CU122">
            <v>0.8</v>
          </cell>
          <cell r="CV122">
            <v>348.04</v>
          </cell>
          <cell r="CW122">
            <v>174.02</v>
          </cell>
          <cell r="CX122">
            <v>348.41</v>
          </cell>
          <cell r="CY122">
            <v>348.04</v>
          </cell>
          <cell r="CZ122">
            <v>0.37</v>
          </cell>
          <cell r="DA122">
            <v>0</v>
          </cell>
          <cell r="DB122">
            <v>0</v>
          </cell>
          <cell r="DC122">
            <v>0</v>
          </cell>
          <cell r="DD122">
            <v>0</v>
          </cell>
          <cell r="DE122">
            <v>0</v>
          </cell>
          <cell r="DF122">
            <v>0</v>
          </cell>
          <cell r="DG122">
            <v>0</v>
          </cell>
          <cell r="DH122">
            <v>0</v>
          </cell>
          <cell r="DI122">
            <v>0</v>
          </cell>
          <cell r="DJ122">
            <v>0</v>
          </cell>
          <cell r="DK122">
            <v>36</v>
          </cell>
          <cell r="DL122">
            <v>9</v>
          </cell>
          <cell r="DM122">
            <v>598.85</v>
          </cell>
          <cell r="DN122">
            <v>149.71250000000001</v>
          </cell>
          <cell r="DO122">
            <v>644.72</v>
          </cell>
          <cell r="DP122">
            <v>598.85</v>
          </cell>
          <cell r="DQ122">
            <v>45.87</v>
          </cell>
          <cell r="DR122">
            <v>35.53</v>
          </cell>
          <cell r="DS122">
            <v>35.53</v>
          </cell>
          <cell r="DT122">
            <v>35.53</v>
          </cell>
          <cell r="DU122">
            <v>0</v>
          </cell>
          <cell r="DV122">
            <v>0</v>
          </cell>
          <cell r="DW122">
            <v>0</v>
          </cell>
          <cell r="DX122">
            <v>0</v>
          </cell>
          <cell r="DY122">
            <v>0</v>
          </cell>
          <cell r="DZ122">
            <v>4657.3872000000001</v>
          </cell>
          <cell r="EA122">
            <v>4637.3500000000004</v>
          </cell>
          <cell r="EB122">
            <v>4930.3522000000003</v>
          </cell>
          <cell r="EC122">
            <v>4938.6525000000001</v>
          </cell>
          <cell r="ED122">
            <v>4657.3872000000001</v>
          </cell>
          <cell r="EE122">
            <v>4938.6525000000001</v>
          </cell>
          <cell r="EF122" t="str">
            <v>&lt;--ADMw_C--</v>
          </cell>
          <cell r="EG122">
            <v>-8.463E-3</v>
          </cell>
          <cell r="EH122">
            <v>0</v>
          </cell>
          <cell r="EI122">
            <v>422.57</v>
          </cell>
          <cell r="EJ122">
            <v>16</v>
          </cell>
          <cell r="EK122">
            <v>0.7</v>
          </cell>
          <cell r="EL122" t="str">
            <v>&lt;--Spacer--&gt;</v>
          </cell>
          <cell r="EM122" t="str">
            <v>&lt;--Spacer--&gt;</v>
          </cell>
          <cell r="EN122" t="str">
            <v>&lt;--Spacer--&gt;</v>
          </cell>
          <cell r="EO122" t="str">
            <v>&lt;--Spacer--&gt;</v>
          </cell>
          <cell r="EP122">
            <v>2025</v>
          </cell>
          <cell r="EQ122">
            <v>9835225</v>
          </cell>
          <cell r="ER122">
            <v>52409</v>
          </cell>
          <cell r="ES122">
            <v>394214</v>
          </cell>
          <cell r="ET122">
            <v>0</v>
          </cell>
          <cell r="EU122">
            <v>0</v>
          </cell>
          <cell r="EV122">
            <v>0</v>
          </cell>
          <cell r="EW122">
            <v>0</v>
          </cell>
          <cell r="EX122">
            <v>0</v>
          </cell>
          <cell r="EY122">
            <v>10.51</v>
          </cell>
          <cell r="EZ122">
            <v>1815957</v>
          </cell>
          <cell r="FA122">
            <v>3866.92</v>
          </cell>
          <cell r="FB122">
            <v>4130.7700000000004</v>
          </cell>
          <cell r="FC122">
            <v>3866.92</v>
          </cell>
          <cell r="FD122">
            <v>263.85000000000002</v>
          </cell>
          <cell r="FE122">
            <v>0</v>
          </cell>
          <cell r="FF122" t="str">
            <v>--ADMw_P--&gt;</v>
          </cell>
          <cell r="FG122">
            <v>3866.92</v>
          </cell>
          <cell r="FH122">
            <v>4130.7700000000004</v>
          </cell>
          <cell r="FI122">
            <v>3866.92</v>
          </cell>
          <cell r="FJ122">
            <v>263.85000000000002</v>
          </cell>
          <cell r="FK122">
            <v>508</v>
          </cell>
          <cell r="FL122">
            <v>454.38470000000001</v>
          </cell>
          <cell r="FM122">
            <v>0.8</v>
          </cell>
          <cell r="FN122">
            <v>313.36</v>
          </cell>
          <cell r="FO122">
            <v>156.68</v>
          </cell>
          <cell r="FP122">
            <v>313.36</v>
          </cell>
          <cell r="FQ122">
            <v>313.36</v>
          </cell>
          <cell r="FR122">
            <v>0</v>
          </cell>
          <cell r="FS122">
            <v>0</v>
          </cell>
          <cell r="FT122">
            <v>0</v>
          </cell>
          <cell r="FU122">
            <v>0</v>
          </cell>
          <cell r="FV122">
            <v>0</v>
          </cell>
          <cell r="FW122">
            <v>0</v>
          </cell>
          <cell r="FX122">
            <v>0</v>
          </cell>
          <cell r="FY122">
            <v>0</v>
          </cell>
          <cell r="FZ122">
            <v>0</v>
          </cell>
          <cell r="GA122">
            <v>0</v>
          </cell>
          <cell r="GB122">
            <v>0</v>
          </cell>
          <cell r="GC122">
            <v>38</v>
          </cell>
          <cell r="GD122">
            <v>9.5</v>
          </cell>
          <cell r="GE122">
            <v>534.29</v>
          </cell>
          <cell r="GF122">
            <v>133.57249999999999</v>
          </cell>
          <cell r="GG122">
            <v>570.75</v>
          </cell>
          <cell r="GH122">
            <v>534.29</v>
          </cell>
          <cell r="GI122">
            <v>36.46</v>
          </cell>
          <cell r="GJ122">
            <v>35.53</v>
          </cell>
          <cell r="GK122">
            <v>35.53</v>
          </cell>
          <cell r="GL122">
            <v>35.53</v>
          </cell>
          <cell r="GM122">
            <v>0</v>
          </cell>
          <cell r="GN122">
            <v>0</v>
          </cell>
          <cell r="GO122">
            <v>0</v>
          </cell>
          <cell r="GP122">
            <v>0</v>
          </cell>
          <cell r="GQ122">
            <v>0</v>
          </cell>
          <cell r="GR122">
            <v>4673.0469000000003</v>
          </cell>
          <cell r="GS122">
            <v>4657.3872000000001</v>
          </cell>
          <cell r="GT122">
            <v>4943.2619000000004</v>
          </cell>
          <cell r="GU122">
            <v>4930.3522000000003</v>
          </cell>
          <cell r="GV122">
            <v>4673.0469000000003</v>
          </cell>
          <cell r="GW122">
            <v>4943.2619000000004</v>
          </cell>
          <cell r="GX122" t="str">
            <v>&lt;--ADMw_P--</v>
          </cell>
          <cell r="GY122">
            <v>-4.0020000000000003E-3</v>
          </cell>
          <cell r="GZ122">
            <v>0</v>
          </cell>
          <cell r="HA122">
            <v>439.62</v>
          </cell>
          <cell r="HB122">
            <v>16</v>
          </cell>
          <cell r="HC122">
            <v>0.7</v>
          </cell>
          <cell r="HD122" t="str">
            <v>&lt;--Spacer--&gt;</v>
          </cell>
          <cell r="HE122" t="str">
            <v>&lt;--Spacer--&gt;</v>
          </cell>
          <cell r="HF122" t="str">
            <v>&lt;--Spacer--&gt;</v>
          </cell>
          <cell r="HG122" t="str">
            <v>&lt;--Spacer--&gt;</v>
          </cell>
          <cell r="HH122">
            <v>2025</v>
          </cell>
          <cell r="HI122">
            <v>9435963</v>
          </cell>
          <cell r="HJ122">
            <v>20577</v>
          </cell>
          <cell r="HK122">
            <v>483172</v>
          </cell>
          <cell r="HL122">
            <v>0</v>
          </cell>
          <cell r="HM122">
            <v>0</v>
          </cell>
          <cell r="HN122">
            <v>0</v>
          </cell>
          <cell r="HO122">
            <v>0</v>
          </cell>
          <cell r="HP122">
            <v>0</v>
          </cell>
          <cell r="HQ122">
            <v>10.73</v>
          </cell>
          <cell r="HR122">
            <v>1640708</v>
          </cell>
          <cell r="HS122">
            <v>3809.22</v>
          </cell>
          <cell r="HT122">
            <v>4065.54</v>
          </cell>
          <cell r="HU122">
            <v>3809.22</v>
          </cell>
          <cell r="HV122">
            <v>256.32</v>
          </cell>
          <cell r="HW122">
            <v>0</v>
          </cell>
          <cell r="HX122" t="str">
            <v>--ADMw_O--&gt;</v>
          </cell>
          <cell r="HY122">
            <v>3809.22</v>
          </cell>
          <cell r="HZ122">
            <v>4065.54</v>
          </cell>
          <cell r="IA122">
            <v>3809.22</v>
          </cell>
          <cell r="IB122">
            <v>256.32</v>
          </cell>
          <cell r="IC122">
            <v>511</v>
          </cell>
          <cell r="ID122">
            <v>447.20940000000002</v>
          </cell>
          <cell r="IE122">
            <v>6.5</v>
          </cell>
          <cell r="IF122">
            <v>304.44</v>
          </cell>
          <cell r="IG122">
            <v>152.22</v>
          </cell>
          <cell r="IH122">
            <v>304.45</v>
          </cell>
          <cell r="II122">
            <v>304.44</v>
          </cell>
          <cell r="IJ122">
            <v>0.01</v>
          </cell>
          <cell r="IK122">
            <v>2.66</v>
          </cell>
          <cell r="IL122">
            <v>2.66</v>
          </cell>
          <cell r="IM122">
            <v>2.66</v>
          </cell>
          <cell r="IN122">
            <v>2.66</v>
          </cell>
          <cell r="IO122">
            <v>0</v>
          </cell>
          <cell r="IP122">
            <v>0</v>
          </cell>
          <cell r="IQ122">
            <v>0</v>
          </cell>
          <cell r="IR122">
            <v>0</v>
          </cell>
          <cell r="IS122">
            <v>0</v>
          </cell>
          <cell r="IT122">
            <v>0</v>
          </cell>
          <cell r="IU122">
            <v>50</v>
          </cell>
          <cell r="IV122">
            <v>12.5</v>
          </cell>
          <cell r="IW122">
            <v>825.63</v>
          </cell>
          <cell r="IX122">
            <v>206.4075</v>
          </cell>
          <cell r="IY122">
            <v>881.19</v>
          </cell>
          <cell r="IZ122">
            <v>825.63</v>
          </cell>
          <cell r="JA122">
            <v>55.56</v>
          </cell>
          <cell r="JB122">
            <v>36.33</v>
          </cell>
          <cell r="JC122">
            <v>36.33</v>
          </cell>
          <cell r="JD122">
            <v>36.33</v>
          </cell>
          <cell r="JE122">
            <v>0</v>
          </cell>
          <cell r="JF122">
            <v>0</v>
          </cell>
          <cell r="JG122">
            <v>0</v>
          </cell>
          <cell r="JH122">
            <v>0</v>
          </cell>
          <cell r="JI122">
            <v>0</v>
          </cell>
          <cell r="JJ122">
            <v>4673.0469000000003</v>
          </cell>
          <cell r="JK122">
            <v>4943.2619000000004</v>
          </cell>
          <cell r="JL122" t="str">
            <v>&lt;--ADMw_O--</v>
          </cell>
          <cell r="JM122">
            <v>-4.2379999999999996E-3</v>
          </cell>
          <cell r="JN122">
            <v>0</v>
          </cell>
          <cell r="JO122">
            <v>403.56</v>
          </cell>
          <cell r="JP122">
            <v>16</v>
          </cell>
          <cell r="JQ122">
            <v>0.7</v>
          </cell>
          <cell r="JR122">
            <v>43640.35126797454</v>
          </cell>
          <cell r="JS122">
            <v>1</v>
          </cell>
          <cell r="JT122">
            <v>2</v>
          </cell>
        </row>
        <row r="123">
          <cell r="A123">
            <v>5251</v>
          </cell>
          <cell r="B123">
            <v>2043</v>
          </cell>
          <cell r="D123" t="str">
            <v>Jackson</v>
          </cell>
          <cell r="E123" t="str">
            <v>Eagle Point SD 9</v>
          </cell>
          <cell r="F123" t="str">
            <v>Crater Lake Charter Academy</v>
          </cell>
          <cell r="H123">
            <v>0</v>
          </cell>
          <cell r="I123">
            <v>0</v>
          </cell>
          <cell r="J123">
            <v>0</v>
          </cell>
          <cell r="K123">
            <v>0</v>
          </cell>
          <cell r="L123">
            <v>0</v>
          </cell>
          <cell r="M123">
            <v>0</v>
          </cell>
          <cell r="N123">
            <v>0</v>
          </cell>
          <cell r="O123">
            <v>0</v>
          </cell>
          <cell r="P123">
            <v>0</v>
          </cell>
          <cell r="Q123">
            <v>0</v>
          </cell>
          <cell r="R123">
            <v>0</v>
          </cell>
          <cell r="T123">
            <v>0</v>
          </cell>
          <cell r="U123">
            <v>0</v>
          </cell>
          <cell r="V123" t="str">
            <v>--ADMw_F--&gt;</v>
          </cell>
          <cell r="W123">
            <v>0</v>
          </cell>
          <cell r="Y123">
            <v>0</v>
          </cell>
          <cell r="Z123">
            <v>0</v>
          </cell>
          <cell r="AA123">
            <v>0</v>
          </cell>
          <cell r="AB123">
            <v>0</v>
          </cell>
          <cell r="AC123">
            <v>0</v>
          </cell>
          <cell r="AD123">
            <v>0</v>
          </cell>
          <cell r="AE123">
            <v>0</v>
          </cell>
          <cell r="AG123">
            <v>0</v>
          </cell>
          <cell r="AH123">
            <v>0</v>
          </cell>
          <cell r="AI123">
            <v>0</v>
          </cell>
          <cell r="AJ123">
            <v>0</v>
          </cell>
          <cell r="AL123">
            <v>0</v>
          </cell>
          <cell r="AM123">
            <v>0</v>
          </cell>
          <cell r="AN123">
            <v>0</v>
          </cell>
          <cell r="AO123">
            <v>0</v>
          </cell>
          <cell r="AQ123">
            <v>0</v>
          </cell>
          <cell r="AR123">
            <v>0</v>
          </cell>
          <cell r="AS123">
            <v>0</v>
          </cell>
          <cell r="AT123">
            <v>0</v>
          </cell>
          <cell r="AU123">
            <v>0</v>
          </cell>
          <cell r="AV123">
            <v>0</v>
          </cell>
          <cell r="AX123">
            <v>0</v>
          </cell>
          <cell r="AY123">
            <v>0</v>
          </cell>
          <cell r="AZ123">
            <v>0</v>
          </cell>
          <cell r="BB123">
            <v>0</v>
          </cell>
          <cell r="BC123">
            <v>0</v>
          </cell>
          <cell r="BD123">
            <v>0</v>
          </cell>
          <cell r="BF123">
            <v>0</v>
          </cell>
          <cell r="BG123">
            <v>0</v>
          </cell>
          <cell r="BH123">
            <v>301.30250000000001</v>
          </cell>
          <cell r="BI123">
            <v>0</v>
          </cell>
          <cell r="BL123">
            <v>301.30250000000001</v>
          </cell>
          <cell r="BN123" t="str">
            <v>&lt;--ADMw_F--</v>
          </cell>
          <cell r="BO123">
            <v>0</v>
          </cell>
          <cell r="BP123">
            <v>0</v>
          </cell>
          <cell r="BQ123">
            <v>0</v>
          </cell>
          <cell r="BR123">
            <v>0</v>
          </cell>
          <cell r="BS123">
            <v>0</v>
          </cell>
          <cell r="BT123" t="str">
            <v>&lt;--Spacer--&gt;</v>
          </cell>
          <cell r="BU123" t="str">
            <v>&lt;--Spacer--&gt;</v>
          </cell>
          <cell r="BV123" t="str">
            <v>&lt;--Spacer--&gt;</v>
          </cell>
          <cell r="BW123" t="str">
            <v>&lt;--Spacer--&gt;</v>
          </cell>
          <cell r="BY123">
            <v>0</v>
          </cell>
          <cell r="BZ123">
            <v>0</v>
          </cell>
          <cell r="CA123">
            <v>0</v>
          </cell>
          <cell r="CB123">
            <v>0</v>
          </cell>
          <cell r="CC123">
            <v>0</v>
          </cell>
          <cell r="CD123">
            <v>0</v>
          </cell>
          <cell r="CE123">
            <v>0</v>
          </cell>
          <cell r="CF123">
            <v>0</v>
          </cell>
          <cell r="CG123">
            <v>0</v>
          </cell>
          <cell r="CH123">
            <v>0</v>
          </cell>
          <cell r="CI123">
            <v>289.64999999999998</v>
          </cell>
          <cell r="CK123">
            <v>289.64999999999998</v>
          </cell>
          <cell r="CL123">
            <v>0</v>
          </cell>
          <cell r="CM123">
            <v>0</v>
          </cell>
          <cell r="CN123" t="str">
            <v>--ADMw_C--&gt;</v>
          </cell>
          <cell r="CO123">
            <v>289.64999999999998</v>
          </cell>
          <cell r="CQ123">
            <v>289.64999999999998</v>
          </cell>
          <cell r="CR123">
            <v>0</v>
          </cell>
          <cell r="CS123">
            <v>0</v>
          </cell>
          <cell r="CT123">
            <v>0</v>
          </cell>
          <cell r="CU123">
            <v>0</v>
          </cell>
          <cell r="CV123">
            <v>0.37</v>
          </cell>
          <cell r="CW123">
            <v>0.185</v>
          </cell>
          <cell r="CY123">
            <v>0.37</v>
          </cell>
          <cell r="CZ123">
            <v>0</v>
          </cell>
          <cell r="DA123">
            <v>0</v>
          </cell>
          <cell r="DB123">
            <v>0</v>
          </cell>
          <cell r="DD123">
            <v>0</v>
          </cell>
          <cell r="DE123">
            <v>0</v>
          </cell>
          <cell r="DF123">
            <v>0</v>
          </cell>
          <cell r="DG123">
            <v>0</v>
          </cell>
          <cell r="DI123">
            <v>0</v>
          </cell>
          <cell r="DJ123">
            <v>0</v>
          </cell>
          <cell r="DK123">
            <v>0</v>
          </cell>
          <cell r="DL123">
            <v>0</v>
          </cell>
          <cell r="DM123">
            <v>45.87</v>
          </cell>
          <cell r="DN123">
            <v>11.467499999999999</v>
          </cell>
          <cell r="DP123">
            <v>45.87</v>
          </cell>
          <cell r="DQ123">
            <v>0</v>
          </cell>
          <cell r="DR123">
            <v>0</v>
          </cell>
          <cell r="DT123">
            <v>0</v>
          </cell>
          <cell r="DU123">
            <v>0</v>
          </cell>
          <cell r="DV123">
            <v>0</v>
          </cell>
          <cell r="DX123">
            <v>0</v>
          </cell>
          <cell r="DY123">
            <v>0</v>
          </cell>
          <cell r="DZ123">
            <v>272.96499999999997</v>
          </cell>
          <cell r="EA123">
            <v>301.30250000000001</v>
          </cell>
          <cell r="ED123">
            <v>301.30250000000001</v>
          </cell>
          <cell r="EF123" t="str">
            <v>&lt;--ADMw_C--</v>
          </cell>
          <cell r="EG123">
            <v>-8.463E-3</v>
          </cell>
          <cell r="EH123">
            <v>0</v>
          </cell>
          <cell r="EI123">
            <v>0</v>
          </cell>
          <cell r="EJ123">
            <v>0</v>
          </cell>
          <cell r="EK123">
            <v>0</v>
          </cell>
          <cell r="EL123" t="str">
            <v>&lt;--Spacer--&gt;</v>
          </cell>
          <cell r="EM123" t="str">
            <v>&lt;--Spacer--&gt;</v>
          </cell>
          <cell r="EN123" t="str">
            <v>&lt;--Spacer--&gt;</v>
          </cell>
          <cell r="EO123" t="str">
            <v>&lt;--Spacer--&gt;</v>
          </cell>
          <cell r="EQ123">
            <v>0</v>
          </cell>
          <cell r="ER123">
            <v>0</v>
          </cell>
          <cell r="ES123">
            <v>0</v>
          </cell>
          <cell r="ET123">
            <v>0</v>
          </cell>
          <cell r="EU123">
            <v>0</v>
          </cell>
          <cell r="EV123">
            <v>0</v>
          </cell>
          <cell r="EW123">
            <v>0</v>
          </cell>
          <cell r="EX123">
            <v>0</v>
          </cell>
          <cell r="EY123">
            <v>0</v>
          </cell>
          <cell r="EZ123">
            <v>0</v>
          </cell>
          <cell r="FA123">
            <v>263.85000000000002</v>
          </cell>
          <cell r="FC123">
            <v>263.85000000000002</v>
          </cell>
          <cell r="FD123">
            <v>0</v>
          </cell>
          <cell r="FE123">
            <v>0</v>
          </cell>
          <cell r="FF123" t="str">
            <v>--ADMw_P--&gt;</v>
          </cell>
          <cell r="FG123">
            <v>263.85000000000002</v>
          </cell>
          <cell r="FI123">
            <v>263.85000000000002</v>
          </cell>
          <cell r="FJ123">
            <v>0</v>
          </cell>
          <cell r="FK123">
            <v>0</v>
          </cell>
          <cell r="FL123">
            <v>0</v>
          </cell>
          <cell r="FM123">
            <v>0</v>
          </cell>
          <cell r="FN123">
            <v>0</v>
          </cell>
          <cell r="FO123">
            <v>0</v>
          </cell>
          <cell r="FQ123">
            <v>0</v>
          </cell>
          <cell r="FR123">
            <v>0</v>
          </cell>
          <cell r="FS123">
            <v>0</v>
          </cell>
          <cell r="FT123">
            <v>0</v>
          </cell>
          <cell r="FV123">
            <v>0</v>
          </cell>
          <cell r="FW123">
            <v>0</v>
          </cell>
          <cell r="FX123">
            <v>0</v>
          </cell>
          <cell r="FY123">
            <v>0</v>
          </cell>
          <cell r="GA123">
            <v>0</v>
          </cell>
          <cell r="GB123">
            <v>0</v>
          </cell>
          <cell r="GC123">
            <v>0</v>
          </cell>
          <cell r="GD123">
            <v>0</v>
          </cell>
          <cell r="GE123">
            <v>36.46</v>
          </cell>
          <cell r="GF123">
            <v>9.1150000000000002</v>
          </cell>
          <cell r="GH123">
            <v>36.46</v>
          </cell>
          <cell r="GI123">
            <v>0</v>
          </cell>
          <cell r="GJ123">
            <v>0</v>
          </cell>
          <cell r="GL123">
            <v>0</v>
          </cell>
          <cell r="GM123">
            <v>0</v>
          </cell>
          <cell r="GN123">
            <v>0</v>
          </cell>
          <cell r="GP123">
            <v>0</v>
          </cell>
          <cell r="GQ123">
            <v>0</v>
          </cell>
          <cell r="GR123">
            <v>270.21499999999997</v>
          </cell>
          <cell r="GS123">
            <v>272.96499999999997</v>
          </cell>
          <cell r="GV123">
            <v>272.96499999999997</v>
          </cell>
          <cell r="GX123" t="str">
            <v>&lt;--ADMw_P--</v>
          </cell>
          <cell r="GY123">
            <v>0</v>
          </cell>
          <cell r="GZ123">
            <v>0</v>
          </cell>
          <cell r="HA123">
            <v>0</v>
          </cell>
          <cell r="HB123">
            <v>0</v>
          </cell>
          <cell r="HC123">
            <v>0</v>
          </cell>
          <cell r="HD123" t="str">
            <v>&lt;--Spacer--&gt;</v>
          </cell>
          <cell r="HE123" t="str">
            <v>&lt;--Spacer--&gt;</v>
          </cell>
          <cell r="HF123" t="str">
            <v>&lt;--Spacer--&gt;</v>
          </cell>
          <cell r="HG123" t="str">
            <v>&lt;--Spacer--&gt;</v>
          </cell>
          <cell r="HI123">
            <v>0</v>
          </cell>
          <cell r="HJ123">
            <v>0</v>
          </cell>
          <cell r="HK123">
            <v>0</v>
          </cell>
          <cell r="HL123">
            <v>0</v>
          </cell>
          <cell r="HM123">
            <v>0</v>
          </cell>
          <cell r="HN123">
            <v>0</v>
          </cell>
          <cell r="HO123">
            <v>0</v>
          </cell>
          <cell r="HP123">
            <v>0</v>
          </cell>
          <cell r="HQ123">
            <v>0</v>
          </cell>
          <cell r="HR123">
            <v>0</v>
          </cell>
          <cell r="HS123">
            <v>256.32</v>
          </cell>
          <cell r="HU123">
            <v>256.32</v>
          </cell>
          <cell r="HV123">
            <v>0</v>
          </cell>
          <cell r="HW123">
            <v>0</v>
          </cell>
          <cell r="HX123" t="str">
            <v>--ADMw_O--&gt;</v>
          </cell>
          <cell r="HY123">
            <v>256.32</v>
          </cell>
          <cell r="IA123">
            <v>256.32</v>
          </cell>
          <cell r="IB123">
            <v>0</v>
          </cell>
          <cell r="IC123">
            <v>0</v>
          </cell>
          <cell r="ID123">
            <v>0</v>
          </cell>
          <cell r="IE123">
            <v>0</v>
          </cell>
          <cell r="IF123">
            <v>0.01</v>
          </cell>
          <cell r="IG123">
            <v>5.0000000000000001E-3</v>
          </cell>
          <cell r="II123">
            <v>0.01</v>
          </cell>
          <cell r="IJ123">
            <v>0</v>
          </cell>
          <cell r="IK123">
            <v>0</v>
          </cell>
          <cell r="IL123">
            <v>0</v>
          </cell>
          <cell r="IN123">
            <v>0</v>
          </cell>
          <cell r="IO123">
            <v>0</v>
          </cell>
          <cell r="IP123">
            <v>0</v>
          </cell>
          <cell r="IQ123">
            <v>0</v>
          </cell>
          <cell r="IS123">
            <v>0</v>
          </cell>
          <cell r="IT123">
            <v>0</v>
          </cell>
          <cell r="IU123">
            <v>0</v>
          </cell>
          <cell r="IV123">
            <v>0</v>
          </cell>
          <cell r="IW123">
            <v>55.56</v>
          </cell>
          <cell r="IX123">
            <v>13.89</v>
          </cell>
          <cell r="IZ123">
            <v>55.56</v>
          </cell>
          <cell r="JA123">
            <v>0</v>
          </cell>
          <cell r="JB123">
            <v>0</v>
          </cell>
          <cell r="JD123">
            <v>0</v>
          </cell>
          <cell r="JE123">
            <v>0</v>
          </cell>
          <cell r="JF123">
            <v>0</v>
          </cell>
          <cell r="JH123">
            <v>0</v>
          </cell>
          <cell r="JI123">
            <v>0</v>
          </cell>
          <cell r="JJ123">
            <v>270.21499999999997</v>
          </cell>
          <cell r="JL123" t="str">
            <v>&lt;--ADMw_O--</v>
          </cell>
          <cell r="JM123">
            <v>0</v>
          </cell>
          <cell r="JN123">
            <v>0</v>
          </cell>
          <cell r="JO123">
            <v>0</v>
          </cell>
          <cell r="JP123">
            <v>0</v>
          </cell>
          <cell r="JQ123">
            <v>0</v>
          </cell>
          <cell r="JR123">
            <v>43640.35126797454</v>
          </cell>
          <cell r="JS123">
            <v>1</v>
          </cell>
          <cell r="JT123">
            <v>3</v>
          </cell>
        </row>
        <row r="124">
          <cell r="A124">
            <v>2044</v>
          </cell>
          <cell r="B124">
            <v>2044</v>
          </cell>
          <cell r="C124" t="str">
            <v>15035</v>
          </cell>
          <cell r="D124" t="str">
            <v>Jackson</v>
          </cell>
          <cell r="E124" t="str">
            <v>Rogue River SD 35</v>
          </cell>
          <cell r="G124">
            <v>2025</v>
          </cell>
          <cell r="H124">
            <v>3496439</v>
          </cell>
          <cell r="I124">
            <v>10000</v>
          </cell>
          <cell r="J124">
            <v>0</v>
          </cell>
          <cell r="K124">
            <v>0</v>
          </cell>
          <cell r="L124">
            <v>0</v>
          </cell>
          <cell r="M124">
            <v>0</v>
          </cell>
          <cell r="N124">
            <v>0</v>
          </cell>
          <cell r="O124">
            <v>0</v>
          </cell>
          <cell r="P124">
            <v>10.63</v>
          </cell>
          <cell r="Q124">
            <v>938445</v>
          </cell>
          <cell r="R124">
            <v>1070</v>
          </cell>
          <cell r="S124">
            <v>1070</v>
          </cell>
          <cell r="T124">
            <v>1070</v>
          </cell>
          <cell r="U124">
            <v>0</v>
          </cell>
          <cell r="V124" t="str">
            <v>--ADMw_F--&gt;</v>
          </cell>
          <cell r="W124">
            <v>1070</v>
          </cell>
          <cell r="X124">
            <v>1070</v>
          </cell>
          <cell r="Y124">
            <v>1070</v>
          </cell>
          <cell r="Z124">
            <v>0</v>
          </cell>
          <cell r="AA124">
            <v>172</v>
          </cell>
          <cell r="AB124">
            <v>117.7</v>
          </cell>
          <cell r="AC124">
            <v>23.3</v>
          </cell>
          <cell r="AD124">
            <v>4</v>
          </cell>
          <cell r="AE124">
            <v>2</v>
          </cell>
          <cell r="AF124">
            <v>4</v>
          </cell>
          <cell r="AG124">
            <v>4</v>
          </cell>
          <cell r="AH124">
            <v>0</v>
          </cell>
          <cell r="AI124">
            <v>2</v>
          </cell>
          <cell r="AJ124">
            <v>2</v>
          </cell>
          <cell r="AK124">
            <v>2</v>
          </cell>
          <cell r="AL124">
            <v>2</v>
          </cell>
          <cell r="AM124">
            <v>0</v>
          </cell>
          <cell r="AN124">
            <v>0</v>
          </cell>
          <cell r="AO124">
            <v>0</v>
          </cell>
          <cell r="AP124">
            <v>0</v>
          </cell>
          <cell r="AQ124">
            <v>0</v>
          </cell>
          <cell r="AR124">
            <v>0</v>
          </cell>
          <cell r="AS124">
            <v>11</v>
          </cell>
          <cell r="AT124">
            <v>2.75</v>
          </cell>
          <cell r="AU124">
            <v>193.72</v>
          </cell>
          <cell r="AV124">
            <v>48.43</v>
          </cell>
          <cell r="AW124">
            <v>193.72</v>
          </cell>
          <cell r="AX124">
            <v>193.72</v>
          </cell>
          <cell r="AY124">
            <v>0</v>
          </cell>
          <cell r="AZ124">
            <v>0</v>
          </cell>
          <cell r="BA124">
            <v>0</v>
          </cell>
          <cell r="BB124">
            <v>0</v>
          </cell>
          <cell r="BC124">
            <v>0</v>
          </cell>
          <cell r="BD124">
            <v>73.91</v>
          </cell>
          <cell r="BE124">
            <v>73.91</v>
          </cell>
          <cell r="BF124">
            <v>73.91</v>
          </cell>
          <cell r="BG124">
            <v>0</v>
          </cell>
          <cell r="BH124">
            <v>1076.6608000000001</v>
          </cell>
          <cell r="BI124">
            <v>1340.09</v>
          </cell>
          <cell r="BJ124">
            <v>1243.6832999999999</v>
          </cell>
          <cell r="BK124">
            <v>1340.09</v>
          </cell>
          <cell r="BL124">
            <v>1340.09</v>
          </cell>
          <cell r="BM124">
            <v>1340.09</v>
          </cell>
          <cell r="BN124" t="str">
            <v>&lt;--ADMw_F--</v>
          </cell>
          <cell r="BO124">
            <v>0</v>
          </cell>
          <cell r="BP124">
            <v>0</v>
          </cell>
          <cell r="BQ124">
            <v>877.05</v>
          </cell>
          <cell r="BR124">
            <v>71</v>
          </cell>
          <cell r="BS124">
            <v>0.7</v>
          </cell>
          <cell r="BT124" t="str">
            <v>&lt;--Spacer--&gt;</v>
          </cell>
          <cell r="BU124" t="str">
            <v>&lt;--Spacer--&gt;</v>
          </cell>
          <cell r="BV124" t="str">
            <v>&lt;--Spacer--&gt;</v>
          </cell>
          <cell r="BW124" t="str">
            <v>&lt;--Spacer--&gt;</v>
          </cell>
          <cell r="BX124">
            <v>2025</v>
          </cell>
          <cell r="BY124">
            <v>3355508</v>
          </cell>
          <cell r="BZ124">
            <v>10000</v>
          </cell>
          <cell r="CA124">
            <v>0</v>
          </cell>
          <cell r="CB124">
            <v>0</v>
          </cell>
          <cell r="CC124">
            <v>0</v>
          </cell>
          <cell r="CD124">
            <v>0</v>
          </cell>
          <cell r="CE124">
            <v>0</v>
          </cell>
          <cell r="CF124">
            <v>0</v>
          </cell>
          <cell r="CG124">
            <v>9.9499999999999993</v>
          </cell>
          <cell r="CH124">
            <v>911111</v>
          </cell>
          <cell r="CI124">
            <v>828.52</v>
          </cell>
          <cell r="CJ124">
            <v>988.28</v>
          </cell>
          <cell r="CK124">
            <v>828.52</v>
          </cell>
          <cell r="CL124">
            <v>159.76</v>
          </cell>
          <cell r="CM124">
            <v>0</v>
          </cell>
          <cell r="CN124" t="str">
            <v>--ADMw_C--&gt;</v>
          </cell>
          <cell r="CO124">
            <v>828.52</v>
          </cell>
          <cell r="CP124">
            <v>988.28</v>
          </cell>
          <cell r="CQ124">
            <v>828.52</v>
          </cell>
          <cell r="CR124">
            <v>159.76</v>
          </cell>
          <cell r="CS124">
            <v>170</v>
          </cell>
          <cell r="CT124">
            <v>108.71080000000001</v>
          </cell>
          <cell r="CU124">
            <v>23.3</v>
          </cell>
          <cell r="CV124">
            <v>4</v>
          </cell>
          <cell r="CW124">
            <v>2</v>
          </cell>
          <cell r="CX124">
            <v>4</v>
          </cell>
          <cell r="CY124">
            <v>4</v>
          </cell>
          <cell r="CZ124">
            <v>0</v>
          </cell>
          <cell r="DA124">
            <v>0</v>
          </cell>
          <cell r="DB124">
            <v>0</v>
          </cell>
          <cell r="DC124">
            <v>0</v>
          </cell>
          <cell r="DD124">
            <v>0</v>
          </cell>
          <cell r="DE124">
            <v>0</v>
          </cell>
          <cell r="DF124">
            <v>0</v>
          </cell>
          <cell r="DG124">
            <v>0</v>
          </cell>
          <cell r="DH124">
            <v>0</v>
          </cell>
          <cell r="DI124">
            <v>0</v>
          </cell>
          <cell r="DJ124">
            <v>0</v>
          </cell>
          <cell r="DK124">
            <v>11</v>
          </cell>
          <cell r="DL124">
            <v>2.75</v>
          </cell>
          <cell r="DM124">
            <v>149.88</v>
          </cell>
          <cell r="DN124">
            <v>37.47</v>
          </cell>
          <cell r="DO124">
            <v>178.93</v>
          </cell>
          <cell r="DP124">
            <v>149.88</v>
          </cell>
          <cell r="DQ124">
            <v>29.05</v>
          </cell>
          <cell r="DR124">
            <v>0</v>
          </cell>
          <cell r="DS124">
            <v>0</v>
          </cell>
          <cell r="DT124">
            <v>0</v>
          </cell>
          <cell r="DU124">
            <v>0</v>
          </cell>
          <cell r="DV124">
            <v>73.91</v>
          </cell>
          <cell r="DW124">
            <v>73.91</v>
          </cell>
          <cell r="DX124">
            <v>73.91</v>
          </cell>
          <cell r="DY124">
            <v>0</v>
          </cell>
          <cell r="DZ124">
            <v>1041.826</v>
          </cell>
          <cell r="EA124">
            <v>1076.6608000000001</v>
          </cell>
          <cell r="EB124">
            <v>1211.6935000000001</v>
          </cell>
          <cell r="EC124">
            <v>1243.6832999999999</v>
          </cell>
          <cell r="ED124">
            <v>1076.6608000000001</v>
          </cell>
          <cell r="EE124">
            <v>1243.6832999999999</v>
          </cell>
          <cell r="EF124" t="str">
            <v>&lt;--ADMw_C--</v>
          </cell>
          <cell r="EG124">
            <v>-4.4759999999999999E-3</v>
          </cell>
          <cell r="EH124">
            <v>0</v>
          </cell>
          <cell r="EI124">
            <v>917.79</v>
          </cell>
          <cell r="EJ124">
            <v>72</v>
          </cell>
          <cell r="EK124">
            <v>0.7</v>
          </cell>
          <cell r="EL124" t="str">
            <v>&lt;--Spacer--&gt;</v>
          </cell>
          <cell r="EM124" t="str">
            <v>&lt;--Spacer--&gt;</v>
          </cell>
          <cell r="EN124" t="str">
            <v>&lt;--Spacer--&gt;</v>
          </cell>
          <cell r="EO124" t="str">
            <v>&lt;--Spacer--&gt;</v>
          </cell>
          <cell r="EP124">
            <v>2025</v>
          </cell>
          <cell r="EQ124">
            <v>3204272</v>
          </cell>
          <cell r="ER124">
            <v>12159</v>
          </cell>
          <cell r="ES124">
            <v>101909</v>
          </cell>
          <cell r="ET124">
            <v>0</v>
          </cell>
          <cell r="EU124">
            <v>0</v>
          </cell>
          <cell r="EV124">
            <v>0</v>
          </cell>
          <cell r="EW124">
            <v>0</v>
          </cell>
          <cell r="EX124">
            <v>0</v>
          </cell>
          <cell r="EY124">
            <v>10.63</v>
          </cell>
          <cell r="EZ124">
            <v>859167</v>
          </cell>
          <cell r="FA124">
            <v>795.65</v>
          </cell>
          <cell r="FB124">
            <v>957.6</v>
          </cell>
          <cell r="FC124">
            <v>795.65</v>
          </cell>
          <cell r="FD124">
            <v>161.94999999999999</v>
          </cell>
          <cell r="FE124">
            <v>0</v>
          </cell>
          <cell r="FF124" t="str">
            <v>--ADMw_P--&gt;</v>
          </cell>
          <cell r="FG124">
            <v>795.65</v>
          </cell>
          <cell r="FH124">
            <v>957.6</v>
          </cell>
          <cell r="FI124">
            <v>795.65</v>
          </cell>
          <cell r="FJ124">
            <v>161.94999999999999</v>
          </cell>
          <cell r="FK124">
            <v>157</v>
          </cell>
          <cell r="FL124">
            <v>105.336</v>
          </cell>
          <cell r="FM124">
            <v>23.3</v>
          </cell>
          <cell r="FN124">
            <v>3.95</v>
          </cell>
          <cell r="FO124">
            <v>1.9750000000000001</v>
          </cell>
          <cell r="FP124">
            <v>3.95</v>
          </cell>
          <cell r="FQ124">
            <v>3.95</v>
          </cell>
          <cell r="FR124">
            <v>0</v>
          </cell>
          <cell r="FS124">
            <v>1</v>
          </cell>
          <cell r="FT124">
            <v>1</v>
          </cell>
          <cell r="FU124">
            <v>1</v>
          </cell>
          <cell r="FV124">
            <v>1</v>
          </cell>
          <cell r="FW124">
            <v>0</v>
          </cell>
          <cell r="FX124">
            <v>0</v>
          </cell>
          <cell r="FY124">
            <v>0</v>
          </cell>
          <cell r="FZ124">
            <v>0</v>
          </cell>
          <cell r="GA124">
            <v>0</v>
          </cell>
          <cell r="GB124">
            <v>0</v>
          </cell>
          <cell r="GC124">
            <v>7</v>
          </cell>
          <cell r="GD124">
            <v>1.75</v>
          </cell>
          <cell r="GE124">
            <v>155.62</v>
          </cell>
          <cell r="GF124">
            <v>38.905000000000001</v>
          </cell>
          <cell r="GG124">
            <v>187.29</v>
          </cell>
          <cell r="GH124">
            <v>155.62</v>
          </cell>
          <cell r="GI124">
            <v>31.67</v>
          </cell>
          <cell r="GJ124">
            <v>0</v>
          </cell>
          <cell r="GK124">
            <v>0</v>
          </cell>
          <cell r="GL124">
            <v>0</v>
          </cell>
          <cell r="GM124">
            <v>0</v>
          </cell>
          <cell r="GN124">
            <v>73.91</v>
          </cell>
          <cell r="GO124">
            <v>73.91</v>
          </cell>
          <cell r="GP124">
            <v>73.91</v>
          </cell>
          <cell r="GQ124">
            <v>0</v>
          </cell>
          <cell r="GR124">
            <v>1061.8000999999999</v>
          </cell>
          <cell r="GS124">
            <v>1041.826</v>
          </cell>
          <cell r="GT124">
            <v>1265.5626</v>
          </cell>
          <cell r="GU124">
            <v>1211.6935000000001</v>
          </cell>
          <cell r="GV124">
            <v>1061.8000999999999</v>
          </cell>
          <cell r="GW124">
            <v>1265.5626</v>
          </cell>
          <cell r="GX124" t="str">
            <v>&lt;--ADMw_P--</v>
          </cell>
          <cell r="GY124">
            <v>-3.5279999999999999E-3</v>
          </cell>
          <cell r="GZ124">
            <v>0</v>
          </cell>
          <cell r="HA124">
            <v>897.21</v>
          </cell>
          <cell r="HB124">
            <v>74</v>
          </cell>
          <cell r="HC124">
            <v>0.7</v>
          </cell>
          <cell r="HD124" t="str">
            <v>&lt;--Spacer--&gt;</v>
          </cell>
          <cell r="HE124" t="str">
            <v>&lt;--Spacer--&gt;</v>
          </cell>
          <cell r="HF124" t="str">
            <v>&lt;--Spacer--&gt;</v>
          </cell>
          <cell r="HG124" t="str">
            <v>&lt;--Spacer--&gt;</v>
          </cell>
          <cell r="HH124">
            <v>2025</v>
          </cell>
          <cell r="HI124">
            <v>3105257</v>
          </cell>
          <cell r="HJ124">
            <v>4665</v>
          </cell>
          <cell r="HK124">
            <v>116546</v>
          </cell>
          <cell r="HL124">
            <v>0</v>
          </cell>
          <cell r="HM124">
            <v>0</v>
          </cell>
          <cell r="HN124">
            <v>0</v>
          </cell>
          <cell r="HO124">
            <v>0</v>
          </cell>
          <cell r="HP124">
            <v>0</v>
          </cell>
          <cell r="HQ124">
            <v>10.039999999999999</v>
          </cell>
          <cell r="HR124">
            <v>827332</v>
          </cell>
          <cell r="HS124">
            <v>786.81</v>
          </cell>
          <cell r="HT124">
            <v>975.16</v>
          </cell>
          <cell r="HU124">
            <v>786.81</v>
          </cell>
          <cell r="HV124">
            <v>188.35</v>
          </cell>
          <cell r="HW124">
            <v>0</v>
          </cell>
          <cell r="HX124" t="str">
            <v>--ADMw_O--&gt;</v>
          </cell>
          <cell r="HY124">
            <v>786.81</v>
          </cell>
          <cell r="HZ124">
            <v>975.16</v>
          </cell>
          <cell r="IA124">
            <v>786.81</v>
          </cell>
          <cell r="IB124">
            <v>188.35</v>
          </cell>
          <cell r="IC124">
            <v>154</v>
          </cell>
          <cell r="ID124">
            <v>107.2676</v>
          </cell>
          <cell r="IE124">
            <v>21.1</v>
          </cell>
          <cell r="IF124">
            <v>6.17</v>
          </cell>
          <cell r="IG124">
            <v>3.085</v>
          </cell>
          <cell r="IH124">
            <v>6.17</v>
          </cell>
          <cell r="II124">
            <v>6.17</v>
          </cell>
          <cell r="IJ124">
            <v>0</v>
          </cell>
          <cell r="IK124">
            <v>0</v>
          </cell>
          <cell r="IL124">
            <v>0</v>
          </cell>
          <cell r="IM124">
            <v>0</v>
          </cell>
          <cell r="IN124">
            <v>0</v>
          </cell>
          <cell r="IO124">
            <v>0</v>
          </cell>
          <cell r="IP124">
            <v>0</v>
          </cell>
          <cell r="IQ124">
            <v>0</v>
          </cell>
          <cell r="IR124">
            <v>0</v>
          </cell>
          <cell r="IS124">
            <v>0</v>
          </cell>
          <cell r="IT124">
            <v>0</v>
          </cell>
          <cell r="IU124">
            <v>4</v>
          </cell>
          <cell r="IV124">
            <v>1</v>
          </cell>
          <cell r="IW124">
            <v>257.55</v>
          </cell>
          <cell r="IX124">
            <v>64.387500000000003</v>
          </cell>
          <cell r="IY124">
            <v>319.2</v>
          </cell>
          <cell r="IZ124">
            <v>257.55</v>
          </cell>
          <cell r="JA124">
            <v>61.65</v>
          </cell>
          <cell r="JB124">
            <v>0</v>
          </cell>
          <cell r="JC124">
            <v>0</v>
          </cell>
          <cell r="JD124">
            <v>0</v>
          </cell>
          <cell r="JE124">
            <v>0</v>
          </cell>
          <cell r="JF124">
            <v>78.150000000000006</v>
          </cell>
          <cell r="JG124">
            <v>78.150000000000006</v>
          </cell>
          <cell r="JH124">
            <v>78.150000000000006</v>
          </cell>
          <cell r="JI124">
            <v>0</v>
          </cell>
          <cell r="JJ124">
            <v>1061.8000999999999</v>
          </cell>
          <cell r="JK124">
            <v>1265.5626</v>
          </cell>
          <cell r="JL124" t="str">
            <v>&lt;--ADMw_O--</v>
          </cell>
          <cell r="JM124">
            <v>0</v>
          </cell>
          <cell r="JN124">
            <v>0</v>
          </cell>
          <cell r="JO124">
            <v>848.41</v>
          </cell>
          <cell r="JP124">
            <v>73</v>
          </cell>
          <cell r="JQ124">
            <v>0.7</v>
          </cell>
          <cell r="JR124">
            <v>43640.35126797454</v>
          </cell>
          <cell r="JS124">
            <v>1</v>
          </cell>
          <cell r="JT124">
            <v>2</v>
          </cell>
        </row>
        <row r="125">
          <cell r="A125">
            <v>4856</v>
          </cell>
          <cell r="B125">
            <v>2044</v>
          </cell>
          <cell r="D125" t="str">
            <v>Jackson</v>
          </cell>
          <cell r="E125" t="str">
            <v>Rogue River SD 35</v>
          </cell>
          <cell r="F125" t="str">
            <v>Rivers Edge Academy Charter School</v>
          </cell>
          <cell r="H125">
            <v>0</v>
          </cell>
          <cell r="I125">
            <v>0</v>
          </cell>
          <cell r="J125">
            <v>0</v>
          </cell>
          <cell r="K125">
            <v>0</v>
          </cell>
          <cell r="L125">
            <v>0</v>
          </cell>
          <cell r="M125">
            <v>0</v>
          </cell>
          <cell r="N125">
            <v>0</v>
          </cell>
          <cell r="O125">
            <v>0</v>
          </cell>
          <cell r="P125">
            <v>0</v>
          </cell>
          <cell r="Q125">
            <v>0</v>
          </cell>
          <cell r="R125">
            <v>0</v>
          </cell>
          <cell r="T125">
            <v>0</v>
          </cell>
          <cell r="U125">
            <v>0</v>
          </cell>
          <cell r="V125" t="str">
            <v>--ADMw_F--&gt;</v>
          </cell>
          <cell r="W125">
            <v>0</v>
          </cell>
          <cell r="Y125">
            <v>0</v>
          </cell>
          <cell r="Z125">
            <v>0</v>
          </cell>
          <cell r="AA125">
            <v>0</v>
          </cell>
          <cell r="AB125">
            <v>0</v>
          </cell>
          <cell r="AC125">
            <v>0</v>
          </cell>
          <cell r="AD125">
            <v>0</v>
          </cell>
          <cell r="AE125">
            <v>0</v>
          </cell>
          <cell r="AG125">
            <v>0</v>
          </cell>
          <cell r="AH125">
            <v>0</v>
          </cell>
          <cell r="AI125">
            <v>0</v>
          </cell>
          <cell r="AJ125">
            <v>0</v>
          </cell>
          <cell r="AL125">
            <v>0</v>
          </cell>
          <cell r="AM125">
            <v>0</v>
          </cell>
          <cell r="AN125">
            <v>0</v>
          </cell>
          <cell r="AO125">
            <v>0</v>
          </cell>
          <cell r="AQ125">
            <v>0</v>
          </cell>
          <cell r="AR125">
            <v>0</v>
          </cell>
          <cell r="AS125">
            <v>0</v>
          </cell>
          <cell r="AT125">
            <v>0</v>
          </cell>
          <cell r="AU125">
            <v>0</v>
          </cell>
          <cell r="AV125">
            <v>0</v>
          </cell>
          <cell r="AX125">
            <v>0</v>
          </cell>
          <cell r="AY125">
            <v>0</v>
          </cell>
          <cell r="AZ125">
            <v>0</v>
          </cell>
          <cell r="BB125">
            <v>0</v>
          </cell>
          <cell r="BC125">
            <v>0</v>
          </cell>
          <cell r="BD125">
            <v>0</v>
          </cell>
          <cell r="BF125">
            <v>0</v>
          </cell>
          <cell r="BG125">
            <v>0</v>
          </cell>
          <cell r="BH125">
            <v>167.02250000000001</v>
          </cell>
          <cell r="BI125">
            <v>0</v>
          </cell>
          <cell r="BL125">
            <v>167.02250000000001</v>
          </cell>
          <cell r="BN125" t="str">
            <v>&lt;--ADMw_F--</v>
          </cell>
          <cell r="BO125">
            <v>0</v>
          </cell>
          <cell r="BP125">
            <v>0</v>
          </cell>
          <cell r="BQ125">
            <v>0</v>
          </cell>
          <cell r="BR125">
            <v>0</v>
          </cell>
          <cell r="BS125">
            <v>0</v>
          </cell>
          <cell r="BT125" t="str">
            <v>&lt;--Spacer--&gt;</v>
          </cell>
          <cell r="BU125" t="str">
            <v>&lt;--Spacer--&gt;</v>
          </cell>
          <cell r="BV125" t="str">
            <v>&lt;--Spacer--&gt;</v>
          </cell>
          <cell r="BW125" t="str">
            <v>&lt;--Spacer--&gt;</v>
          </cell>
          <cell r="BY125">
            <v>0</v>
          </cell>
          <cell r="BZ125">
            <v>0</v>
          </cell>
          <cell r="CA125">
            <v>0</v>
          </cell>
          <cell r="CB125">
            <v>0</v>
          </cell>
          <cell r="CC125">
            <v>0</v>
          </cell>
          <cell r="CD125">
            <v>0</v>
          </cell>
          <cell r="CE125">
            <v>0</v>
          </cell>
          <cell r="CF125">
            <v>0</v>
          </cell>
          <cell r="CG125">
            <v>0</v>
          </cell>
          <cell r="CH125">
            <v>0</v>
          </cell>
          <cell r="CI125">
            <v>159.76</v>
          </cell>
          <cell r="CK125">
            <v>159.76</v>
          </cell>
          <cell r="CL125">
            <v>0</v>
          </cell>
          <cell r="CM125">
            <v>0</v>
          </cell>
          <cell r="CN125" t="str">
            <v>--ADMw_C--&gt;</v>
          </cell>
          <cell r="CO125">
            <v>159.76</v>
          </cell>
          <cell r="CQ125">
            <v>159.76</v>
          </cell>
          <cell r="CR125">
            <v>0</v>
          </cell>
          <cell r="CS125">
            <v>0</v>
          </cell>
          <cell r="CT125">
            <v>0</v>
          </cell>
          <cell r="CU125">
            <v>0</v>
          </cell>
          <cell r="CV125">
            <v>0</v>
          </cell>
          <cell r="CW125">
            <v>0</v>
          </cell>
          <cell r="CY125">
            <v>0</v>
          </cell>
          <cell r="CZ125">
            <v>0</v>
          </cell>
          <cell r="DA125">
            <v>0</v>
          </cell>
          <cell r="DB125">
            <v>0</v>
          </cell>
          <cell r="DD125">
            <v>0</v>
          </cell>
          <cell r="DE125">
            <v>0</v>
          </cell>
          <cell r="DF125">
            <v>0</v>
          </cell>
          <cell r="DG125">
            <v>0</v>
          </cell>
          <cell r="DI125">
            <v>0</v>
          </cell>
          <cell r="DJ125">
            <v>0</v>
          </cell>
          <cell r="DK125">
            <v>0</v>
          </cell>
          <cell r="DL125">
            <v>0</v>
          </cell>
          <cell r="DM125">
            <v>29.05</v>
          </cell>
          <cell r="DN125">
            <v>7.2625000000000002</v>
          </cell>
          <cell r="DP125">
            <v>29.05</v>
          </cell>
          <cell r="DQ125">
            <v>0</v>
          </cell>
          <cell r="DR125">
            <v>0</v>
          </cell>
          <cell r="DT125">
            <v>0</v>
          </cell>
          <cell r="DU125">
            <v>0</v>
          </cell>
          <cell r="DV125">
            <v>0</v>
          </cell>
          <cell r="DX125">
            <v>0</v>
          </cell>
          <cell r="DY125">
            <v>0</v>
          </cell>
          <cell r="DZ125">
            <v>169.86750000000001</v>
          </cell>
          <cell r="EA125">
            <v>167.02250000000001</v>
          </cell>
          <cell r="ED125">
            <v>169.86750000000001</v>
          </cell>
          <cell r="EF125" t="str">
            <v>&lt;--ADMw_C--</v>
          </cell>
          <cell r="EG125">
            <v>-4.4759999999999999E-3</v>
          </cell>
          <cell r="EH125">
            <v>0</v>
          </cell>
          <cell r="EI125">
            <v>0</v>
          </cell>
          <cell r="EJ125">
            <v>0</v>
          </cell>
          <cell r="EK125">
            <v>0</v>
          </cell>
          <cell r="EL125" t="str">
            <v>&lt;--Spacer--&gt;</v>
          </cell>
          <cell r="EM125" t="str">
            <v>&lt;--Spacer--&gt;</v>
          </cell>
          <cell r="EN125" t="str">
            <v>&lt;--Spacer--&gt;</v>
          </cell>
          <cell r="EO125" t="str">
            <v>&lt;--Spacer--&gt;</v>
          </cell>
          <cell r="EQ125">
            <v>0</v>
          </cell>
          <cell r="ER125">
            <v>0</v>
          </cell>
          <cell r="ES125">
            <v>0</v>
          </cell>
          <cell r="ET125">
            <v>0</v>
          </cell>
          <cell r="EU125">
            <v>0</v>
          </cell>
          <cell r="EV125">
            <v>0</v>
          </cell>
          <cell r="EW125">
            <v>0</v>
          </cell>
          <cell r="EX125">
            <v>0</v>
          </cell>
          <cell r="EY125">
            <v>0</v>
          </cell>
          <cell r="EZ125">
            <v>0</v>
          </cell>
          <cell r="FA125">
            <v>161.94999999999999</v>
          </cell>
          <cell r="FC125">
            <v>161.94999999999999</v>
          </cell>
          <cell r="FD125">
            <v>0</v>
          </cell>
          <cell r="FE125">
            <v>0</v>
          </cell>
          <cell r="FF125" t="str">
            <v>--ADMw_P--&gt;</v>
          </cell>
          <cell r="FG125">
            <v>161.94999999999999</v>
          </cell>
          <cell r="FI125">
            <v>161.94999999999999</v>
          </cell>
          <cell r="FJ125">
            <v>0</v>
          </cell>
          <cell r="FK125">
            <v>0</v>
          </cell>
          <cell r="FL125">
            <v>0</v>
          </cell>
          <cell r="FM125">
            <v>0</v>
          </cell>
          <cell r="FN125">
            <v>0</v>
          </cell>
          <cell r="FO125">
            <v>0</v>
          </cell>
          <cell r="FQ125">
            <v>0</v>
          </cell>
          <cell r="FR125">
            <v>0</v>
          </cell>
          <cell r="FS125">
            <v>0</v>
          </cell>
          <cell r="FT125">
            <v>0</v>
          </cell>
          <cell r="FV125">
            <v>0</v>
          </cell>
          <cell r="FW125">
            <v>0</v>
          </cell>
          <cell r="FX125">
            <v>0</v>
          </cell>
          <cell r="FY125">
            <v>0</v>
          </cell>
          <cell r="GA125">
            <v>0</v>
          </cell>
          <cell r="GB125">
            <v>0</v>
          </cell>
          <cell r="GC125">
            <v>0</v>
          </cell>
          <cell r="GD125">
            <v>0</v>
          </cell>
          <cell r="GE125">
            <v>31.67</v>
          </cell>
          <cell r="GF125">
            <v>7.9175000000000004</v>
          </cell>
          <cell r="GH125">
            <v>31.67</v>
          </cell>
          <cell r="GI125">
            <v>0</v>
          </cell>
          <cell r="GJ125">
            <v>0</v>
          </cell>
          <cell r="GL125">
            <v>0</v>
          </cell>
          <cell r="GM125">
            <v>0</v>
          </cell>
          <cell r="GN125">
            <v>0</v>
          </cell>
          <cell r="GP125">
            <v>0</v>
          </cell>
          <cell r="GQ125">
            <v>0</v>
          </cell>
          <cell r="GR125">
            <v>203.76249999999999</v>
          </cell>
          <cell r="GS125">
            <v>169.86750000000001</v>
          </cell>
          <cell r="GV125">
            <v>203.76249999999999</v>
          </cell>
          <cell r="GX125" t="str">
            <v>&lt;--ADMw_P--</v>
          </cell>
          <cell r="GY125">
            <v>0</v>
          </cell>
          <cell r="GZ125">
            <v>0</v>
          </cell>
          <cell r="HA125">
            <v>0</v>
          </cell>
          <cell r="HB125">
            <v>0</v>
          </cell>
          <cell r="HC125">
            <v>0</v>
          </cell>
          <cell r="HD125" t="str">
            <v>&lt;--Spacer--&gt;</v>
          </cell>
          <cell r="HE125" t="str">
            <v>&lt;--Spacer--&gt;</v>
          </cell>
          <cell r="HF125" t="str">
            <v>&lt;--Spacer--&gt;</v>
          </cell>
          <cell r="HG125" t="str">
            <v>&lt;--Spacer--&gt;</v>
          </cell>
          <cell r="HI125">
            <v>0</v>
          </cell>
          <cell r="HJ125">
            <v>0</v>
          </cell>
          <cell r="HK125">
            <v>0</v>
          </cell>
          <cell r="HL125">
            <v>0</v>
          </cell>
          <cell r="HM125">
            <v>0</v>
          </cell>
          <cell r="HN125">
            <v>0</v>
          </cell>
          <cell r="HO125">
            <v>0</v>
          </cell>
          <cell r="HP125">
            <v>0</v>
          </cell>
          <cell r="HQ125">
            <v>0</v>
          </cell>
          <cell r="HR125">
            <v>0</v>
          </cell>
          <cell r="HS125">
            <v>188.35</v>
          </cell>
          <cell r="HU125">
            <v>188.35</v>
          </cell>
          <cell r="HV125">
            <v>0</v>
          </cell>
          <cell r="HW125">
            <v>0</v>
          </cell>
          <cell r="HX125" t="str">
            <v>--ADMw_O--&gt;</v>
          </cell>
          <cell r="HY125">
            <v>188.35</v>
          </cell>
          <cell r="IA125">
            <v>188.35</v>
          </cell>
          <cell r="IB125">
            <v>0</v>
          </cell>
          <cell r="IC125">
            <v>0</v>
          </cell>
          <cell r="ID125">
            <v>0</v>
          </cell>
          <cell r="IE125">
            <v>0</v>
          </cell>
          <cell r="IF125">
            <v>0</v>
          </cell>
          <cell r="IG125">
            <v>0</v>
          </cell>
          <cell r="II125">
            <v>0</v>
          </cell>
          <cell r="IJ125">
            <v>0</v>
          </cell>
          <cell r="IK125">
            <v>0</v>
          </cell>
          <cell r="IL125">
            <v>0</v>
          </cell>
          <cell r="IN125">
            <v>0</v>
          </cell>
          <cell r="IO125">
            <v>0</v>
          </cell>
          <cell r="IP125">
            <v>0</v>
          </cell>
          <cell r="IQ125">
            <v>0</v>
          </cell>
          <cell r="IS125">
            <v>0</v>
          </cell>
          <cell r="IT125">
            <v>0</v>
          </cell>
          <cell r="IU125">
            <v>0</v>
          </cell>
          <cell r="IV125">
            <v>0</v>
          </cell>
          <cell r="IW125">
            <v>61.65</v>
          </cell>
          <cell r="IX125">
            <v>15.4125</v>
          </cell>
          <cell r="IZ125">
            <v>61.65</v>
          </cell>
          <cell r="JA125">
            <v>0</v>
          </cell>
          <cell r="JB125">
            <v>0</v>
          </cell>
          <cell r="JD125">
            <v>0</v>
          </cell>
          <cell r="JE125">
            <v>0</v>
          </cell>
          <cell r="JF125">
            <v>0</v>
          </cell>
          <cell r="JH125">
            <v>0</v>
          </cell>
          <cell r="JI125">
            <v>0</v>
          </cell>
          <cell r="JJ125">
            <v>203.76249999999999</v>
          </cell>
          <cell r="JL125" t="str">
            <v>&lt;--ADMw_O--</v>
          </cell>
          <cell r="JM125">
            <v>0</v>
          </cell>
          <cell r="JN125">
            <v>0</v>
          </cell>
          <cell r="JO125">
            <v>0</v>
          </cell>
          <cell r="JP125">
            <v>0</v>
          </cell>
          <cell r="JQ125">
            <v>0</v>
          </cell>
          <cell r="JR125">
            <v>43640.35126797454</v>
          </cell>
          <cell r="JS125">
            <v>1</v>
          </cell>
          <cell r="JT125">
            <v>3</v>
          </cell>
        </row>
        <row r="126">
          <cell r="A126">
            <v>2045</v>
          </cell>
          <cell r="B126">
            <v>2045</v>
          </cell>
          <cell r="C126" t="str">
            <v>15059</v>
          </cell>
          <cell r="D126" t="str">
            <v>Jackson</v>
          </cell>
          <cell r="E126" t="str">
            <v>Prospect SD 59</v>
          </cell>
          <cell r="G126">
            <v>2025</v>
          </cell>
          <cell r="H126">
            <v>500000</v>
          </cell>
          <cell r="I126">
            <v>3000</v>
          </cell>
          <cell r="J126">
            <v>0</v>
          </cell>
          <cell r="K126">
            <v>0</v>
          </cell>
          <cell r="L126">
            <v>0</v>
          </cell>
          <cell r="M126">
            <v>0</v>
          </cell>
          <cell r="N126">
            <v>0</v>
          </cell>
          <cell r="O126">
            <v>0</v>
          </cell>
          <cell r="P126">
            <v>11.75</v>
          </cell>
          <cell r="Q126">
            <v>300000</v>
          </cell>
          <cell r="R126">
            <v>229</v>
          </cell>
          <cell r="S126">
            <v>229</v>
          </cell>
          <cell r="T126">
            <v>229</v>
          </cell>
          <cell r="U126">
            <v>0</v>
          </cell>
          <cell r="V126" t="str">
            <v>--ADMw_F--&gt;</v>
          </cell>
          <cell r="W126">
            <v>229</v>
          </cell>
          <cell r="X126">
            <v>229</v>
          </cell>
          <cell r="Y126">
            <v>229</v>
          </cell>
          <cell r="Z126">
            <v>0</v>
          </cell>
          <cell r="AA126">
            <v>23</v>
          </cell>
          <cell r="AB126">
            <v>23</v>
          </cell>
          <cell r="AC126">
            <v>0.2</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25</v>
          </cell>
          <cell r="AV126">
            <v>6.25</v>
          </cell>
          <cell r="AW126">
            <v>25</v>
          </cell>
          <cell r="AX126">
            <v>25</v>
          </cell>
          <cell r="AY126">
            <v>0</v>
          </cell>
          <cell r="AZ126">
            <v>0</v>
          </cell>
          <cell r="BA126">
            <v>63.9</v>
          </cell>
          <cell r="BB126">
            <v>0</v>
          </cell>
          <cell r="BC126">
            <v>63.9</v>
          </cell>
          <cell r="BD126">
            <v>0</v>
          </cell>
          <cell r="BE126">
            <v>50.46</v>
          </cell>
          <cell r="BF126">
            <v>0</v>
          </cell>
          <cell r="BG126">
            <v>50.46</v>
          </cell>
          <cell r="BH126">
            <v>23.2</v>
          </cell>
          <cell r="BI126">
            <v>258.45</v>
          </cell>
          <cell r="BJ126">
            <v>367.23</v>
          </cell>
          <cell r="BK126">
            <v>372.81</v>
          </cell>
          <cell r="BL126">
            <v>258.45</v>
          </cell>
          <cell r="BM126">
            <v>372.81</v>
          </cell>
          <cell r="BN126" t="str">
            <v>&lt;--ADMw_F--</v>
          </cell>
          <cell r="BO126">
            <v>-5.6699999999999997E-3</v>
          </cell>
          <cell r="BP126">
            <v>0</v>
          </cell>
          <cell r="BQ126">
            <v>1310.04</v>
          </cell>
          <cell r="BR126">
            <v>82</v>
          </cell>
          <cell r="BS126">
            <v>0.8</v>
          </cell>
          <cell r="BT126" t="str">
            <v>&lt;--Spacer--&gt;</v>
          </cell>
          <cell r="BU126" t="str">
            <v>&lt;--Spacer--&gt;</v>
          </cell>
          <cell r="BV126" t="str">
            <v>&lt;--Spacer--&gt;</v>
          </cell>
          <cell r="BW126" t="str">
            <v>&lt;--Spacer--&gt;</v>
          </cell>
          <cell r="BX126">
            <v>2025</v>
          </cell>
          <cell r="BY126">
            <v>485000</v>
          </cell>
          <cell r="BZ126">
            <v>0</v>
          </cell>
          <cell r="CA126">
            <v>0</v>
          </cell>
          <cell r="CB126">
            <v>0</v>
          </cell>
          <cell r="CC126">
            <v>0</v>
          </cell>
          <cell r="CD126">
            <v>0</v>
          </cell>
          <cell r="CE126">
            <v>0</v>
          </cell>
          <cell r="CF126">
            <v>0</v>
          </cell>
          <cell r="CG126">
            <v>13.72</v>
          </cell>
          <cell r="CH126">
            <v>265000</v>
          </cell>
          <cell r="CI126">
            <v>0</v>
          </cell>
          <cell r="CJ126">
            <v>223.42</v>
          </cell>
          <cell r="CK126">
            <v>0</v>
          </cell>
          <cell r="CL126">
            <v>223.42</v>
          </cell>
          <cell r="CM126">
            <v>0</v>
          </cell>
          <cell r="CN126" t="str">
            <v>--ADMw_C--&gt;</v>
          </cell>
          <cell r="CO126">
            <v>0</v>
          </cell>
          <cell r="CP126">
            <v>223.42</v>
          </cell>
          <cell r="CQ126">
            <v>0</v>
          </cell>
          <cell r="CR126">
            <v>223.42</v>
          </cell>
          <cell r="CS126">
            <v>23</v>
          </cell>
          <cell r="CT126">
            <v>23</v>
          </cell>
          <cell r="CU126">
            <v>0.2</v>
          </cell>
          <cell r="CV126">
            <v>0</v>
          </cell>
          <cell r="CW126">
            <v>0</v>
          </cell>
          <cell r="CX126">
            <v>0</v>
          </cell>
          <cell r="CY126">
            <v>0</v>
          </cell>
          <cell r="CZ126">
            <v>0</v>
          </cell>
          <cell r="DA126">
            <v>0</v>
          </cell>
          <cell r="DB126">
            <v>0</v>
          </cell>
          <cell r="DC126">
            <v>0</v>
          </cell>
          <cell r="DD126">
            <v>0</v>
          </cell>
          <cell r="DE126">
            <v>0</v>
          </cell>
          <cell r="DF126">
            <v>0</v>
          </cell>
          <cell r="DG126">
            <v>0</v>
          </cell>
          <cell r="DH126">
            <v>0</v>
          </cell>
          <cell r="DI126">
            <v>0</v>
          </cell>
          <cell r="DJ126">
            <v>0</v>
          </cell>
          <cell r="DK126">
            <v>0</v>
          </cell>
          <cell r="DL126">
            <v>0</v>
          </cell>
          <cell r="DM126">
            <v>0</v>
          </cell>
          <cell r="DN126">
            <v>0</v>
          </cell>
          <cell r="DO126">
            <v>25</v>
          </cell>
          <cell r="DP126">
            <v>0</v>
          </cell>
          <cell r="DQ126">
            <v>25</v>
          </cell>
          <cell r="DR126">
            <v>0</v>
          </cell>
          <cell r="DS126">
            <v>63.9</v>
          </cell>
          <cell r="DT126">
            <v>0</v>
          </cell>
          <cell r="DU126">
            <v>63.9</v>
          </cell>
          <cell r="DV126">
            <v>0</v>
          </cell>
          <cell r="DW126">
            <v>50.46</v>
          </cell>
          <cell r="DX126">
            <v>0</v>
          </cell>
          <cell r="DY126">
            <v>50.46</v>
          </cell>
          <cell r="DZ126">
            <v>26.786899999999999</v>
          </cell>
          <cell r="EA126">
            <v>23.2</v>
          </cell>
          <cell r="EB126">
            <v>373.43689999999998</v>
          </cell>
          <cell r="EC126">
            <v>367.23</v>
          </cell>
          <cell r="ED126">
            <v>26.786899999999999</v>
          </cell>
          <cell r="EE126">
            <v>373.43689999999998</v>
          </cell>
          <cell r="EF126" t="str">
            <v>&lt;--ADMw_C--</v>
          </cell>
          <cell r="EG126">
            <v>-9.3030000000000005E-3</v>
          </cell>
          <cell r="EH126">
            <v>0</v>
          </cell>
          <cell r="EI126">
            <v>1175.06</v>
          </cell>
          <cell r="EJ126">
            <v>79</v>
          </cell>
          <cell r="EK126">
            <v>0.7</v>
          </cell>
          <cell r="EL126" t="str">
            <v>&lt;--Spacer--&gt;</v>
          </cell>
          <cell r="EM126" t="str">
            <v>&lt;--Spacer--&gt;</v>
          </cell>
          <cell r="EN126" t="str">
            <v>&lt;--Spacer--&gt;</v>
          </cell>
          <cell r="EO126" t="str">
            <v>&lt;--Spacer--&gt;</v>
          </cell>
          <cell r="EP126">
            <v>2025</v>
          </cell>
          <cell r="EQ126">
            <v>496251</v>
          </cell>
          <cell r="ER126">
            <v>3018</v>
          </cell>
          <cell r="ES126">
            <v>25194</v>
          </cell>
          <cell r="ET126">
            <v>0</v>
          </cell>
          <cell r="EU126">
            <v>0</v>
          </cell>
          <cell r="EV126">
            <v>0</v>
          </cell>
          <cell r="EW126">
            <v>0</v>
          </cell>
          <cell r="EX126">
            <v>0</v>
          </cell>
          <cell r="EY126">
            <v>11.75</v>
          </cell>
          <cell r="EZ126">
            <v>309365</v>
          </cell>
          <cell r="FA126">
            <v>0</v>
          </cell>
          <cell r="FB126">
            <v>225.79</v>
          </cell>
          <cell r="FC126">
            <v>0</v>
          </cell>
          <cell r="FD126">
            <v>225.79</v>
          </cell>
          <cell r="FE126">
            <v>0</v>
          </cell>
          <cell r="FF126" t="str">
            <v>--ADMw_P--&gt;</v>
          </cell>
          <cell r="FG126">
            <v>0</v>
          </cell>
          <cell r="FH126">
            <v>225.79</v>
          </cell>
          <cell r="FI126">
            <v>0</v>
          </cell>
          <cell r="FJ126">
            <v>225.79</v>
          </cell>
          <cell r="FK126">
            <v>29</v>
          </cell>
          <cell r="FL126">
            <v>24.8369</v>
          </cell>
          <cell r="FM126">
            <v>0.2</v>
          </cell>
          <cell r="FN126">
            <v>0</v>
          </cell>
          <cell r="FO126">
            <v>0</v>
          </cell>
          <cell r="FP126">
            <v>0</v>
          </cell>
          <cell r="FQ126">
            <v>0</v>
          </cell>
          <cell r="FR126">
            <v>0</v>
          </cell>
          <cell r="FS126">
            <v>0</v>
          </cell>
          <cell r="FT126">
            <v>0</v>
          </cell>
          <cell r="FU126">
            <v>0</v>
          </cell>
          <cell r="FV126">
            <v>0</v>
          </cell>
          <cell r="FW126">
            <v>0</v>
          </cell>
          <cell r="FX126">
            <v>0</v>
          </cell>
          <cell r="FY126">
            <v>0</v>
          </cell>
          <cell r="FZ126">
            <v>0</v>
          </cell>
          <cell r="GA126">
            <v>0</v>
          </cell>
          <cell r="GB126">
            <v>0</v>
          </cell>
          <cell r="GC126">
            <v>7</v>
          </cell>
          <cell r="GD126">
            <v>1.75</v>
          </cell>
          <cell r="GE126">
            <v>0</v>
          </cell>
          <cell r="GF126">
            <v>0</v>
          </cell>
          <cell r="GG126">
            <v>26</v>
          </cell>
          <cell r="GH126">
            <v>0</v>
          </cell>
          <cell r="GI126">
            <v>26</v>
          </cell>
          <cell r="GJ126">
            <v>0</v>
          </cell>
          <cell r="GK126">
            <v>63.9</v>
          </cell>
          <cell r="GL126">
            <v>0</v>
          </cell>
          <cell r="GM126">
            <v>63.9</v>
          </cell>
          <cell r="GN126">
            <v>0</v>
          </cell>
          <cell r="GO126">
            <v>50.46</v>
          </cell>
          <cell r="GP126">
            <v>0</v>
          </cell>
          <cell r="GQ126">
            <v>50.46</v>
          </cell>
          <cell r="GR126">
            <v>24.75</v>
          </cell>
          <cell r="GS126">
            <v>26.786899999999999</v>
          </cell>
          <cell r="GT126">
            <v>378.63</v>
          </cell>
          <cell r="GU126">
            <v>373.43689999999998</v>
          </cell>
          <cell r="GV126">
            <v>26.786899999999999</v>
          </cell>
          <cell r="GW126">
            <v>378.63</v>
          </cell>
          <cell r="GX126" t="str">
            <v>&lt;--ADMw_P--</v>
          </cell>
          <cell r="GY126">
            <v>-5.3790000000000001E-3</v>
          </cell>
          <cell r="GZ126">
            <v>0</v>
          </cell>
          <cell r="HA126">
            <v>1370.14</v>
          </cell>
          <cell r="HB126">
            <v>84</v>
          </cell>
          <cell r="HC126">
            <v>0.8</v>
          </cell>
          <cell r="HD126" t="str">
            <v>&lt;--Spacer--&gt;</v>
          </cell>
          <cell r="HE126" t="str">
            <v>&lt;--Spacer--&gt;</v>
          </cell>
          <cell r="HF126" t="str">
            <v>&lt;--Spacer--&gt;</v>
          </cell>
          <cell r="HG126" t="str">
            <v>&lt;--Spacer--&gt;</v>
          </cell>
          <cell r="HH126">
            <v>2025</v>
          </cell>
          <cell r="HI126">
            <v>480275</v>
          </cell>
          <cell r="HJ126">
            <v>1187</v>
          </cell>
          <cell r="HK126">
            <v>30867</v>
          </cell>
          <cell r="HL126">
            <v>0</v>
          </cell>
          <cell r="HM126">
            <v>0</v>
          </cell>
          <cell r="HN126">
            <v>0</v>
          </cell>
          <cell r="HO126">
            <v>0</v>
          </cell>
          <cell r="HP126">
            <v>0</v>
          </cell>
          <cell r="HQ126">
            <v>13</v>
          </cell>
          <cell r="HR126">
            <v>262206</v>
          </cell>
          <cell r="HS126">
            <v>0</v>
          </cell>
          <cell r="HT126">
            <v>232.24</v>
          </cell>
          <cell r="HU126">
            <v>0</v>
          </cell>
          <cell r="HV126">
            <v>232.24</v>
          </cell>
          <cell r="HW126">
            <v>0</v>
          </cell>
          <cell r="HX126" t="str">
            <v>--ADMw_O--&gt;</v>
          </cell>
          <cell r="HY126">
            <v>0</v>
          </cell>
          <cell r="HZ126">
            <v>232.24</v>
          </cell>
          <cell r="IA126">
            <v>0</v>
          </cell>
          <cell r="IB126">
            <v>232.24</v>
          </cell>
          <cell r="IC126">
            <v>23</v>
          </cell>
          <cell r="ID126">
            <v>23</v>
          </cell>
          <cell r="IE126">
            <v>0</v>
          </cell>
          <cell r="IF126">
            <v>0</v>
          </cell>
          <cell r="IG126">
            <v>0</v>
          </cell>
          <cell r="IH126">
            <v>0</v>
          </cell>
          <cell r="II126">
            <v>0</v>
          </cell>
          <cell r="IJ126">
            <v>0</v>
          </cell>
          <cell r="IK126">
            <v>0</v>
          </cell>
          <cell r="IL126">
            <v>0</v>
          </cell>
          <cell r="IM126">
            <v>0</v>
          </cell>
          <cell r="IN126">
            <v>0</v>
          </cell>
          <cell r="IO126">
            <v>0</v>
          </cell>
          <cell r="IP126">
            <v>0</v>
          </cell>
          <cell r="IQ126">
            <v>0</v>
          </cell>
          <cell r="IR126">
            <v>0</v>
          </cell>
          <cell r="IS126">
            <v>0</v>
          </cell>
          <cell r="IT126">
            <v>0</v>
          </cell>
          <cell r="IU126">
            <v>7</v>
          </cell>
          <cell r="IV126">
            <v>1.75</v>
          </cell>
          <cell r="IW126">
            <v>0</v>
          </cell>
          <cell r="IX126">
            <v>0</v>
          </cell>
          <cell r="IY126">
            <v>28</v>
          </cell>
          <cell r="IZ126">
            <v>0</v>
          </cell>
          <cell r="JA126">
            <v>28</v>
          </cell>
          <cell r="JB126">
            <v>0</v>
          </cell>
          <cell r="JC126">
            <v>62.72</v>
          </cell>
          <cell r="JD126">
            <v>0</v>
          </cell>
          <cell r="JE126">
            <v>62.72</v>
          </cell>
          <cell r="JF126">
            <v>0</v>
          </cell>
          <cell r="JG126">
            <v>51.92</v>
          </cell>
          <cell r="JH126">
            <v>0</v>
          </cell>
          <cell r="JI126">
            <v>51.92</v>
          </cell>
          <cell r="JJ126">
            <v>24.75</v>
          </cell>
          <cell r="JK126">
            <v>378.63</v>
          </cell>
          <cell r="JL126" t="str">
            <v>&lt;--ADMw_O--</v>
          </cell>
          <cell r="JM126">
            <v>-2.8509999999999998E-3</v>
          </cell>
          <cell r="JN126">
            <v>0</v>
          </cell>
          <cell r="JO126">
            <v>1129.03</v>
          </cell>
          <cell r="JP126">
            <v>80</v>
          </cell>
          <cell r="JQ126">
            <v>0.8</v>
          </cell>
          <cell r="JR126">
            <v>43640.35126797454</v>
          </cell>
          <cell r="JS126">
            <v>1</v>
          </cell>
          <cell r="JT126">
            <v>2</v>
          </cell>
        </row>
        <row r="127">
          <cell r="A127">
            <v>3356</v>
          </cell>
          <cell r="B127">
            <v>2045</v>
          </cell>
          <cell r="D127" t="str">
            <v>Jackson</v>
          </cell>
          <cell r="E127" t="str">
            <v>Prospect SD 59</v>
          </cell>
          <cell r="F127" t="str">
            <v>Prospect Charter School</v>
          </cell>
          <cell r="H127">
            <v>0</v>
          </cell>
          <cell r="I127">
            <v>0</v>
          </cell>
          <cell r="J127">
            <v>0</v>
          </cell>
          <cell r="K127">
            <v>0</v>
          </cell>
          <cell r="L127">
            <v>0</v>
          </cell>
          <cell r="M127">
            <v>0</v>
          </cell>
          <cell r="N127">
            <v>0</v>
          </cell>
          <cell r="O127">
            <v>0</v>
          </cell>
          <cell r="P127">
            <v>0</v>
          </cell>
          <cell r="Q127">
            <v>0</v>
          </cell>
          <cell r="R127">
            <v>0</v>
          </cell>
          <cell r="T127">
            <v>0</v>
          </cell>
          <cell r="U127">
            <v>0</v>
          </cell>
          <cell r="V127" t="str">
            <v>--ADMw_F--&gt;</v>
          </cell>
          <cell r="W127">
            <v>0</v>
          </cell>
          <cell r="Y127">
            <v>0</v>
          </cell>
          <cell r="Z127">
            <v>0</v>
          </cell>
          <cell r="AA127">
            <v>0</v>
          </cell>
          <cell r="AB127">
            <v>0</v>
          </cell>
          <cell r="AC127">
            <v>0</v>
          </cell>
          <cell r="AD127">
            <v>0</v>
          </cell>
          <cell r="AE127">
            <v>0</v>
          </cell>
          <cell r="AG127">
            <v>0</v>
          </cell>
          <cell r="AH127">
            <v>0</v>
          </cell>
          <cell r="AI127">
            <v>0</v>
          </cell>
          <cell r="AJ127">
            <v>0</v>
          </cell>
          <cell r="AL127">
            <v>0</v>
          </cell>
          <cell r="AM127">
            <v>0</v>
          </cell>
          <cell r="AN127">
            <v>0</v>
          </cell>
          <cell r="AO127">
            <v>0</v>
          </cell>
          <cell r="AQ127">
            <v>0</v>
          </cell>
          <cell r="AR127">
            <v>0</v>
          </cell>
          <cell r="AS127">
            <v>0</v>
          </cell>
          <cell r="AT127">
            <v>0</v>
          </cell>
          <cell r="AU127">
            <v>0</v>
          </cell>
          <cell r="AV127">
            <v>0</v>
          </cell>
          <cell r="AX127">
            <v>0</v>
          </cell>
          <cell r="AY127">
            <v>0</v>
          </cell>
          <cell r="AZ127">
            <v>63.9</v>
          </cell>
          <cell r="BB127">
            <v>63.9</v>
          </cell>
          <cell r="BC127">
            <v>0</v>
          </cell>
          <cell r="BD127">
            <v>50.46</v>
          </cell>
          <cell r="BF127">
            <v>50.46</v>
          </cell>
          <cell r="BG127">
            <v>0</v>
          </cell>
          <cell r="BH127">
            <v>344.03</v>
          </cell>
          <cell r="BI127">
            <v>114.36</v>
          </cell>
          <cell r="BL127">
            <v>344.03</v>
          </cell>
          <cell r="BN127" t="str">
            <v>&lt;--ADMw_F--</v>
          </cell>
          <cell r="BO127">
            <v>0</v>
          </cell>
          <cell r="BP127">
            <v>0</v>
          </cell>
          <cell r="BQ127">
            <v>0</v>
          </cell>
          <cell r="BR127">
            <v>0</v>
          </cell>
          <cell r="BS127">
            <v>0</v>
          </cell>
          <cell r="BT127" t="str">
            <v>&lt;--Spacer--&gt;</v>
          </cell>
          <cell r="BU127" t="str">
            <v>&lt;--Spacer--&gt;</v>
          </cell>
          <cell r="BV127" t="str">
            <v>&lt;--Spacer--&gt;</v>
          </cell>
          <cell r="BW127" t="str">
            <v>&lt;--Spacer--&gt;</v>
          </cell>
          <cell r="BY127">
            <v>0</v>
          </cell>
          <cell r="BZ127">
            <v>0</v>
          </cell>
          <cell r="CA127">
            <v>0</v>
          </cell>
          <cell r="CB127">
            <v>0</v>
          </cell>
          <cell r="CC127">
            <v>0</v>
          </cell>
          <cell r="CD127">
            <v>0</v>
          </cell>
          <cell r="CE127">
            <v>0</v>
          </cell>
          <cell r="CF127">
            <v>0</v>
          </cell>
          <cell r="CG127">
            <v>0</v>
          </cell>
          <cell r="CH127">
            <v>0</v>
          </cell>
          <cell r="CI127">
            <v>223.42</v>
          </cell>
          <cell r="CK127">
            <v>223.42</v>
          </cell>
          <cell r="CL127">
            <v>0</v>
          </cell>
          <cell r="CM127">
            <v>0</v>
          </cell>
          <cell r="CN127" t="str">
            <v>--ADMw_C--&gt;</v>
          </cell>
          <cell r="CO127">
            <v>223.42</v>
          </cell>
          <cell r="CQ127">
            <v>223.42</v>
          </cell>
          <cell r="CR127">
            <v>0</v>
          </cell>
          <cell r="CS127">
            <v>0</v>
          </cell>
          <cell r="CT127">
            <v>0</v>
          </cell>
          <cell r="CU127">
            <v>0</v>
          </cell>
          <cell r="CV127">
            <v>0</v>
          </cell>
          <cell r="CW127">
            <v>0</v>
          </cell>
          <cell r="CY127">
            <v>0</v>
          </cell>
          <cell r="CZ127">
            <v>0</v>
          </cell>
          <cell r="DA127">
            <v>0</v>
          </cell>
          <cell r="DB127">
            <v>0</v>
          </cell>
          <cell r="DD127">
            <v>0</v>
          </cell>
          <cell r="DE127">
            <v>0</v>
          </cell>
          <cell r="DF127">
            <v>0</v>
          </cell>
          <cell r="DG127">
            <v>0</v>
          </cell>
          <cell r="DI127">
            <v>0</v>
          </cell>
          <cell r="DJ127">
            <v>0</v>
          </cell>
          <cell r="DK127">
            <v>0</v>
          </cell>
          <cell r="DL127">
            <v>0</v>
          </cell>
          <cell r="DM127">
            <v>25</v>
          </cell>
          <cell r="DN127">
            <v>6.25</v>
          </cell>
          <cell r="DP127">
            <v>25</v>
          </cell>
          <cell r="DQ127">
            <v>0</v>
          </cell>
          <cell r="DR127">
            <v>63.9</v>
          </cell>
          <cell r="DT127">
            <v>63.9</v>
          </cell>
          <cell r="DU127">
            <v>0</v>
          </cell>
          <cell r="DV127">
            <v>50.46</v>
          </cell>
          <cell r="DX127">
            <v>50.46</v>
          </cell>
          <cell r="DY127">
            <v>0</v>
          </cell>
          <cell r="DZ127">
            <v>346.65</v>
          </cell>
          <cell r="EA127">
            <v>344.03</v>
          </cell>
          <cell r="ED127">
            <v>346.65</v>
          </cell>
          <cell r="EF127" t="str">
            <v>&lt;--ADMw_C--</v>
          </cell>
          <cell r="EG127">
            <v>-9.3030000000000005E-3</v>
          </cell>
          <cell r="EH127">
            <v>0</v>
          </cell>
          <cell r="EI127">
            <v>0</v>
          </cell>
          <cell r="EJ127">
            <v>0</v>
          </cell>
          <cell r="EK127">
            <v>0</v>
          </cell>
          <cell r="EL127" t="str">
            <v>&lt;--Spacer--&gt;</v>
          </cell>
          <cell r="EM127" t="str">
            <v>&lt;--Spacer--&gt;</v>
          </cell>
          <cell r="EN127" t="str">
            <v>&lt;--Spacer--&gt;</v>
          </cell>
          <cell r="EO127" t="str">
            <v>&lt;--Spacer--&gt;</v>
          </cell>
          <cell r="EQ127">
            <v>0</v>
          </cell>
          <cell r="ER127">
            <v>0</v>
          </cell>
          <cell r="ES127">
            <v>0</v>
          </cell>
          <cell r="ET127">
            <v>0</v>
          </cell>
          <cell r="EU127">
            <v>0</v>
          </cell>
          <cell r="EV127">
            <v>0</v>
          </cell>
          <cell r="EW127">
            <v>0</v>
          </cell>
          <cell r="EX127">
            <v>0</v>
          </cell>
          <cell r="EY127">
            <v>0</v>
          </cell>
          <cell r="EZ127">
            <v>0</v>
          </cell>
          <cell r="FA127">
            <v>225.79</v>
          </cell>
          <cell r="FC127">
            <v>225.79</v>
          </cell>
          <cell r="FD127">
            <v>0</v>
          </cell>
          <cell r="FE127">
            <v>0</v>
          </cell>
          <cell r="FF127" t="str">
            <v>--ADMw_P--&gt;</v>
          </cell>
          <cell r="FG127">
            <v>225.79</v>
          </cell>
          <cell r="FI127">
            <v>225.79</v>
          </cell>
          <cell r="FJ127">
            <v>0</v>
          </cell>
          <cell r="FK127">
            <v>0</v>
          </cell>
          <cell r="FL127">
            <v>0</v>
          </cell>
          <cell r="FM127">
            <v>0</v>
          </cell>
          <cell r="FN127">
            <v>0</v>
          </cell>
          <cell r="FO127">
            <v>0</v>
          </cell>
          <cell r="FQ127">
            <v>0</v>
          </cell>
          <cell r="FR127">
            <v>0</v>
          </cell>
          <cell r="FS127">
            <v>0</v>
          </cell>
          <cell r="FT127">
            <v>0</v>
          </cell>
          <cell r="FV127">
            <v>0</v>
          </cell>
          <cell r="FW127">
            <v>0</v>
          </cell>
          <cell r="FX127">
            <v>0</v>
          </cell>
          <cell r="FY127">
            <v>0</v>
          </cell>
          <cell r="GA127">
            <v>0</v>
          </cell>
          <cell r="GB127">
            <v>0</v>
          </cell>
          <cell r="GC127">
            <v>0</v>
          </cell>
          <cell r="GD127">
            <v>0</v>
          </cell>
          <cell r="GE127">
            <v>26</v>
          </cell>
          <cell r="GF127">
            <v>6.5</v>
          </cell>
          <cell r="GH127">
            <v>26</v>
          </cell>
          <cell r="GI127">
            <v>0</v>
          </cell>
          <cell r="GJ127">
            <v>63.9</v>
          </cell>
          <cell r="GL127">
            <v>63.9</v>
          </cell>
          <cell r="GM127">
            <v>0</v>
          </cell>
          <cell r="GN127">
            <v>50.46</v>
          </cell>
          <cell r="GP127">
            <v>50.46</v>
          </cell>
          <cell r="GQ127">
            <v>0</v>
          </cell>
          <cell r="GR127">
            <v>353.88</v>
          </cell>
          <cell r="GS127">
            <v>346.65</v>
          </cell>
          <cell r="GV127">
            <v>353.88</v>
          </cell>
          <cell r="GX127" t="str">
            <v>&lt;--ADMw_P--</v>
          </cell>
          <cell r="GY127">
            <v>0</v>
          </cell>
          <cell r="GZ127">
            <v>0</v>
          </cell>
          <cell r="HA127">
            <v>0</v>
          </cell>
          <cell r="HB127">
            <v>0</v>
          </cell>
          <cell r="HC127">
            <v>0</v>
          </cell>
          <cell r="HD127" t="str">
            <v>&lt;--Spacer--&gt;</v>
          </cell>
          <cell r="HE127" t="str">
            <v>&lt;--Spacer--&gt;</v>
          </cell>
          <cell r="HF127" t="str">
            <v>&lt;--Spacer--&gt;</v>
          </cell>
          <cell r="HG127" t="str">
            <v>&lt;--Spacer--&gt;</v>
          </cell>
          <cell r="HI127">
            <v>0</v>
          </cell>
          <cell r="HJ127">
            <v>0</v>
          </cell>
          <cell r="HK127">
            <v>0</v>
          </cell>
          <cell r="HL127">
            <v>0</v>
          </cell>
          <cell r="HM127">
            <v>0</v>
          </cell>
          <cell r="HN127">
            <v>0</v>
          </cell>
          <cell r="HO127">
            <v>0</v>
          </cell>
          <cell r="HP127">
            <v>0</v>
          </cell>
          <cell r="HQ127">
            <v>0</v>
          </cell>
          <cell r="HR127">
            <v>0</v>
          </cell>
          <cell r="HS127">
            <v>232.24</v>
          </cell>
          <cell r="HU127">
            <v>232.24</v>
          </cell>
          <cell r="HV127">
            <v>0</v>
          </cell>
          <cell r="HW127">
            <v>0</v>
          </cell>
          <cell r="HX127" t="str">
            <v>--ADMw_O--&gt;</v>
          </cell>
          <cell r="HY127">
            <v>232.24</v>
          </cell>
          <cell r="IA127">
            <v>232.24</v>
          </cell>
          <cell r="IB127">
            <v>0</v>
          </cell>
          <cell r="IC127">
            <v>0</v>
          </cell>
          <cell r="ID127">
            <v>0</v>
          </cell>
          <cell r="IE127">
            <v>0</v>
          </cell>
          <cell r="IF127">
            <v>0</v>
          </cell>
          <cell r="IG127">
            <v>0</v>
          </cell>
          <cell r="II127">
            <v>0</v>
          </cell>
          <cell r="IJ127">
            <v>0</v>
          </cell>
          <cell r="IK127">
            <v>0</v>
          </cell>
          <cell r="IL127">
            <v>0</v>
          </cell>
          <cell r="IN127">
            <v>0</v>
          </cell>
          <cell r="IO127">
            <v>0</v>
          </cell>
          <cell r="IP127">
            <v>0</v>
          </cell>
          <cell r="IQ127">
            <v>0</v>
          </cell>
          <cell r="IS127">
            <v>0</v>
          </cell>
          <cell r="IT127">
            <v>0</v>
          </cell>
          <cell r="IU127">
            <v>0</v>
          </cell>
          <cell r="IV127">
            <v>0</v>
          </cell>
          <cell r="IW127">
            <v>28</v>
          </cell>
          <cell r="IX127">
            <v>7</v>
          </cell>
          <cell r="IZ127">
            <v>28</v>
          </cell>
          <cell r="JA127">
            <v>0</v>
          </cell>
          <cell r="JB127">
            <v>62.72</v>
          </cell>
          <cell r="JD127">
            <v>62.72</v>
          </cell>
          <cell r="JE127">
            <v>0</v>
          </cell>
          <cell r="JF127">
            <v>51.92</v>
          </cell>
          <cell r="JH127">
            <v>51.92</v>
          </cell>
          <cell r="JI127">
            <v>0</v>
          </cell>
          <cell r="JJ127">
            <v>353.88</v>
          </cell>
          <cell r="JL127" t="str">
            <v>&lt;--ADMw_O--</v>
          </cell>
          <cell r="JM127">
            <v>0</v>
          </cell>
          <cell r="JN127">
            <v>0</v>
          </cell>
          <cell r="JO127">
            <v>0</v>
          </cell>
          <cell r="JP127">
            <v>0</v>
          </cell>
          <cell r="JQ127">
            <v>0</v>
          </cell>
          <cell r="JR127">
            <v>43640.35126797454</v>
          </cell>
          <cell r="JS127">
            <v>1</v>
          </cell>
          <cell r="JT127">
            <v>3</v>
          </cell>
        </row>
        <row r="128">
          <cell r="A128">
            <v>2046</v>
          </cell>
          <cell r="B128">
            <v>2046</v>
          </cell>
          <cell r="C128" t="str">
            <v>15091</v>
          </cell>
          <cell r="D128" t="str">
            <v>Jackson</v>
          </cell>
          <cell r="E128" t="str">
            <v>Butte Falls SD 91</v>
          </cell>
          <cell r="G128">
            <v>2025</v>
          </cell>
          <cell r="H128">
            <v>436979</v>
          </cell>
          <cell r="I128">
            <v>0</v>
          </cell>
          <cell r="J128">
            <v>0</v>
          </cell>
          <cell r="K128">
            <v>0</v>
          </cell>
          <cell r="L128">
            <v>0</v>
          </cell>
          <cell r="M128">
            <v>0</v>
          </cell>
          <cell r="N128">
            <v>0</v>
          </cell>
          <cell r="O128">
            <v>0</v>
          </cell>
          <cell r="P128">
            <v>8.25</v>
          </cell>
          <cell r="Q128">
            <v>170000</v>
          </cell>
          <cell r="R128">
            <v>220</v>
          </cell>
          <cell r="S128">
            <v>220</v>
          </cell>
          <cell r="T128">
            <v>220</v>
          </cell>
          <cell r="U128">
            <v>0</v>
          </cell>
          <cell r="V128" t="str">
            <v>--ADMw_F--&gt;</v>
          </cell>
          <cell r="W128">
            <v>220</v>
          </cell>
          <cell r="X128">
            <v>220</v>
          </cell>
          <cell r="Y128">
            <v>220</v>
          </cell>
          <cell r="Z128">
            <v>0</v>
          </cell>
          <cell r="AA128">
            <v>56</v>
          </cell>
          <cell r="AB128">
            <v>24.2</v>
          </cell>
          <cell r="AC128">
            <v>15.2</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4</v>
          </cell>
          <cell r="AT128">
            <v>1</v>
          </cell>
          <cell r="AU128">
            <v>38</v>
          </cell>
          <cell r="AV128">
            <v>9.5</v>
          </cell>
          <cell r="AW128">
            <v>38</v>
          </cell>
          <cell r="AX128">
            <v>38</v>
          </cell>
          <cell r="AY128">
            <v>0</v>
          </cell>
          <cell r="AZ128">
            <v>0</v>
          </cell>
          <cell r="BA128">
            <v>68.69</v>
          </cell>
          <cell r="BB128">
            <v>0</v>
          </cell>
          <cell r="BC128">
            <v>68.69</v>
          </cell>
          <cell r="BD128">
            <v>0</v>
          </cell>
          <cell r="BE128">
            <v>59.11</v>
          </cell>
          <cell r="BF128">
            <v>0</v>
          </cell>
          <cell r="BG128">
            <v>59.11</v>
          </cell>
          <cell r="BH128">
            <v>39.768599999999999</v>
          </cell>
          <cell r="BI128">
            <v>269.89999999999998</v>
          </cell>
          <cell r="BJ128">
            <v>391.32859999999999</v>
          </cell>
          <cell r="BK128">
            <v>397.7</v>
          </cell>
          <cell r="BL128">
            <v>269.89999999999998</v>
          </cell>
          <cell r="BM128">
            <v>397.7</v>
          </cell>
          <cell r="BN128" t="str">
            <v>&lt;--ADMw_F--</v>
          </cell>
          <cell r="BO128">
            <v>-1.2187E-2</v>
          </cell>
          <cell r="BP128">
            <v>0</v>
          </cell>
          <cell r="BQ128">
            <v>772.73</v>
          </cell>
          <cell r="BR128">
            <v>64</v>
          </cell>
          <cell r="BS128">
            <v>0.7</v>
          </cell>
          <cell r="BT128" t="str">
            <v>&lt;--Spacer--&gt;</v>
          </cell>
          <cell r="BU128" t="str">
            <v>&lt;--Spacer--&gt;</v>
          </cell>
          <cell r="BV128" t="str">
            <v>&lt;--Spacer--&gt;</v>
          </cell>
          <cell r="BW128" t="str">
            <v>&lt;--Spacer--&gt;</v>
          </cell>
          <cell r="BX128">
            <v>2025</v>
          </cell>
          <cell r="BY128">
            <v>413750</v>
          </cell>
          <cell r="BZ128">
            <v>0</v>
          </cell>
          <cell r="CA128">
            <v>0</v>
          </cell>
          <cell r="CB128">
            <v>0</v>
          </cell>
          <cell r="CC128">
            <v>0</v>
          </cell>
          <cell r="CD128">
            <v>0</v>
          </cell>
          <cell r="CE128">
            <v>0</v>
          </cell>
          <cell r="CF128">
            <v>0</v>
          </cell>
          <cell r="CG128">
            <v>9.98</v>
          </cell>
          <cell r="CH128">
            <v>170000</v>
          </cell>
          <cell r="CI128">
            <v>0</v>
          </cell>
          <cell r="CJ128">
            <v>214.26</v>
          </cell>
          <cell r="CK128">
            <v>0</v>
          </cell>
          <cell r="CL128">
            <v>214.26</v>
          </cell>
          <cell r="CM128">
            <v>0</v>
          </cell>
          <cell r="CN128" t="str">
            <v>--ADMw_C--&gt;</v>
          </cell>
          <cell r="CO128">
            <v>0</v>
          </cell>
          <cell r="CP128">
            <v>214.26</v>
          </cell>
          <cell r="CQ128">
            <v>0</v>
          </cell>
          <cell r="CR128">
            <v>214.26</v>
          </cell>
          <cell r="CS128">
            <v>54</v>
          </cell>
          <cell r="CT128">
            <v>23.5686</v>
          </cell>
          <cell r="CU128">
            <v>15.2</v>
          </cell>
          <cell r="CV128">
            <v>0</v>
          </cell>
          <cell r="CW128">
            <v>0</v>
          </cell>
          <cell r="CX128">
            <v>0</v>
          </cell>
          <cell r="CY128">
            <v>0</v>
          </cell>
          <cell r="CZ128">
            <v>0</v>
          </cell>
          <cell r="DA128">
            <v>0</v>
          </cell>
          <cell r="DB128">
            <v>0</v>
          </cell>
          <cell r="DC128">
            <v>0</v>
          </cell>
          <cell r="DD128">
            <v>0</v>
          </cell>
          <cell r="DE128">
            <v>0</v>
          </cell>
          <cell r="DF128">
            <v>0</v>
          </cell>
          <cell r="DG128">
            <v>0</v>
          </cell>
          <cell r="DH128">
            <v>0</v>
          </cell>
          <cell r="DI128">
            <v>0</v>
          </cell>
          <cell r="DJ128">
            <v>0</v>
          </cell>
          <cell r="DK128">
            <v>4</v>
          </cell>
          <cell r="DL128">
            <v>1</v>
          </cell>
          <cell r="DM128">
            <v>0</v>
          </cell>
          <cell r="DN128">
            <v>0</v>
          </cell>
          <cell r="DO128">
            <v>38</v>
          </cell>
          <cell r="DP128">
            <v>0</v>
          </cell>
          <cell r="DQ128">
            <v>38</v>
          </cell>
          <cell r="DR128">
            <v>0</v>
          </cell>
          <cell r="DS128">
            <v>68.69</v>
          </cell>
          <cell r="DT128">
            <v>0</v>
          </cell>
          <cell r="DU128">
            <v>68.69</v>
          </cell>
          <cell r="DV128">
            <v>0</v>
          </cell>
          <cell r="DW128">
            <v>59.11</v>
          </cell>
          <cell r="DX128">
            <v>0</v>
          </cell>
          <cell r="DY128">
            <v>59.11</v>
          </cell>
          <cell r="DZ128">
            <v>39.8994</v>
          </cell>
          <cell r="EA128">
            <v>39.768599999999999</v>
          </cell>
          <cell r="EB128">
            <v>401.23939999999999</v>
          </cell>
          <cell r="EC128">
            <v>391.32859999999999</v>
          </cell>
          <cell r="ED128">
            <v>39.8994</v>
          </cell>
          <cell r="EE128">
            <v>401.23939999999999</v>
          </cell>
          <cell r="EF128" t="str">
            <v>&lt;--ADMw_C--</v>
          </cell>
          <cell r="EG128">
            <v>-1.3454000000000001E-2</v>
          </cell>
          <cell r="EH128">
            <v>0</v>
          </cell>
          <cell r="EI128">
            <v>782.76</v>
          </cell>
          <cell r="EJ128">
            <v>67</v>
          </cell>
          <cell r="EK128">
            <v>0.7</v>
          </cell>
          <cell r="EL128" t="str">
            <v>&lt;--Spacer--&gt;</v>
          </cell>
          <cell r="EM128" t="str">
            <v>&lt;--Spacer--&gt;</v>
          </cell>
          <cell r="EN128" t="str">
            <v>&lt;--Spacer--&gt;</v>
          </cell>
          <cell r="EO128" t="str">
            <v>&lt;--Spacer--&gt;</v>
          </cell>
          <cell r="EP128">
            <v>2025</v>
          </cell>
          <cell r="EQ128">
            <v>424467</v>
          </cell>
          <cell r="ER128">
            <v>1092</v>
          </cell>
          <cell r="ES128">
            <v>17905</v>
          </cell>
          <cell r="ET128">
            <v>0</v>
          </cell>
          <cell r="EU128">
            <v>0</v>
          </cell>
          <cell r="EV128">
            <v>0</v>
          </cell>
          <cell r="EW128">
            <v>0</v>
          </cell>
          <cell r="EX128">
            <v>0</v>
          </cell>
          <cell r="EY128">
            <v>8.25</v>
          </cell>
          <cell r="EZ128">
            <v>161734</v>
          </cell>
          <cell r="FA128">
            <v>0</v>
          </cell>
          <cell r="FB128">
            <v>224.54</v>
          </cell>
          <cell r="FC128">
            <v>0</v>
          </cell>
          <cell r="FD128">
            <v>224.54</v>
          </cell>
          <cell r="FE128">
            <v>0</v>
          </cell>
          <cell r="FF128" t="str">
            <v>--ADMw_P--&gt;</v>
          </cell>
          <cell r="FG128">
            <v>0</v>
          </cell>
          <cell r="FH128">
            <v>224.54</v>
          </cell>
          <cell r="FI128">
            <v>0</v>
          </cell>
          <cell r="FJ128">
            <v>224.54</v>
          </cell>
          <cell r="FK128">
            <v>52</v>
          </cell>
          <cell r="FL128">
            <v>24.699400000000001</v>
          </cell>
          <cell r="FM128">
            <v>15.2</v>
          </cell>
          <cell r="FN128">
            <v>0</v>
          </cell>
          <cell r="FO128">
            <v>0</v>
          </cell>
          <cell r="FP128">
            <v>0</v>
          </cell>
          <cell r="FQ128">
            <v>0</v>
          </cell>
          <cell r="FR128">
            <v>0</v>
          </cell>
          <cell r="FS128">
            <v>0</v>
          </cell>
          <cell r="FT128">
            <v>0</v>
          </cell>
          <cell r="FU128">
            <v>0</v>
          </cell>
          <cell r="FV128">
            <v>0</v>
          </cell>
          <cell r="FW128">
            <v>0</v>
          </cell>
          <cell r="FX128">
            <v>0</v>
          </cell>
          <cell r="FY128">
            <v>0</v>
          </cell>
          <cell r="FZ128">
            <v>0</v>
          </cell>
          <cell r="GA128">
            <v>0</v>
          </cell>
          <cell r="GB128">
            <v>0</v>
          </cell>
          <cell r="GC128">
            <v>0</v>
          </cell>
          <cell r="GD128">
            <v>0</v>
          </cell>
          <cell r="GE128">
            <v>0</v>
          </cell>
          <cell r="GF128">
            <v>0</v>
          </cell>
          <cell r="GG128">
            <v>36</v>
          </cell>
          <cell r="GH128">
            <v>0</v>
          </cell>
          <cell r="GI128">
            <v>36</v>
          </cell>
          <cell r="GJ128">
            <v>0</v>
          </cell>
          <cell r="GK128">
            <v>68.69</v>
          </cell>
          <cell r="GL128">
            <v>0</v>
          </cell>
          <cell r="GM128">
            <v>68.69</v>
          </cell>
          <cell r="GN128">
            <v>0</v>
          </cell>
          <cell r="GO128">
            <v>59.11</v>
          </cell>
          <cell r="GP128">
            <v>0</v>
          </cell>
          <cell r="GQ128">
            <v>59.11</v>
          </cell>
          <cell r="GR128">
            <v>30.662199999999999</v>
          </cell>
          <cell r="GS128">
            <v>39.8994</v>
          </cell>
          <cell r="GT128">
            <v>344.24720000000002</v>
          </cell>
          <cell r="GU128">
            <v>401.23939999999999</v>
          </cell>
          <cell r="GV128">
            <v>39.8994</v>
          </cell>
          <cell r="GW128">
            <v>401.23939999999999</v>
          </cell>
          <cell r="GX128" t="str">
            <v>&lt;--ADMw_P--</v>
          </cell>
          <cell r="GY128">
            <v>0</v>
          </cell>
          <cell r="GZ128">
            <v>0</v>
          </cell>
          <cell r="HA128">
            <v>720.29</v>
          </cell>
          <cell r="HB128">
            <v>59</v>
          </cell>
          <cell r="HC128">
            <v>0.7</v>
          </cell>
          <cell r="HD128" t="str">
            <v>&lt;--Spacer--&gt;</v>
          </cell>
          <cell r="HE128" t="str">
            <v>&lt;--Spacer--&gt;</v>
          </cell>
          <cell r="HF128" t="str">
            <v>&lt;--Spacer--&gt;</v>
          </cell>
          <cell r="HG128" t="str">
            <v>&lt;--Spacer--&gt;</v>
          </cell>
          <cell r="HH128">
            <v>2025</v>
          </cell>
          <cell r="HI128">
            <v>408830</v>
          </cell>
          <cell r="HJ128">
            <v>778</v>
          </cell>
          <cell r="HK128">
            <v>19757</v>
          </cell>
          <cell r="HL128">
            <v>0</v>
          </cell>
          <cell r="HM128">
            <v>0</v>
          </cell>
          <cell r="HN128">
            <v>0</v>
          </cell>
          <cell r="HO128">
            <v>0</v>
          </cell>
          <cell r="HP128">
            <v>0</v>
          </cell>
          <cell r="HQ128">
            <v>9.1999999999999993</v>
          </cell>
          <cell r="HR128">
            <v>146248</v>
          </cell>
          <cell r="HS128">
            <v>0</v>
          </cell>
          <cell r="HT128">
            <v>181.02</v>
          </cell>
          <cell r="HU128">
            <v>0</v>
          </cell>
          <cell r="HV128">
            <v>181.02</v>
          </cell>
          <cell r="HW128">
            <v>0</v>
          </cell>
          <cell r="HX128" t="str">
            <v>--ADMw_O--&gt;</v>
          </cell>
          <cell r="HY128">
            <v>0</v>
          </cell>
          <cell r="HZ128">
            <v>181.02</v>
          </cell>
          <cell r="IA128">
            <v>0</v>
          </cell>
          <cell r="IB128">
            <v>181.02</v>
          </cell>
          <cell r="IC128">
            <v>37</v>
          </cell>
          <cell r="ID128">
            <v>19.912199999999999</v>
          </cell>
          <cell r="IE128">
            <v>10.5</v>
          </cell>
          <cell r="IF128">
            <v>0</v>
          </cell>
          <cell r="IG128">
            <v>0</v>
          </cell>
          <cell r="IH128">
            <v>0</v>
          </cell>
          <cell r="II128">
            <v>0</v>
          </cell>
          <cell r="IJ128">
            <v>0</v>
          </cell>
          <cell r="IK128">
            <v>0</v>
          </cell>
          <cell r="IL128">
            <v>0</v>
          </cell>
          <cell r="IM128">
            <v>0</v>
          </cell>
          <cell r="IN128">
            <v>0</v>
          </cell>
          <cell r="IO128">
            <v>0</v>
          </cell>
          <cell r="IP128">
            <v>0</v>
          </cell>
          <cell r="IQ128">
            <v>0</v>
          </cell>
          <cell r="IR128">
            <v>0</v>
          </cell>
          <cell r="IS128">
            <v>0</v>
          </cell>
          <cell r="IT128">
            <v>0</v>
          </cell>
          <cell r="IU128">
            <v>1</v>
          </cell>
          <cell r="IV128">
            <v>0.25</v>
          </cell>
          <cell r="IW128">
            <v>0</v>
          </cell>
          <cell r="IX128">
            <v>0</v>
          </cell>
          <cell r="IY128">
            <v>42.82</v>
          </cell>
          <cell r="IZ128">
            <v>0</v>
          </cell>
          <cell r="JA128">
            <v>42.82</v>
          </cell>
          <cell r="JB128">
            <v>0</v>
          </cell>
          <cell r="JC128">
            <v>71.400000000000006</v>
          </cell>
          <cell r="JD128">
            <v>0</v>
          </cell>
          <cell r="JE128">
            <v>71.400000000000006</v>
          </cell>
          <cell r="JF128">
            <v>0</v>
          </cell>
          <cell r="JG128">
            <v>50.46</v>
          </cell>
          <cell r="JH128">
            <v>0</v>
          </cell>
          <cell r="JI128">
            <v>50.46</v>
          </cell>
          <cell r="JJ128">
            <v>30.662199999999999</v>
          </cell>
          <cell r="JK128">
            <v>344.24720000000002</v>
          </cell>
          <cell r="JL128" t="str">
            <v>&lt;--ADMw_O--</v>
          </cell>
          <cell r="JM128">
            <v>0</v>
          </cell>
          <cell r="JN128">
            <v>0</v>
          </cell>
          <cell r="JO128">
            <v>807.91</v>
          </cell>
          <cell r="JP128">
            <v>71</v>
          </cell>
          <cell r="JQ128">
            <v>0.7</v>
          </cell>
          <cell r="JR128">
            <v>43640.35126797454</v>
          </cell>
          <cell r="JS128">
            <v>1</v>
          </cell>
          <cell r="JT128">
            <v>2</v>
          </cell>
        </row>
        <row r="129">
          <cell r="A129">
            <v>406</v>
          </cell>
          <cell r="B129">
            <v>2046</v>
          </cell>
          <cell r="D129" t="str">
            <v>Jackson</v>
          </cell>
          <cell r="E129" t="str">
            <v>Butte Falls SD 91</v>
          </cell>
          <cell r="F129" t="str">
            <v>Butte Falls Charter School</v>
          </cell>
          <cell r="H129">
            <v>0</v>
          </cell>
          <cell r="I129">
            <v>0</v>
          </cell>
          <cell r="J129">
            <v>0</v>
          </cell>
          <cell r="K129">
            <v>0</v>
          </cell>
          <cell r="L129">
            <v>0</v>
          </cell>
          <cell r="M129">
            <v>0</v>
          </cell>
          <cell r="N129">
            <v>0</v>
          </cell>
          <cell r="O129">
            <v>0</v>
          </cell>
          <cell r="P129">
            <v>0</v>
          </cell>
          <cell r="Q129">
            <v>0</v>
          </cell>
          <cell r="R129">
            <v>0</v>
          </cell>
          <cell r="T129">
            <v>0</v>
          </cell>
          <cell r="U129">
            <v>0</v>
          </cell>
          <cell r="V129" t="str">
            <v>--ADMw_F--&gt;</v>
          </cell>
          <cell r="W129">
            <v>0</v>
          </cell>
          <cell r="Y129">
            <v>0</v>
          </cell>
          <cell r="Z129">
            <v>0</v>
          </cell>
          <cell r="AA129">
            <v>0</v>
          </cell>
          <cell r="AB129">
            <v>0</v>
          </cell>
          <cell r="AC129">
            <v>0</v>
          </cell>
          <cell r="AD129">
            <v>0</v>
          </cell>
          <cell r="AE129">
            <v>0</v>
          </cell>
          <cell r="AG129">
            <v>0</v>
          </cell>
          <cell r="AH129">
            <v>0</v>
          </cell>
          <cell r="AI129">
            <v>0</v>
          </cell>
          <cell r="AJ129">
            <v>0</v>
          </cell>
          <cell r="AL129">
            <v>0</v>
          </cell>
          <cell r="AM129">
            <v>0</v>
          </cell>
          <cell r="AN129">
            <v>0</v>
          </cell>
          <cell r="AO129">
            <v>0</v>
          </cell>
          <cell r="AQ129">
            <v>0</v>
          </cell>
          <cell r="AR129">
            <v>0</v>
          </cell>
          <cell r="AS129">
            <v>0</v>
          </cell>
          <cell r="AT129">
            <v>0</v>
          </cell>
          <cell r="AU129">
            <v>0</v>
          </cell>
          <cell r="AV129">
            <v>0</v>
          </cell>
          <cell r="AX129">
            <v>0</v>
          </cell>
          <cell r="AY129">
            <v>0</v>
          </cell>
          <cell r="AZ129">
            <v>68.69</v>
          </cell>
          <cell r="BB129">
            <v>68.69</v>
          </cell>
          <cell r="BC129">
            <v>0</v>
          </cell>
          <cell r="BD129">
            <v>59.11</v>
          </cell>
          <cell r="BF129">
            <v>59.11</v>
          </cell>
          <cell r="BG129">
            <v>0</v>
          </cell>
          <cell r="BH129">
            <v>351.56</v>
          </cell>
          <cell r="BI129">
            <v>127.8</v>
          </cell>
          <cell r="BL129">
            <v>351.56</v>
          </cell>
          <cell r="BN129" t="str">
            <v>&lt;--ADMw_F--</v>
          </cell>
          <cell r="BO129">
            <v>0</v>
          </cell>
          <cell r="BP129">
            <v>0</v>
          </cell>
          <cell r="BQ129">
            <v>0</v>
          </cell>
          <cell r="BR129">
            <v>0</v>
          </cell>
          <cell r="BS129">
            <v>0</v>
          </cell>
          <cell r="BT129" t="str">
            <v>&lt;--Spacer--&gt;</v>
          </cell>
          <cell r="BU129" t="str">
            <v>&lt;--Spacer--&gt;</v>
          </cell>
          <cell r="BV129" t="str">
            <v>&lt;--Spacer--&gt;</v>
          </cell>
          <cell r="BW129" t="str">
            <v>&lt;--Spacer--&gt;</v>
          </cell>
          <cell r="BY129">
            <v>0</v>
          </cell>
          <cell r="BZ129">
            <v>0</v>
          </cell>
          <cell r="CA129">
            <v>0</v>
          </cell>
          <cell r="CB129">
            <v>0</v>
          </cell>
          <cell r="CC129">
            <v>0</v>
          </cell>
          <cell r="CD129">
            <v>0</v>
          </cell>
          <cell r="CE129">
            <v>0</v>
          </cell>
          <cell r="CF129">
            <v>0</v>
          </cell>
          <cell r="CG129">
            <v>0</v>
          </cell>
          <cell r="CH129">
            <v>0</v>
          </cell>
          <cell r="CI129">
            <v>214.26</v>
          </cell>
          <cell r="CK129">
            <v>214.26</v>
          </cell>
          <cell r="CL129">
            <v>0</v>
          </cell>
          <cell r="CM129">
            <v>0</v>
          </cell>
          <cell r="CN129" t="str">
            <v>--ADMw_C--&gt;</v>
          </cell>
          <cell r="CO129">
            <v>214.26</v>
          </cell>
          <cell r="CQ129">
            <v>214.26</v>
          </cell>
          <cell r="CR129">
            <v>0</v>
          </cell>
          <cell r="CS129">
            <v>0</v>
          </cell>
          <cell r="CT129">
            <v>0</v>
          </cell>
          <cell r="CU129">
            <v>0</v>
          </cell>
          <cell r="CV129">
            <v>0</v>
          </cell>
          <cell r="CW129">
            <v>0</v>
          </cell>
          <cell r="CY129">
            <v>0</v>
          </cell>
          <cell r="CZ129">
            <v>0</v>
          </cell>
          <cell r="DA129">
            <v>0</v>
          </cell>
          <cell r="DB129">
            <v>0</v>
          </cell>
          <cell r="DD129">
            <v>0</v>
          </cell>
          <cell r="DE129">
            <v>0</v>
          </cell>
          <cell r="DF129">
            <v>0</v>
          </cell>
          <cell r="DG129">
            <v>0</v>
          </cell>
          <cell r="DI129">
            <v>0</v>
          </cell>
          <cell r="DJ129">
            <v>0</v>
          </cell>
          <cell r="DK129">
            <v>0</v>
          </cell>
          <cell r="DL129">
            <v>0</v>
          </cell>
          <cell r="DM129">
            <v>38</v>
          </cell>
          <cell r="DN129">
            <v>9.5</v>
          </cell>
          <cell r="DP129">
            <v>38</v>
          </cell>
          <cell r="DQ129">
            <v>0</v>
          </cell>
          <cell r="DR129">
            <v>68.69</v>
          </cell>
          <cell r="DT129">
            <v>68.69</v>
          </cell>
          <cell r="DU129">
            <v>0</v>
          </cell>
          <cell r="DV129">
            <v>59.11</v>
          </cell>
          <cell r="DX129">
            <v>59.11</v>
          </cell>
          <cell r="DY129">
            <v>0</v>
          </cell>
          <cell r="DZ129">
            <v>361.34</v>
          </cell>
          <cell r="EA129">
            <v>351.56</v>
          </cell>
          <cell r="ED129">
            <v>361.34</v>
          </cell>
          <cell r="EF129" t="str">
            <v>&lt;--ADMw_C--</v>
          </cell>
          <cell r="EG129">
            <v>-1.3454000000000001E-2</v>
          </cell>
          <cell r="EH129">
            <v>0</v>
          </cell>
          <cell r="EI129">
            <v>0</v>
          </cell>
          <cell r="EJ129">
            <v>0</v>
          </cell>
          <cell r="EK129">
            <v>0</v>
          </cell>
          <cell r="EL129" t="str">
            <v>&lt;--Spacer--&gt;</v>
          </cell>
          <cell r="EM129" t="str">
            <v>&lt;--Spacer--&gt;</v>
          </cell>
          <cell r="EN129" t="str">
            <v>&lt;--Spacer--&gt;</v>
          </cell>
          <cell r="EO129" t="str">
            <v>&lt;--Spacer--&gt;</v>
          </cell>
          <cell r="EQ129">
            <v>0</v>
          </cell>
          <cell r="ER129">
            <v>0</v>
          </cell>
          <cell r="ES129">
            <v>0</v>
          </cell>
          <cell r="ET129">
            <v>0</v>
          </cell>
          <cell r="EU129">
            <v>0</v>
          </cell>
          <cell r="EV129">
            <v>0</v>
          </cell>
          <cell r="EW129">
            <v>0</v>
          </cell>
          <cell r="EX129">
            <v>0</v>
          </cell>
          <cell r="EY129">
            <v>0</v>
          </cell>
          <cell r="EZ129">
            <v>0</v>
          </cell>
          <cell r="FA129">
            <v>224.54</v>
          </cell>
          <cell r="FC129">
            <v>224.54</v>
          </cell>
          <cell r="FD129">
            <v>0</v>
          </cell>
          <cell r="FE129">
            <v>0</v>
          </cell>
          <cell r="FF129" t="str">
            <v>--ADMw_P--&gt;</v>
          </cell>
          <cell r="FG129">
            <v>224.54</v>
          </cell>
          <cell r="FI129">
            <v>224.54</v>
          </cell>
          <cell r="FJ129">
            <v>0</v>
          </cell>
          <cell r="FK129">
            <v>0</v>
          </cell>
          <cell r="FL129">
            <v>0</v>
          </cell>
          <cell r="FM129">
            <v>0</v>
          </cell>
          <cell r="FN129">
            <v>0</v>
          </cell>
          <cell r="FO129">
            <v>0</v>
          </cell>
          <cell r="FQ129">
            <v>0</v>
          </cell>
          <cell r="FR129">
            <v>0</v>
          </cell>
          <cell r="FS129">
            <v>0</v>
          </cell>
          <cell r="FT129">
            <v>0</v>
          </cell>
          <cell r="FV129">
            <v>0</v>
          </cell>
          <cell r="FW129">
            <v>0</v>
          </cell>
          <cell r="FX129">
            <v>0</v>
          </cell>
          <cell r="FY129">
            <v>0</v>
          </cell>
          <cell r="GA129">
            <v>0</v>
          </cell>
          <cell r="GB129">
            <v>0</v>
          </cell>
          <cell r="GC129">
            <v>0</v>
          </cell>
          <cell r="GD129">
            <v>0</v>
          </cell>
          <cell r="GE129">
            <v>36</v>
          </cell>
          <cell r="GF129">
            <v>9</v>
          </cell>
          <cell r="GH129">
            <v>36</v>
          </cell>
          <cell r="GI129">
            <v>0</v>
          </cell>
          <cell r="GJ129">
            <v>68.69</v>
          </cell>
          <cell r="GL129">
            <v>68.69</v>
          </cell>
          <cell r="GM129">
            <v>0</v>
          </cell>
          <cell r="GN129">
            <v>59.11</v>
          </cell>
          <cell r="GP129">
            <v>59.11</v>
          </cell>
          <cell r="GQ129">
            <v>0</v>
          </cell>
          <cell r="GR129">
            <v>313.58499999999998</v>
          </cell>
          <cell r="GS129">
            <v>361.34</v>
          </cell>
          <cell r="GV129">
            <v>361.34</v>
          </cell>
          <cell r="GX129" t="str">
            <v>&lt;--ADMw_P--</v>
          </cell>
          <cell r="GY129">
            <v>0</v>
          </cell>
          <cell r="GZ129">
            <v>0</v>
          </cell>
          <cell r="HA129">
            <v>0</v>
          </cell>
          <cell r="HB129">
            <v>0</v>
          </cell>
          <cell r="HC129">
            <v>0</v>
          </cell>
          <cell r="HD129" t="str">
            <v>&lt;--Spacer--&gt;</v>
          </cell>
          <cell r="HE129" t="str">
            <v>&lt;--Spacer--&gt;</v>
          </cell>
          <cell r="HF129" t="str">
            <v>&lt;--Spacer--&gt;</v>
          </cell>
          <cell r="HG129" t="str">
            <v>&lt;--Spacer--&gt;</v>
          </cell>
          <cell r="HI129">
            <v>0</v>
          </cell>
          <cell r="HJ129">
            <v>0</v>
          </cell>
          <cell r="HK129">
            <v>0</v>
          </cell>
          <cell r="HL129">
            <v>0</v>
          </cell>
          <cell r="HM129">
            <v>0</v>
          </cell>
          <cell r="HN129">
            <v>0</v>
          </cell>
          <cell r="HO129">
            <v>0</v>
          </cell>
          <cell r="HP129">
            <v>0</v>
          </cell>
          <cell r="HQ129">
            <v>0</v>
          </cell>
          <cell r="HR129">
            <v>0</v>
          </cell>
          <cell r="HS129">
            <v>181.02</v>
          </cell>
          <cell r="HU129">
            <v>181.02</v>
          </cell>
          <cell r="HV129">
            <v>0</v>
          </cell>
          <cell r="HW129">
            <v>0</v>
          </cell>
          <cell r="HX129" t="str">
            <v>--ADMw_O--&gt;</v>
          </cell>
          <cell r="HY129">
            <v>181.02</v>
          </cell>
          <cell r="IA129">
            <v>181.02</v>
          </cell>
          <cell r="IB129">
            <v>0</v>
          </cell>
          <cell r="IC129">
            <v>0</v>
          </cell>
          <cell r="ID129">
            <v>0</v>
          </cell>
          <cell r="IE129">
            <v>0</v>
          </cell>
          <cell r="IF129">
            <v>0</v>
          </cell>
          <cell r="IG129">
            <v>0</v>
          </cell>
          <cell r="II129">
            <v>0</v>
          </cell>
          <cell r="IJ129">
            <v>0</v>
          </cell>
          <cell r="IK129">
            <v>0</v>
          </cell>
          <cell r="IL129">
            <v>0</v>
          </cell>
          <cell r="IN129">
            <v>0</v>
          </cell>
          <cell r="IO129">
            <v>0</v>
          </cell>
          <cell r="IP129">
            <v>0</v>
          </cell>
          <cell r="IQ129">
            <v>0</v>
          </cell>
          <cell r="IS129">
            <v>0</v>
          </cell>
          <cell r="IT129">
            <v>0</v>
          </cell>
          <cell r="IU129">
            <v>0</v>
          </cell>
          <cell r="IV129">
            <v>0</v>
          </cell>
          <cell r="IW129">
            <v>42.82</v>
          </cell>
          <cell r="IX129">
            <v>10.705</v>
          </cell>
          <cell r="IZ129">
            <v>42.82</v>
          </cell>
          <cell r="JA129">
            <v>0</v>
          </cell>
          <cell r="JB129">
            <v>71.400000000000006</v>
          </cell>
          <cell r="JD129">
            <v>71.400000000000006</v>
          </cell>
          <cell r="JE129">
            <v>0</v>
          </cell>
          <cell r="JF129">
            <v>50.46</v>
          </cell>
          <cell r="JH129">
            <v>50.46</v>
          </cell>
          <cell r="JI129">
            <v>0</v>
          </cell>
          <cell r="JJ129">
            <v>313.58499999999998</v>
          </cell>
          <cell r="JL129" t="str">
            <v>&lt;--ADMw_O--</v>
          </cell>
          <cell r="JM129">
            <v>0</v>
          </cell>
          <cell r="JN129">
            <v>0</v>
          </cell>
          <cell r="JO129">
            <v>0</v>
          </cell>
          <cell r="JP129">
            <v>0</v>
          </cell>
          <cell r="JQ129">
            <v>0</v>
          </cell>
          <cell r="JR129">
            <v>43640.35126797454</v>
          </cell>
          <cell r="JS129">
            <v>1</v>
          </cell>
          <cell r="JT129">
            <v>3</v>
          </cell>
        </row>
        <row r="130">
          <cell r="A130">
            <v>2047</v>
          </cell>
          <cell r="B130">
            <v>2047</v>
          </cell>
          <cell r="C130" t="str">
            <v>15094</v>
          </cell>
          <cell r="D130" t="str">
            <v>Jackson</v>
          </cell>
          <cell r="E130" t="str">
            <v>Pinehurst SD 94</v>
          </cell>
          <cell r="G130">
            <v>2025</v>
          </cell>
          <cell r="H130">
            <v>210354</v>
          </cell>
          <cell r="I130">
            <v>0</v>
          </cell>
          <cell r="J130">
            <v>0</v>
          </cell>
          <cell r="K130">
            <v>0</v>
          </cell>
          <cell r="L130">
            <v>0</v>
          </cell>
          <cell r="M130">
            <v>0</v>
          </cell>
          <cell r="N130">
            <v>0</v>
          </cell>
          <cell r="O130">
            <v>0</v>
          </cell>
          <cell r="P130">
            <v>9.5299999999999994</v>
          </cell>
          <cell r="Q130">
            <v>19000</v>
          </cell>
          <cell r="R130">
            <v>27</v>
          </cell>
          <cell r="S130">
            <v>27</v>
          </cell>
          <cell r="T130">
            <v>27</v>
          </cell>
          <cell r="U130">
            <v>0</v>
          </cell>
          <cell r="V130" t="str">
            <v>--ADMw_F--&gt;</v>
          </cell>
          <cell r="W130">
            <v>27</v>
          </cell>
          <cell r="X130">
            <v>27</v>
          </cell>
          <cell r="Y130">
            <v>27</v>
          </cell>
          <cell r="Z130">
            <v>0</v>
          </cell>
          <cell r="AA130">
            <v>5</v>
          </cell>
          <cell r="AB130">
            <v>2.97</v>
          </cell>
          <cell r="AC130">
            <v>0.2</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4.82</v>
          </cell>
          <cell r="AV130">
            <v>1.2050000000000001</v>
          </cell>
          <cell r="AW130">
            <v>4.82</v>
          </cell>
          <cell r="AX130">
            <v>4.82</v>
          </cell>
          <cell r="AY130">
            <v>0</v>
          </cell>
          <cell r="AZ130">
            <v>25.54</v>
          </cell>
          <cell r="BA130">
            <v>25.54</v>
          </cell>
          <cell r="BB130">
            <v>25.54</v>
          </cell>
          <cell r="BC130">
            <v>0</v>
          </cell>
          <cell r="BD130">
            <v>0</v>
          </cell>
          <cell r="BE130">
            <v>0</v>
          </cell>
          <cell r="BF130">
            <v>0</v>
          </cell>
          <cell r="BG130">
            <v>0</v>
          </cell>
          <cell r="BH130">
            <v>48.139000000000003</v>
          </cell>
          <cell r="BI130">
            <v>56.914999999999999</v>
          </cell>
          <cell r="BJ130">
            <v>48.139000000000003</v>
          </cell>
          <cell r="BK130">
            <v>56.914999999999999</v>
          </cell>
          <cell r="BL130">
            <v>56.914999999999999</v>
          </cell>
          <cell r="BM130">
            <v>56.914999999999999</v>
          </cell>
          <cell r="BN130" t="str">
            <v>&lt;--ADMw_F--</v>
          </cell>
          <cell r="BO130">
            <v>-3.6648E-2</v>
          </cell>
          <cell r="BP130">
            <v>0</v>
          </cell>
          <cell r="BQ130">
            <v>703.7</v>
          </cell>
          <cell r="BR130">
            <v>57</v>
          </cell>
          <cell r="BS130">
            <v>0.7</v>
          </cell>
          <cell r="BT130" t="str">
            <v>&lt;--Spacer--&gt;</v>
          </cell>
          <cell r="BU130" t="str">
            <v>&lt;--Spacer--&gt;</v>
          </cell>
          <cell r="BV130" t="str">
            <v>&lt;--Spacer--&gt;</v>
          </cell>
          <cell r="BW130" t="str">
            <v>&lt;--Spacer--&gt;</v>
          </cell>
          <cell r="BX130">
            <v>2025</v>
          </cell>
          <cell r="BY130">
            <v>203847</v>
          </cell>
          <cell r="BZ130">
            <v>0</v>
          </cell>
          <cell r="CA130">
            <v>0</v>
          </cell>
          <cell r="CB130">
            <v>0</v>
          </cell>
          <cell r="CC130">
            <v>0</v>
          </cell>
          <cell r="CD130">
            <v>0</v>
          </cell>
          <cell r="CE130">
            <v>0</v>
          </cell>
          <cell r="CF130">
            <v>0</v>
          </cell>
          <cell r="CG130">
            <v>3.26</v>
          </cell>
          <cell r="CH130">
            <v>18500</v>
          </cell>
          <cell r="CI130">
            <v>19.399999999999999</v>
          </cell>
          <cell r="CJ130">
            <v>19.399999999999999</v>
          </cell>
          <cell r="CK130">
            <v>19.399999999999999</v>
          </cell>
          <cell r="CL130">
            <v>0</v>
          </cell>
          <cell r="CM130">
            <v>0</v>
          </cell>
          <cell r="CN130" t="str">
            <v>--ADMw_C--&gt;</v>
          </cell>
          <cell r="CO130">
            <v>19.399999999999999</v>
          </cell>
          <cell r="CP130">
            <v>19.399999999999999</v>
          </cell>
          <cell r="CQ130">
            <v>19.399999999999999</v>
          </cell>
          <cell r="CR130">
            <v>0</v>
          </cell>
          <cell r="CS130">
            <v>6</v>
          </cell>
          <cell r="CT130">
            <v>2.1339999999999999</v>
          </cell>
          <cell r="CU130">
            <v>0.2</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3.46</v>
          </cell>
          <cell r="DN130">
            <v>0.86499999999999999</v>
          </cell>
          <cell r="DO130">
            <v>3.46</v>
          </cell>
          <cell r="DP130">
            <v>3.46</v>
          </cell>
          <cell r="DQ130">
            <v>0</v>
          </cell>
          <cell r="DR130">
            <v>25.54</v>
          </cell>
          <cell r="DS130">
            <v>25.54</v>
          </cell>
          <cell r="DT130">
            <v>25.54</v>
          </cell>
          <cell r="DU130">
            <v>0</v>
          </cell>
          <cell r="DV130">
            <v>0</v>
          </cell>
          <cell r="DW130">
            <v>0</v>
          </cell>
          <cell r="DX130">
            <v>0</v>
          </cell>
          <cell r="DY130">
            <v>0</v>
          </cell>
          <cell r="DZ130">
            <v>50.5107</v>
          </cell>
          <cell r="EA130">
            <v>48.139000000000003</v>
          </cell>
          <cell r="EB130">
            <v>50.5107</v>
          </cell>
          <cell r="EC130">
            <v>48.139000000000003</v>
          </cell>
          <cell r="ED130">
            <v>50.5107</v>
          </cell>
          <cell r="EE130">
            <v>50.5107</v>
          </cell>
          <cell r="EF130" t="str">
            <v>&lt;--ADMw_C--</v>
          </cell>
          <cell r="EG130">
            <v>-2.8648E-2</v>
          </cell>
          <cell r="EH130">
            <v>0</v>
          </cell>
          <cell r="EI130">
            <v>926.39</v>
          </cell>
          <cell r="EJ130">
            <v>73</v>
          </cell>
          <cell r="EK130">
            <v>0.7</v>
          </cell>
          <cell r="EL130" t="str">
            <v>&lt;--Spacer--&gt;</v>
          </cell>
          <cell r="EM130" t="str">
            <v>&lt;--Spacer--&gt;</v>
          </cell>
          <cell r="EN130" t="str">
            <v>&lt;--Spacer--&gt;</v>
          </cell>
          <cell r="EO130" t="str">
            <v>&lt;--Spacer--&gt;</v>
          </cell>
          <cell r="EP130">
            <v>2025</v>
          </cell>
          <cell r="EQ130">
            <v>193980</v>
          </cell>
          <cell r="ER130">
            <v>282</v>
          </cell>
          <cell r="ES130">
            <v>2342</v>
          </cell>
          <cell r="ET130">
            <v>0</v>
          </cell>
          <cell r="EU130">
            <v>0</v>
          </cell>
          <cell r="EV130">
            <v>0</v>
          </cell>
          <cell r="EW130">
            <v>0</v>
          </cell>
          <cell r="EX130">
            <v>0</v>
          </cell>
          <cell r="EY130">
            <v>9.5299999999999994</v>
          </cell>
          <cell r="EZ130">
            <v>16348</v>
          </cell>
          <cell r="FA130">
            <v>21.62</v>
          </cell>
          <cell r="FB130">
            <v>21.62</v>
          </cell>
          <cell r="FC130">
            <v>21.62</v>
          </cell>
          <cell r="FD130">
            <v>0</v>
          </cell>
          <cell r="FE130">
            <v>0</v>
          </cell>
          <cell r="FF130" t="str">
            <v>--ADMw_P--&gt;</v>
          </cell>
          <cell r="FG130">
            <v>21.62</v>
          </cell>
          <cell r="FH130">
            <v>21.62</v>
          </cell>
          <cell r="FI130">
            <v>21.62</v>
          </cell>
          <cell r="FJ130">
            <v>0</v>
          </cell>
          <cell r="FK130">
            <v>4</v>
          </cell>
          <cell r="FL130">
            <v>2.3782000000000001</v>
          </cell>
          <cell r="FM130">
            <v>0.2</v>
          </cell>
          <cell r="FN130">
            <v>0</v>
          </cell>
          <cell r="FO130">
            <v>0</v>
          </cell>
          <cell r="FP130">
            <v>0</v>
          </cell>
          <cell r="FQ130">
            <v>0</v>
          </cell>
          <cell r="FR130">
            <v>0</v>
          </cell>
          <cell r="FS130">
            <v>0</v>
          </cell>
          <cell r="FT130">
            <v>0</v>
          </cell>
          <cell r="FU130">
            <v>0</v>
          </cell>
          <cell r="FV130">
            <v>0</v>
          </cell>
          <cell r="FW130">
            <v>0</v>
          </cell>
          <cell r="FX130">
            <v>0</v>
          </cell>
          <cell r="FY130">
            <v>0</v>
          </cell>
          <cell r="FZ130">
            <v>0</v>
          </cell>
          <cell r="GA130">
            <v>0</v>
          </cell>
          <cell r="GB130">
            <v>0</v>
          </cell>
          <cell r="GC130">
            <v>0</v>
          </cell>
          <cell r="GD130">
            <v>0</v>
          </cell>
          <cell r="GE130">
            <v>3.09</v>
          </cell>
          <cell r="GF130">
            <v>0.77249999999999996</v>
          </cell>
          <cell r="GG130">
            <v>3.09</v>
          </cell>
          <cell r="GH130">
            <v>3.09</v>
          </cell>
          <cell r="GI130">
            <v>0</v>
          </cell>
          <cell r="GJ130">
            <v>25.54</v>
          </cell>
          <cell r="GK130">
            <v>25.54</v>
          </cell>
          <cell r="GL130">
            <v>25.54</v>
          </cell>
          <cell r="GM130">
            <v>0</v>
          </cell>
          <cell r="GN130">
            <v>0</v>
          </cell>
          <cell r="GO130">
            <v>0</v>
          </cell>
          <cell r="GP130">
            <v>0</v>
          </cell>
          <cell r="GQ130">
            <v>0</v>
          </cell>
          <cell r="GR130">
            <v>48.920200000000001</v>
          </cell>
          <cell r="GS130">
            <v>50.5107</v>
          </cell>
          <cell r="GT130">
            <v>48.920200000000001</v>
          </cell>
          <cell r="GU130">
            <v>50.5107</v>
          </cell>
          <cell r="GV130">
            <v>50.5107</v>
          </cell>
          <cell r="GW130">
            <v>50.5107</v>
          </cell>
          <cell r="GX130" t="str">
            <v>&lt;--ADMw_P--</v>
          </cell>
          <cell r="GY130">
            <v>-0.108279</v>
          </cell>
          <cell r="GZ130">
            <v>0</v>
          </cell>
          <cell r="HA130">
            <v>756.15</v>
          </cell>
          <cell r="HB130">
            <v>68</v>
          </cell>
          <cell r="HC130">
            <v>0.7</v>
          </cell>
          <cell r="HD130" t="str">
            <v>&lt;--Spacer--&gt;</v>
          </cell>
          <cell r="HE130" t="str">
            <v>&lt;--Spacer--&gt;</v>
          </cell>
          <cell r="HF130" t="str">
            <v>&lt;--Spacer--&gt;</v>
          </cell>
          <cell r="HG130" t="str">
            <v>&lt;--Spacer--&gt;</v>
          </cell>
          <cell r="HH130">
            <v>2025</v>
          </cell>
          <cell r="HI130">
            <v>184931</v>
          </cell>
          <cell r="HJ130">
            <v>116</v>
          </cell>
          <cell r="HK130">
            <v>3700</v>
          </cell>
          <cell r="HL130">
            <v>0</v>
          </cell>
          <cell r="HM130">
            <v>0</v>
          </cell>
          <cell r="HN130">
            <v>0</v>
          </cell>
          <cell r="HO130">
            <v>0</v>
          </cell>
          <cell r="HP130">
            <v>0</v>
          </cell>
          <cell r="HQ130">
            <v>11.76</v>
          </cell>
          <cell r="HR130">
            <v>18252</v>
          </cell>
          <cell r="HS130">
            <v>20.32</v>
          </cell>
          <cell r="HT130">
            <v>20.32</v>
          </cell>
          <cell r="HU130">
            <v>20.32</v>
          </cell>
          <cell r="HV130">
            <v>0</v>
          </cell>
          <cell r="HW130">
            <v>0</v>
          </cell>
          <cell r="HX130" t="str">
            <v>--ADMw_O--&gt;</v>
          </cell>
          <cell r="HY130">
            <v>20.32</v>
          </cell>
          <cell r="HZ130">
            <v>20.32</v>
          </cell>
          <cell r="IA130">
            <v>20.32</v>
          </cell>
          <cell r="IB130">
            <v>0</v>
          </cell>
          <cell r="IC130">
            <v>3</v>
          </cell>
          <cell r="ID130">
            <v>2.2351999999999999</v>
          </cell>
          <cell r="IE130">
            <v>0.1</v>
          </cell>
          <cell r="IF130">
            <v>0</v>
          </cell>
          <cell r="IG130">
            <v>0</v>
          </cell>
          <cell r="IH130">
            <v>0</v>
          </cell>
          <cell r="II130">
            <v>0</v>
          </cell>
          <cell r="IJ130">
            <v>0</v>
          </cell>
          <cell r="IK130">
            <v>0</v>
          </cell>
          <cell r="IL130">
            <v>0</v>
          </cell>
          <cell r="IM130">
            <v>0</v>
          </cell>
          <cell r="IN130">
            <v>0</v>
          </cell>
          <cell r="IO130">
            <v>0</v>
          </cell>
          <cell r="IP130">
            <v>0</v>
          </cell>
          <cell r="IQ130">
            <v>0</v>
          </cell>
          <cell r="IR130">
            <v>0</v>
          </cell>
          <cell r="IS130">
            <v>0</v>
          </cell>
          <cell r="IT130">
            <v>0</v>
          </cell>
          <cell r="IU130">
            <v>0</v>
          </cell>
          <cell r="IV130">
            <v>0</v>
          </cell>
          <cell r="IW130">
            <v>2.9</v>
          </cell>
          <cell r="IX130">
            <v>0.72499999999999998</v>
          </cell>
          <cell r="IY130">
            <v>2.9</v>
          </cell>
          <cell r="IZ130">
            <v>2.9</v>
          </cell>
          <cell r="JA130">
            <v>0</v>
          </cell>
          <cell r="JB130">
            <v>25.54</v>
          </cell>
          <cell r="JC130">
            <v>25.54</v>
          </cell>
          <cell r="JD130">
            <v>25.54</v>
          </cell>
          <cell r="JE130">
            <v>0</v>
          </cell>
          <cell r="JF130">
            <v>0</v>
          </cell>
          <cell r="JG130">
            <v>0</v>
          </cell>
          <cell r="JH130">
            <v>0</v>
          </cell>
          <cell r="JI130">
            <v>0</v>
          </cell>
          <cell r="JJ130">
            <v>48.920200000000001</v>
          </cell>
          <cell r="JK130">
            <v>48.920200000000001</v>
          </cell>
          <cell r="JL130" t="str">
            <v>&lt;--ADMw_O--</v>
          </cell>
          <cell r="JM130">
            <v>-0.13878499999999999</v>
          </cell>
          <cell r="JN130">
            <v>0</v>
          </cell>
          <cell r="JO130">
            <v>898.23</v>
          </cell>
          <cell r="JP130">
            <v>75</v>
          </cell>
          <cell r="JQ130">
            <v>0.7</v>
          </cell>
          <cell r="JR130">
            <v>43640.35126797454</v>
          </cell>
          <cell r="JS130">
            <v>1</v>
          </cell>
          <cell r="JT130">
            <v>2</v>
          </cell>
        </row>
        <row r="131">
          <cell r="A131">
            <v>2048</v>
          </cell>
          <cell r="B131">
            <v>2048</v>
          </cell>
          <cell r="C131" t="str">
            <v>15549</v>
          </cell>
          <cell r="D131" t="str">
            <v>Jackson</v>
          </cell>
          <cell r="E131" t="str">
            <v>Medford SD 549C</v>
          </cell>
          <cell r="G131">
            <v>2025</v>
          </cell>
          <cell r="H131">
            <v>38728000</v>
          </cell>
          <cell r="I131">
            <v>0</v>
          </cell>
          <cell r="J131">
            <v>0</v>
          </cell>
          <cell r="K131">
            <v>0</v>
          </cell>
          <cell r="L131">
            <v>0</v>
          </cell>
          <cell r="M131">
            <v>0</v>
          </cell>
          <cell r="N131">
            <v>0</v>
          </cell>
          <cell r="O131">
            <v>0</v>
          </cell>
          <cell r="P131">
            <v>10.66</v>
          </cell>
          <cell r="Q131">
            <v>6080800</v>
          </cell>
          <cell r="R131">
            <v>14250</v>
          </cell>
          <cell r="S131">
            <v>14250</v>
          </cell>
          <cell r="T131">
            <v>14250</v>
          </cell>
          <cell r="U131">
            <v>0</v>
          </cell>
          <cell r="V131" t="str">
            <v>--ADMw_F--&gt;</v>
          </cell>
          <cell r="W131">
            <v>14250</v>
          </cell>
          <cell r="X131">
            <v>14250</v>
          </cell>
          <cell r="Y131">
            <v>14250</v>
          </cell>
          <cell r="Z131">
            <v>0</v>
          </cell>
          <cell r="AA131">
            <v>2148</v>
          </cell>
          <cell r="AB131">
            <v>1567.5</v>
          </cell>
          <cell r="AC131">
            <v>38</v>
          </cell>
          <cell r="AD131">
            <v>828</v>
          </cell>
          <cell r="AE131">
            <v>414</v>
          </cell>
          <cell r="AF131">
            <v>828</v>
          </cell>
          <cell r="AG131">
            <v>828</v>
          </cell>
          <cell r="AH131">
            <v>0</v>
          </cell>
          <cell r="AI131">
            <v>14</v>
          </cell>
          <cell r="AJ131">
            <v>14</v>
          </cell>
          <cell r="AK131">
            <v>14</v>
          </cell>
          <cell r="AL131">
            <v>14</v>
          </cell>
          <cell r="AM131">
            <v>0</v>
          </cell>
          <cell r="AN131">
            <v>0</v>
          </cell>
          <cell r="AO131">
            <v>0</v>
          </cell>
          <cell r="AP131">
            <v>0</v>
          </cell>
          <cell r="AQ131">
            <v>0</v>
          </cell>
          <cell r="AR131">
            <v>0</v>
          </cell>
          <cell r="AS131">
            <v>183</v>
          </cell>
          <cell r="AT131">
            <v>45.75</v>
          </cell>
          <cell r="AU131">
            <v>2664.55</v>
          </cell>
          <cell r="AV131">
            <v>666.13750000000005</v>
          </cell>
          <cell r="AW131">
            <v>2664.55</v>
          </cell>
          <cell r="AX131">
            <v>2664.55</v>
          </cell>
          <cell r="AY131">
            <v>0</v>
          </cell>
          <cell r="AZ131">
            <v>10.87</v>
          </cell>
          <cell r="BA131">
            <v>10.87</v>
          </cell>
          <cell r="BB131">
            <v>10.87</v>
          </cell>
          <cell r="BC131">
            <v>0</v>
          </cell>
          <cell r="BD131">
            <v>0</v>
          </cell>
          <cell r="BE131">
            <v>0</v>
          </cell>
          <cell r="BF131">
            <v>0</v>
          </cell>
          <cell r="BG131">
            <v>0</v>
          </cell>
          <cell r="BH131">
            <v>15179.897800000001</v>
          </cell>
          <cell r="BI131">
            <v>17006.2575</v>
          </cell>
          <cell r="BJ131">
            <v>17055.120299999999</v>
          </cell>
          <cell r="BK131">
            <v>17006.2575</v>
          </cell>
          <cell r="BL131">
            <v>17006.2575</v>
          </cell>
          <cell r="BM131">
            <v>17055.120299999999</v>
          </cell>
          <cell r="BN131" t="str">
            <v>&lt;--ADMw_F--</v>
          </cell>
          <cell r="BO131">
            <v>-4.8310000000000002E-3</v>
          </cell>
          <cell r="BP131">
            <v>0</v>
          </cell>
          <cell r="BQ131">
            <v>426.72</v>
          </cell>
          <cell r="BR131">
            <v>14</v>
          </cell>
          <cell r="BS131">
            <v>0.7</v>
          </cell>
          <cell r="BT131" t="str">
            <v>&lt;--Spacer--&gt;</v>
          </cell>
          <cell r="BU131" t="str">
            <v>&lt;--Spacer--&gt;</v>
          </cell>
          <cell r="BV131" t="str">
            <v>&lt;--Spacer--&gt;</v>
          </cell>
          <cell r="BW131" t="str">
            <v>&lt;--Spacer--&gt;</v>
          </cell>
          <cell r="BX131">
            <v>2025</v>
          </cell>
          <cell r="BY131">
            <v>37650000</v>
          </cell>
          <cell r="BZ131">
            <v>0</v>
          </cell>
          <cell r="CA131">
            <v>0</v>
          </cell>
          <cell r="CB131">
            <v>0</v>
          </cell>
          <cell r="CC131">
            <v>0</v>
          </cell>
          <cell r="CD131">
            <v>0</v>
          </cell>
          <cell r="CE131">
            <v>0</v>
          </cell>
          <cell r="CF131">
            <v>0</v>
          </cell>
          <cell r="CG131">
            <v>10.61</v>
          </cell>
          <cell r="CH131">
            <v>5932500</v>
          </cell>
          <cell r="CI131">
            <v>12546.13</v>
          </cell>
          <cell r="CJ131">
            <v>14264.73</v>
          </cell>
          <cell r="CK131">
            <v>12546.13</v>
          </cell>
          <cell r="CL131">
            <v>1718.6</v>
          </cell>
          <cell r="CM131">
            <v>0</v>
          </cell>
          <cell r="CN131" t="str">
            <v>--ADMw_C--&gt;</v>
          </cell>
          <cell r="CO131">
            <v>12546.13</v>
          </cell>
          <cell r="CP131">
            <v>14264.73</v>
          </cell>
          <cell r="CQ131">
            <v>12546.13</v>
          </cell>
          <cell r="CR131">
            <v>1718.6</v>
          </cell>
          <cell r="CS131">
            <v>2149</v>
          </cell>
          <cell r="CT131">
            <v>1569.1203</v>
          </cell>
          <cell r="CU131">
            <v>38</v>
          </cell>
          <cell r="CV131">
            <v>735.72</v>
          </cell>
          <cell r="CW131">
            <v>367.86</v>
          </cell>
          <cell r="CX131">
            <v>886.93</v>
          </cell>
          <cell r="CY131">
            <v>735.72</v>
          </cell>
          <cell r="CZ131">
            <v>151.21</v>
          </cell>
          <cell r="DA131">
            <v>16.36</v>
          </cell>
          <cell r="DB131">
            <v>16.36</v>
          </cell>
          <cell r="DC131">
            <v>16.36</v>
          </cell>
          <cell r="DD131">
            <v>16.36</v>
          </cell>
          <cell r="DE131">
            <v>0</v>
          </cell>
          <cell r="DF131">
            <v>0</v>
          </cell>
          <cell r="DG131">
            <v>0</v>
          </cell>
          <cell r="DH131">
            <v>0</v>
          </cell>
          <cell r="DI131">
            <v>0</v>
          </cell>
          <cell r="DJ131">
            <v>0</v>
          </cell>
          <cell r="DK131">
            <v>183</v>
          </cell>
          <cell r="DL131">
            <v>45.75</v>
          </cell>
          <cell r="DM131">
            <v>2343.23</v>
          </cell>
          <cell r="DN131">
            <v>585.8075</v>
          </cell>
          <cell r="DO131">
            <v>2667.3</v>
          </cell>
          <cell r="DP131">
            <v>2343.23</v>
          </cell>
          <cell r="DQ131">
            <v>324.07</v>
          </cell>
          <cell r="DR131">
            <v>10.87</v>
          </cell>
          <cell r="DS131">
            <v>10.87</v>
          </cell>
          <cell r="DT131">
            <v>10.87</v>
          </cell>
          <cell r="DU131">
            <v>0</v>
          </cell>
          <cell r="DV131">
            <v>0</v>
          </cell>
          <cell r="DW131">
            <v>0</v>
          </cell>
          <cell r="DX131">
            <v>0</v>
          </cell>
          <cell r="DY131">
            <v>0</v>
          </cell>
          <cell r="DZ131">
            <v>15066.9905</v>
          </cell>
          <cell r="EA131">
            <v>15179.897800000001</v>
          </cell>
          <cell r="EB131">
            <v>16895.480500000001</v>
          </cell>
          <cell r="EC131">
            <v>17055.120299999999</v>
          </cell>
          <cell r="ED131">
            <v>15179.897800000001</v>
          </cell>
          <cell r="EE131">
            <v>17055.120299999999</v>
          </cell>
          <cell r="EF131" t="str">
            <v>&lt;--ADMw_C--</v>
          </cell>
          <cell r="EG131">
            <v>-8.3649999999999992E-3</v>
          </cell>
          <cell r="EH131">
            <v>0</v>
          </cell>
          <cell r="EI131">
            <v>412.41</v>
          </cell>
          <cell r="EJ131">
            <v>13</v>
          </cell>
          <cell r="EK131">
            <v>0.7</v>
          </cell>
          <cell r="EL131" t="str">
            <v>&lt;--Spacer--&gt;</v>
          </cell>
          <cell r="EM131" t="str">
            <v>&lt;--Spacer--&gt;</v>
          </cell>
          <cell r="EN131" t="str">
            <v>&lt;--Spacer--&gt;</v>
          </cell>
          <cell r="EO131" t="str">
            <v>&lt;--Spacer--&gt;</v>
          </cell>
          <cell r="EP131">
            <v>2025</v>
          </cell>
          <cell r="EQ131">
            <v>36307460</v>
          </cell>
          <cell r="ER131">
            <v>178124</v>
          </cell>
          <cell r="ES131">
            <v>1353349</v>
          </cell>
          <cell r="ET131">
            <v>0</v>
          </cell>
          <cell r="EU131">
            <v>0</v>
          </cell>
          <cell r="EV131">
            <v>0</v>
          </cell>
          <cell r="EW131">
            <v>0</v>
          </cell>
          <cell r="EX131">
            <v>0</v>
          </cell>
          <cell r="EY131">
            <v>10.66</v>
          </cell>
          <cell r="EZ131">
            <v>5471667</v>
          </cell>
          <cell r="FA131">
            <v>12420.55</v>
          </cell>
          <cell r="FB131">
            <v>14111.05</v>
          </cell>
          <cell r="FC131">
            <v>12420.55</v>
          </cell>
          <cell r="FD131">
            <v>1690.5</v>
          </cell>
          <cell r="FE131">
            <v>0</v>
          </cell>
          <cell r="FF131" t="str">
            <v>--ADMw_P--&gt;</v>
          </cell>
          <cell r="FG131">
            <v>12420.55</v>
          </cell>
          <cell r="FH131">
            <v>14111.05</v>
          </cell>
          <cell r="FI131">
            <v>12420.55</v>
          </cell>
          <cell r="FJ131">
            <v>1690.5</v>
          </cell>
          <cell r="FK131">
            <v>1934</v>
          </cell>
          <cell r="FL131">
            <v>1552.2155</v>
          </cell>
          <cell r="FM131">
            <v>38</v>
          </cell>
          <cell r="FN131">
            <v>787.08</v>
          </cell>
          <cell r="FO131">
            <v>393.54</v>
          </cell>
          <cell r="FP131">
            <v>912.89</v>
          </cell>
          <cell r="FQ131">
            <v>787.08</v>
          </cell>
          <cell r="FR131">
            <v>125.81</v>
          </cell>
          <cell r="FS131">
            <v>16.64</v>
          </cell>
          <cell r="FT131">
            <v>16.64</v>
          </cell>
          <cell r="FU131">
            <v>16.64</v>
          </cell>
          <cell r="FV131">
            <v>16.64</v>
          </cell>
          <cell r="FW131">
            <v>0</v>
          </cell>
          <cell r="FX131">
            <v>0</v>
          </cell>
          <cell r="FY131">
            <v>0</v>
          </cell>
          <cell r="FZ131">
            <v>0</v>
          </cell>
          <cell r="GA131">
            <v>0</v>
          </cell>
          <cell r="GB131">
            <v>0</v>
          </cell>
          <cell r="GC131">
            <v>334</v>
          </cell>
          <cell r="GD131">
            <v>83.5</v>
          </cell>
          <cell r="GE131">
            <v>2206.6999999999998</v>
          </cell>
          <cell r="GF131">
            <v>551.67499999999995</v>
          </cell>
          <cell r="GG131">
            <v>2507.04</v>
          </cell>
          <cell r="GH131">
            <v>2206.6999999999998</v>
          </cell>
          <cell r="GI131">
            <v>300.33999999999997</v>
          </cell>
          <cell r="GJ131">
            <v>10.87</v>
          </cell>
          <cell r="GK131">
            <v>10.87</v>
          </cell>
          <cell r="GL131">
            <v>10.87</v>
          </cell>
          <cell r="GM131">
            <v>0</v>
          </cell>
          <cell r="GN131">
            <v>0</v>
          </cell>
          <cell r="GO131">
            <v>0</v>
          </cell>
          <cell r="GP131">
            <v>0</v>
          </cell>
          <cell r="GQ131">
            <v>0</v>
          </cell>
          <cell r="GR131">
            <v>15292.5391</v>
          </cell>
          <cell r="GS131">
            <v>15066.9905</v>
          </cell>
          <cell r="GT131">
            <v>16978.789100000002</v>
          </cell>
          <cell r="GU131">
            <v>16895.480500000001</v>
          </cell>
          <cell r="GV131">
            <v>15292.5391</v>
          </cell>
          <cell r="GW131">
            <v>16978.789100000002</v>
          </cell>
          <cell r="GX131" t="str">
            <v>&lt;--ADMw_P--</v>
          </cell>
          <cell r="GY131">
            <v>-6.5839999999999996E-3</v>
          </cell>
          <cell r="GZ131">
            <v>0</v>
          </cell>
          <cell r="HA131">
            <v>387.76</v>
          </cell>
          <cell r="HB131">
            <v>10</v>
          </cell>
          <cell r="HC131">
            <v>0.7</v>
          </cell>
          <cell r="HD131" t="str">
            <v>&lt;--Spacer--&gt;</v>
          </cell>
          <cell r="HE131" t="str">
            <v>&lt;--Spacer--&gt;</v>
          </cell>
          <cell r="HF131" t="str">
            <v>&lt;--Spacer--&gt;</v>
          </cell>
          <cell r="HG131" t="str">
            <v>&lt;--Spacer--&gt;</v>
          </cell>
          <cell r="HH131">
            <v>2025</v>
          </cell>
          <cell r="HI131">
            <v>34235257</v>
          </cell>
          <cell r="HJ131">
            <v>69355</v>
          </cell>
          <cell r="HK131">
            <v>1628357</v>
          </cell>
          <cell r="HL131">
            <v>0</v>
          </cell>
          <cell r="HM131">
            <v>0</v>
          </cell>
          <cell r="HN131">
            <v>0</v>
          </cell>
          <cell r="HO131">
            <v>0</v>
          </cell>
          <cell r="HP131">
            <v>0</v>
          </cell>
          <cell r="HQ131">
            <v>10.92</v>
          </cell>
          <cell r="HR131">
            <v>4567850</v>
          </cell>
          <cell r="HS131">
            <v>12420.53</v>
          </cell>
          <cell r="HT131">
            <v>13957.06</v>
          </cell>
          <cell r="HU131">
            <v>12420.53</v>
          </cell>
          <cell r="HV131">
            <v>1536.53</v>
          </cell>
          <cell r="HW131">
            <v>0</v>
          </cell>
          <cell r="HX131" t="str">
            <v>--ADMw_O--&gt;</v>
          </cell>
          <cell r="HY131">
            <v>12420.53</v>
          </cell>
          <cell r="HZ131">
            <v>13957.06</v>
          </cell>
          <cell r="IA131">
            <v>12420.53</v>
          </cell>
          <cell r="IB131">
            <v>1536.53</v>
          </cell>
          <cell r="IC131">
            <v>1834</v>
          </cell>
          <cell r="ID131">
            <v>1535.2765999999999</v>
          </cell>
          <cell r="IE131">
            <v>33</v>
          </cell>
          <cell r="IF131">
            <v>886.8</v>
          </cell>
          <cell r="IG131">
            <v>443.4</v>
          </cell>
          <cell r="IH131">
            <v>997.1</v>
          </cell>
          <cell r="II131">
            <v>886.8</v>
          </cell>
          <cell r="IJ131">
            <v>110.3</v>
          </cell>
          <cell r="IK131">
            <v>20.2</v>
          </cell>
          <cell r="IL131">
            <v>20.2</v>
          </cell>
          <cell r="IM131">
            <v>21.45</v>
          </cell>
          <cell r="IN131">
            <v>20.2</v>
          </cell>
          <cell r="IO131">
            <v>1.25</v>
          </cell>
          <cell r="IP131">
            <v>0</v>
          </cell>
          <cell r="IQ131">
            <v>0</v>
          </cell>
          <cell r="IR131">
            <v>0</v>
          </cell>
          <cell r="IS131">
            <v>0</v>
          </cell>
          <cell r="IT131">
            <v>0</v>
          </cell>
          <cell r="IU131">
            <v>308</v>
          </cell>
          <cell r="IV131">
            <v>77</v>
          </cell>
          <cell r="IW131">
            <v>3017.45</v>
          </cell>
          <cell r="IX131">
            <v>754.36249999999995</v>
          </cell>
          <cell r="IY131">
            <v>3390.73</v>
          </cell>
          <cell r="IZ131">
            <v>3017.45</v>
          </cell>
          <cell r="JA131">
            <v>373.28</v>
          </cell>
          <cell r="JB131">
            <v>8.77</v>
          </cell>
          <cell r="JC131">
            <v>8.77</v>
          </cell>
          <cell r="JD131">
            <v>8.77</v>
          </cell>
          <cell r="JE131">
            <v>0</v>
          </cell>
          <cell r="JF131">
            <v>0</v>
          </cell>
          <cell r="JG131">
            <v>0</v>
          </cell>
          <cell r="JH131">
            <v>0</v>
          </cell>
          <cell r="JI131">
            <v>0</v>
          </cell>
          <cell r="JJ131">
            <v>15292.5391</v>
          </cell>
          <cell r="JK131">
            <v>16978.789100000002</v>
          </cell>
          <cell r="JL131" t="str">
            <v>&lt;--ADMw_O--</v>
          </cell>
          <cell r="JM131">
            <v>-7.2290000000000002E-3</v>
          </cell>
          <cell r="JN131">
            <v>0</v>
          </cell>
          <cell r="JO131">
            <v>327.27999999999997</v>
          </cell>
          <cell r="JP131">
            <v>8</v>
          </cell>
          <cell r="JQ131">
            <v>0.7</v>
          </cell>
          <cell r="JR131">
            <v>43640.35126797454</v>
          </cell>
          <cell r="JS131">
            <v>1</v>
          </cell>
          <cell r="JT131">
            <v>2</v>
          </cell>
        </row>
        <row r="132">
          <cell r="A132">
            <v>4593</v>
          </cell>
          <cell r="B132">
            <v>2048</v>
          </cell>
          <cell r="D132" t="str">
            <v>Jackson</v>
          </cell>
          <cell r="E132" t="str">
            <v>Medford SD 549C</v>
          </cell>
          <cell r="F132" t="str">
            <v>Madrone Trail Public Charter School</v>
          </cell>
          <cell r="H132">
            <v>0</v>
          </cell>
          <cell r="I132">
            <v>0</v>
          </cell>
          <cell r="J132">
            <v>0</v>
          </cell>
          <cell r="K132">
            <v>0</v>
          </cell>
          <cell r="L132">
            <v>0</v>
          </cell>
          <cell r="M132">
            <v>0</v>
          </cell>
          <cell r="N132">
            <v>0</v>
          </cell>
          <cell r="O132">
            <v>0</v>
          </cell>
          <cell r="P132">
            <v>0</v>
          </cell>
          <cell r="Q132">
            <v>0</v>
          </cell>
          <cell r="R132">
            <v>0</v>
          </cell>
          <cell r="T132">
            <v>0</v>
          </cell>
          <cell r="U132">
            <v>0</v>
          </cell>
          <cell r="V132" t="str">
            <v>--ADMw_F--&gt;</v>
          </cell>
          <cell r="W132">
            <v>0</v>
          </cell>
          <cell r="Y132">
            <v>0</v>
          </cell>
          <cell r="Z132">
            <v>0</v>
          </cell>
          <cell r="AA132">
            <v>0</v>
          </cell>
          <cell r="AB132">
            <v>0</v>
          </cell>
          <cell r="AC132">
            <v>0</v>
          </cell>
          <cell r="AD132">
            <v>0</v>
          </cell>
          <cell r="AE132">
            <v>0</v>
          </cell>
          <cell r="AG132">
            <v>0</v>
          </cell>
          <cell r="AH132">
            <v>0</v>
          </cell>
          <cell r="AI132">
            <v>0</v>
          </cell>
          <cell r="AJ132">
            <v>0</v>
          </cell>
          <cell r="AL132">
            <v>0</v>
          </cell>
          <cell r="AM132">
            <v>0</v>
          </cell>
          <cell r="AN132">
            <v>0</v>
          </cell>
          <cell r="AO132">
            <v>0</v>
          </cell>
          <cell r="AQ132">
            <v>0</v>
          </cell>
          <cell r="AR132">
            <v>0</v>
          </cell>
          <cell r="AS132">
            <v>0</v>
          </cell>
          <cell r="AT132">
            <v>0</v>
          </cell>
          <cell r="AU132">
            <v>0</v>
          </cell>
          <cell r="AV132">
            <v>0</v>
          </cell>
          <cell r="AX132">
            <v>0</v>
          </cell>
          <cell r="AY132">
            <v>0</v>
          </cell>
          <cell r="AZ132">
            <v>0</v>
          </cell>
          <cell r="BB132">
            <v>0</v>
          </cell>
          <cell r="BC132">
            <v>0</v>
          </cell>
          <cell r="BD132">
            <v>0</v>
          </cell>
          <cell r="BF132">
            <v>0</v>
          </cell>
          <cell r="BG132">
            <v>0</v>
          </cell>
          <cell r="BH132">
            <v>233.1225</v>
          </cell>
          <cell r="BI132">
            <v>0</v>
          </cell>
          <cell r="BL132">
            <v>233.1225</v>
          </cell>
          <cell r="BN132" t="str">
            <v>&lt;--ADMw_F--</v>
          </cell>
          <cell r="BO132">
            <v>0</v>
          </cell>
          <cell r="BP132">
            <v>0</v>
          </cell>
          <cell r="BQ132">
            <v>0</v>
          </cell>
          <cell r="BR132">
            <v>0</v>
          </cell>
          <cell r="BS132">
            <v>0</v>
          </cell>
          <cell r="BT132" t="str">
            <v>&lt;--Spacer--&gt;</v>
          </cell>
          <cell r="BU132" t="str">
            <v>&lt;--Spacer--&gt;</v>
          </cell>
          <cell r="BV132" t="str">
            <v>&lt;--Spacer--&gt;</v>
          </cell>
          <cell r="BW132" t="str">
            <v>&lt;--Spacer--&gt;</v>
          </cell>
          <cell r="BY132">
            <v>0</v>
          </cell>
          <cell r="BZ132">
            <v>0</v>
          </cell>
          <cell r="CA132">
            <v>0</v>
          </cell>
          <cell r="CB132">
            <v>0</v>
          </cell>
          <cell r="CC132">
            <v>0</v>
          </cell>
          <cell r="CD132">
            <v>0</v>
          </cell>
          <cell r="CE132">
            <v>0</v>
          </cell>
          <cell r="CF132">
            <v>0</v>
          </cell>
          <cell r="CG132">
            <v>0</v>
          </cell>
          <cell r="CH132">
            <v>0</v>
          </cell>
          <cell r="CI132">
            <v>222.15</v>
          </cell>
          <cell r="CK132">
            <v>222.15</v>
          </cell>
          <cell r="CL132">
            <v>0</v>
          </cell>
          <cell r="CM132">
            <v>0</v>
          </cell>
          <cell r="CN132" t="str">
            <v>--ADMw_C--&gt;</v>
          </cell>
          <cell r="CO132">
            <v>222.15</v>
          </cell>
          <cell r="CQ132">
            <v>222.15</v>
          </cell>
          <cell r="CR132">
            <v>0</v>
          </cell>
          <cell r="CS132">
            <v>0</v>
          </cell>
          <cell r="CT132">
            <v>0</v>
          </cell>
          <cell r="CU132">
            <v>0</v>
          </cell>
          <cell r="CV132">
            <v>1</v>
          </cell>
          <cell r="CW132">
            <v>0.5</v>
          </cell>
          <cell r="CY132">
            <v>1</v>
          </cell>
          <cell r="CZ132">
            <v>0</v>
          </cell>
          <cell r="DA132">
            <v>0</v>
          </cell>
          <cell r="DB132">
            <v>0</v>
          </cell>
          <cell r="DD132">
            <v>0</v>
          </cell>
          <cell r="DE132">
            <v>0</v>
          </cell>
          <cell r="DF132">
            <v>0</v>
          </cell>
          <cell r="DG132">
            <v>0</v>
          </cell>
          <cell r="DI132">
            <v>0</v>
          </cell>
          <cell r="DJ132">
            <v>0</v>
          </cell>
          <cell r="DK132">
            <v>0</v>
          </cell>
          <cell r="DL132">
            <v>0</v>
          </cell>
          <cell r="DM132">
            <v>41.89</v>
          </cell>
          <cell r="DN132">
            <v>10.4725</v>
          </cell>
          <cell r="DP132">
            <v>41.89</v>
          </cell>
          <cell r="DQ132">
            <v>0</v>
          </cell>
          <cell r="DR132">
            <v>0</v>
          </cell>
          <cell r="DT132">
            <v>0</v>
          </cell>
          <cell r="DU132">
            <v>0</v>
          </cell>
          <cell r="DV132">
            <v>0</v>
          </cell>
          <cell r="DX132">
            <v>0</v>
          </cell>
          <cell r="DY132">
            <v>0</v>
          </cell>
          <cell r="DZ132">
            <v>244.39250000000001</v>
          </cell>
          <cell r="EA132">
            <v>233.1225</v>
          </cell>
          <cell r="ED132">
            <v>244.39250000000001</v>
          </cell>
          <cell r="EF132" t="str">
            <v>&lt;--ADMw_C--</v>
          </cell>
          <cell r="EG132">
            <v>-8.3649999999999992E-3</v>
          </cell>
          <cell r="EH132">
            <v>0</v>
          </cell>
          <cell r="EI132">
            <v>0</v>
          </cell>
          <cell r="EJ132">
            <v>0</v>
          </cell>
          <cell r="EK132">
            <v>0</v>
          </cell>
          <cell r="EL132" t="str">
            <v>&lt;--Spacer--&gt;</v>
          </cell>
          <cell r="EM132" t="str">
            <v>&lt;--Spacer--&gt;</v>
          </cell>
          <cell r="EN132" t="str">
            <v>&lt;--Spacer--&gt;</v>
          </cell>
          <cell r="EO132" t="str">
            <v>&lt;--Spacer--&gt;</v>
          </cell>
          <cell r="EQ132">
            <v>0</v>
          </cell>
          <cell r="ER132">
            <v>0</v>
          </cell>
          <cell r="ES132">
            <v>0</v>
          </cell>
          <cell r="ET132">
            <v>0</v>
          </cell>
          <cell r="EU132">
            <v>0</v>
          </cell>
          <cell r="EV132">
            <v>0</v>
          </cell>
          <cell r="EW132">
            <v>0</v>
          </cell>
          <cell r="EX132">
            <v>0</v>
          </cell>
          <cell r="EY132">
            <v>0</v>
          </cell>
          <cell r="EZ132">
            <v>0</v>
          </cell>
          <cell r="FA132">
            <v>234</v>
          </cell>
          <cell r="FC132">
            <v>234</v>
          </cell>
          <cell r="FD132">
            <v>0</v>
          </cell>
          <cell r="FE132">
            <v>0</v>
          </cell>
          <cell r="FF132" t="str">
            <v>--ADMw_P--&gt;</v>
          </cell>
          <cell r="FG132">
            <v>234</v>
          </cell>
          <cell r="FI132">
            <v>234</v>
          </cell>
          <cell r="FJ132">
            <v>0</v>
          </cell>
          <cell r="FK132">
            <v>0</v>
          </cell>
          <cell r="FL132">
            <v>0</v>
          </cell>
          <cell r="FM132">
            <v>0</v>
          </cell>
          <cell r="FN132">
            <v>0</v>
          </cell>
          <cell r="FO132">
            <v>0</v>
          </cell>
          <cell r="FQ132">
            <v>0</v>
          </cell>
          <cell r="FR132">
            <v>0</v>
          </cell>
          <cell r="FS132">
            <v>0</v>
          </cell>
          <cell r="FT132">
            <v>0</v>
          </cell>
          <cell r="FV132">
            <v>0</v>
          </cell>
          <cell r="FW132">
            <v>0</v>
          </cell>
          <cell r="FX132">
            <v>0</v>
          </cell>
          <cell r="FY132">
            <v>0</v>
          </cell>
          <cell r="GA132">
            <v>0</v>
          </cell>
          <cell r="GB132">
            <v>0</v>
          </cell>
          <cell r="GC132">
            <v>0</v>
          </cell>
          <cell r="GD132">
            <v>0</v>
          </cell>
          <cell r="GE132">
            <v>41.57</v>
          </cell>
          <cell r="GF132">
            <v>10.3925</v>
          </cell>
          <cell r="GH132">
            <v>41.57</v>
          </cell>
          <cell r="GI132">
            <v>0</v>
          </cell>
          <cell r="GJ132">
            <v>0</v>
          </cell>
          <cell r="GL132">
            <v>0</v>
          </cell>
          <cell r="GM132">
            <v>0</v>
          </cell>
          <cell r="GN132">
            <v>0</v>
          </cell>
          <cell r="GP132">
            <v>0</v>
          </cell>
          <cell r="GQ132">
            <v>0</v>
          </cell>
          <cell r="GR132">
            <v>250.7475</v>
          </cell>
          <cell r="GS132">
            <v>244.39250000000001</v>
          </cell>
          <cell r="GV132">
            <v>250.7475</v>
          </cell>
          <cell r="GX132" t="str">
            <v>&lt;--ADMw_P--</v>
          </cell>
          <cell r="GY132">
            <v>0</v>
          </cell>
          <cell r="GZ132">
            <v>0</v>
          </cell>
          <cell r="HA132">
            <v>0</v>
          </cell>
          <cell r="HB132">
            <v>0</v>
          </cell>
          <cell r="HC132">
            <v>0</v>
          </cell>
          <cell r="HD132" t="str">
            <v>&lt;--Spacer--&gt;</v>
          </cell>
          <cell r="HE132" t="str">
            <v>&lt;--Spacer--&gt;</v>
          </cell>
          <cell r="HF132" t="str">
            <v>&lt;--Spacer--&gt;</v>
          </cell>
          <cell r="HG132" t="str">
            <v>&lt;--Spacer--&gt;</v>
          </cell>
          <cell r="HI132">
            <v>0</v>
          </cell>
          <cell r="HJ132">
            <v>0</v>
          </cell>
          <cell r="HK132">
            <v>0</v>
          </cell>
          <cell r="HL132">
            <v>0</v>
          </cell>
          <cell r="HM132">
            <v>0</v>
          </cell>
          <cell r="HN132">
            <v>0</v>
          </cell>
          <cell r="HO132">
            <v>0</v>
          </cell>
          <cell r="HP132">
            <v>0</v>
          </cell>
          <cell r="HQ132">
            <v>0</v>
          </cell>
          <cell r="HR132">
            <v>0</v>
          </cell>
          <cell r="HS132">
            <v>236.39</v>
          </cell>
          <cell r="HU132">
            <v>236.39</v>
          </cell>
          <cell r="HV132">
            <v>0</v>
          </cell>
          <cell r="HW132">
            <v>0</v>
          </cell>
          <cell r="HX132" t="str">
            <v>--ADMw_O--&gt;</v>
          </cell>
          <cell r="HY132">
            <v>236.39</v>
          </cell>
          <cell r="IA132">
            <v>236.39</v>
          </cell>
          <cell r="IB132">
            <v>0</v>
          </cell>
          <cell r="IC132">
            <v>0</v>
          </cell>
          <cell r="ID132">
            <v>0</v>
          </cell>
          <cell r="IE132">
            <v>0</v>
          </cell>
          <cell r="IF132">
            <v>0</v>
          </cell>
          <cell r="IG132">
            <v>0</v>
          </cell>
          <cell r="II132">
            <v>0</v>
          </cell>
          <cell r="IJ132">
            <v>0</v>
          </cell>
          <cell r="IK132">
            <v>0</v>
          </cell>
          <cell r="IL132">
            <v>0</v>
          </cell>
          <cell r="IN132">
            <v>0</v>
          </cell>
          <cell r="IO132">
            <v>0</v>
          </cell>
          <cell r="IP132">
            <v>0</v>
          </cell>
          <cell r="IQ132">
            <v>0</v>
          </cell>
          <cell r="IS132">
            <v>0</v>
          </cell>
          <cell r="IT132">
            <v>0</v>
          </cell>
          <cell r="IU132">
            <v>0</v>
          </cell>
          <cell r="IV132">
            <v>0</v>
          </cell>
          <cell r="IW132">
            <v>57.43</v>
          </cell>
          <cell r="IX132">
            <v>14.3575</v>
          </cell>
          <cell r="IZ132">
            <v>57.43</v>
          </cell>
          <cell r="JA132">
            <v>0</v>
          </cell>
          <cell r="JB132">
            <v>0</v>
          </cell>
          <cell r="JD132">
            <v>0</v>
          </cell>
          <cell r="JE132">
            <v>0</v>
          </cell>
          <cell r="JF132">
            <v>0</v>
          </cell>
          <cell r="JH132">
            <v>0</v>
          </cell>
          <cell r="JI132">
            <v>0</v>
          </cell>
          <cell r="JJ132">
            <v>250.7475</v>
          </cell>
          <cell r="JL132" t="str">
            <v>&lt;--ADMw_O--</v>
          </cell>
          <cell r="JM132">
            <v>0</v>
          </cell>
          <cell r="JN132">
            <v>0</v>
          </cell>
          <cell r="JO132">
            <v>0</v>
          </cell>
          <cell r="JP132">
            <v>0</v>
          </cell>
          <cell r="JQ132">
            <v>0</v>
          </cell>
          <cell r="JR132">
            <v>43640.35126797454</v>
          </cell>
          <cell r="JS132">
            <v>1</v>
          </cell>
          <cell r="JT132">
            <v>3</v>
          </cell>
        </row>
        <row r="133">
          <cell r="A133">
            <v>4821</v>
          </cell>
          <cell r="B133">
            <v>2048</v>
          </cell>
          <cell r="D133" t="str">
            <v>Jackson</v>
          </cell>
          <cell r="E133" t="str">
            <v>Medford SD 549C</v>
          </cell>
          <cell r="F133" t="str">
            <v>Logos Public Charter School</v>
          </cell>
          <cell r="H133">
            <v>0</v>
          </cell>
          <cell r="I133">
            <v>0</v>
          </cell>
          <cell r="J133">
            <v>0</v>
          </cell>
          <cell r="K133">
            <v>0</v>
          </cell>
          <cell r="L133">
            <v>0</v>
          </cell>
          <cell r="M133">
            <v>0</v>
          </cell>
          <cell r="N133">
            <v>0</v>
          </cell>
          <cell r="O133">
            <v>0</v>
          </cell>
          <cell r="P133">
            <v>0</v>
          </cell>
          <cell r="Q133">
            <v>0</v>
          </cell>
          <cell r="R133">
            <v>0</v>
          </cell>
          <cell r="T133">
            <v>0</v>
          </cell>
          <cell r="U133">
            <v>0</v>
          </cell>
          <cell r="V133" t="str">
            <v>--ADMw_F--&gt;</v>
          </cell>
          <cell r="W133">
            <v>0</v>
          </cell>
          <cell r="Y133">
            <v>0</v>
          </cell>
          <cell r="Z133">
            <v>0</v>
          </cell>
          <cell r="AA133">
            <v>0</v>
          </cell>
          <cell r="AB133">
            <v>0</v>
          </cell>
          <cell r="AC133">
            <v>0</v>
          </cell>
          <cell r="AD133">
            <v>0</v>
          </cell>
          <cell r="AE133">
            <v>0</v>
          </cell>
          <cell r="AG133">
            <v>0</v>
          </cell>
          <cell r="AH133">
            <v>0</v>
          </cell>
          <cell r="AI133">
            <v>0</v>
          </cell>
          <cell r="AJ133">
            <v>0</v>
          </cell>
          <cell r="AL133">
            <v>0</v>
          </cell>
          <cell r="AM133">
            <v>0</v>
          </cell>
          <cell r="AN133">
            <v>0</v>
          </cell>
          <cell r="AO133">
            <v>0</v>
          </cell>
          <cell r="AQ133">
            <v>0</v>
          </cell>
          <cell r="AR133">
            <v>0</v>
          </cell>
          <cell r="AS133">
            <v>0</v>
          </cell>
          <cell r="AT133">
            <v>0</v>
          </cell>
          <cell r="AU133">
            <v>0</v>
          </cell>
          <cell r="AV133">
            <v>0</v>
          </cell>
          <cell r="AX133">
            <v>0</v>
          </cell>
          <cell r="AY133">
            <v>0</v>
          </cell>
          <cell r="AZ133">
            <v>0</v>
          </cell>
          <cell r="BB133">
            <v>0</v>
          </cell>
          <cell r="BC133">
            <v>0</v>
          </cell>
          <cell r="BD133">
            <v>0</v>
          </cell>
          <cell r="BF133">
            <v>0</v>
          </cell>
          <cell r="BG133">
            <v>0</v>
          </cell>
          <cell r="BH133">
            <v>1002.59</v>
          </cell>
          <cell r="BI133">
            <v>0</v>
          </cell>
          <cell r="BL133">
            <v>1002.59</v>
          </cell>
          <cell r="BN133" t="str">
            <v>&lt;--ADMw_F--</v>
          </cell>
          <cell r="BO133">
            <v>0</v>
          </cell>
          <cell r="BP133">
            <v>0</v>
          </cell>
          <cell r="BQ133">
            <v>0</v>
          </cell>
          <cell r="BR133">
            <v>0</v>
          </cell>
          <cell r="BS133">
            <v>0</v>
          </cell>
          <cell r="BT133" t="str">
            <v>&lt;--Spacer--&gt;</v>
          </cell>
          <cell r="BU133" t="str">
            <v>&lt;--Spacer--&gt;</v>
          </cell>
          <cell r="BV133" t="str">
            <v>&lt;--Spacer--&gt;</v>
          </cell>
          <cell r="BW133" t="str">
            <v>&lt;--Spacer--&gt;</v>
          </cell>
          <cell r="BY133">
            <v>0</v>
          </cell>
          <cell r="BZ133">
            <v>0</v>
          </cell>
          <cell r="CA133">
            <v>0</v>
          </cell>
          <cell r="CB133">
            <v>0</v>
          </cell>
          <cell r="CC133">
            <v>0</v>
          </cell>
          <cell r="CD133">
            <v>0</v>
          </cell>
          <cell r="CE133">
            <v>0</v>
          </cell>
          <cell r="CF133">
            <v>0</v>
          </cell>
          <cell r="CG133">
            <v>0</v>
          </cell>
          <cell r="CH133">
            <v>0</v>
          </cell>
          <cell r="CI133">
            <v>956.5</v>
          </cell>
          <cell r="CK133">
            <v>956.5</v>
          </cell>
          <cell r="CL133">
            <v>0</v>
          </cell>
          <cell r="CM133">
            <v>0</v>
          </cell>
          <cell r="CN133" t="str">
            <v>--ADMw_C--&gt;</v>
          </cell>
          <cell r="CO133">
            <v>956.5</v>
          </cell>
          <cell r="CQ133">
            <v>956.5</v>
          </cell>
          <cell r="CR133">
            <v>0</v>
          </cell>
          <cell r="CS133">
            <v>0</v>
          </cell>
          <cell r="CT133">
            <v>0</v>
          </cell>
          <cell r="CU133">
            <v>0</v>
          </cell>
          <cell r="CV133">
            <v>2</v>
          </cell>
          <cell r="CW133">
            <v>1</v>
          </cell>
          <cell r="CY133">
            <v>2</v>
          </cell>
          <cell r="CZ133">
            <v>0</v>
          </cell>
          <cell r="DA133">
            <v>0</v>
          </cell>
          <cell r="DB133">
            <v>0</v>
          </cell>
          <cell r="DD133">
            <v>0</v>
          </cell>
          <cell r="DE133">
            <v>0</v>
          </cell>
          <cell r="DF133">
            <v>0</v>
          </cell>
          <cell r="DG133">
            <v>0</v>
          </cell>
          <cell r="DI133">
            <v>0</v>
          </cell>
          <cell r="DJ133">
            <v>0</v>
          </cell>
          <cell r="DK133">
            <v>0</v>
          </cell>
          <cell r="DL133">
            <v>0</v>
          </cell>
          <cell r="DM133">
            <v>180.36</v>
          </cell>
          <cell r="DN133">
            <v>45.09</v>
          </cell>
          <cell r="DP133">
            <v>180.36</v>
          </cell>
          <cell r="DQ133">
            <v>0</v>
          </cell>
          <cell r="DR133">
            <v>0</v>
          </cell>
          <cell r="DT133">
            <v>0</v>
          </cell>
          <cell r="DU133">
            <v>0</v>
          </cell>
          <cell r="DV133">
            <v>0</v>
          </cell>
          <cell r="DX133">
            <v>0</v>
          </cell>
          <cell r="DY133">
            <v>0</v>
          </cell>
          <cell r="DZ133">
            <v>1015.49</v>
          </cell>
          <cell r="EA133">
            <v>1002.59</v>
          </cell>
          <cell r="ED133">
            <v>1015.49</v>
          </cell>
          <cell r="EF133" t="str">
            <v>&lt;--ADMw_C--</v>
          </cell>
          <cell r="EG133">
            <v>-8.3649999999999992E-3</v>
          </cell>
          <cell r="EH133">
            <v>0</v>
          </cell>
          <cell r="EI133">
            <v>0</v>
          </cell>
          <cell r="EJ133">
            <v>0</v>
          </cell>
          <cell r="EK133">
            <v>0</v>
          </cell>
          <cell r="EL133" t="str">
            <v>&lt;--Spacer--&gt;</v>
          </cell>
          <cell r="EM133" t="str">
            <v>&lt;--Spacer--&gt;</v>
          </cell>
          <cell r="EN133" t="str">
            <v>&lt;--Spacer--&gt;</v>
          </cell>
          <cell r="EO133" t="str">
            <v>&lt;--Spacer--&gt;</v>
          </cell>
          <cell r="EQ133">
            <v>0</v>
          </cell>
          <cell r="ER133">
            <v>0</v>
          </cell>
          <cell r="ES133">
            <v>0</v>
          </cell>
          <cell r="ET133">
            <v>0</v>
          </cell>
          <cell r="EU133">
            <v>0</v>
          </cell>
          <cell r="EV133">
            <v>0</v>
          </cell>
          <cell r="EW133">
            <v>0</v>
          </cell>
          <cell r="EX133">
            <v>0</v>
          </cell>
          <cell r="EY133">
            <v>0</v>
          </cell>
          <cell r="EZ133">
            <v>0</v>
          </cell>
          <cell r="FA133">
            <v>971.04</v>
          </cell>
          <cell r="FC133">
            <v>971.04</v>
          </cell>
          <cell r="FD133">
            <v>0</v>
          </cell>
          <cell r="FE133">
            <v>0</v>
          </cell>
          <cell r="FF133" t="str">
            <v>--ADMw_P--&gt;</v>
          </cell>
          <cell r="FG133">
            <v>971.04</v>
          </cell>
          <cell r="FI133">
            <v>971.04</v>
          </cell>
          <cell r="FJ133">
            <v>0</v>
          </cell>
          <cell r="FK133">
            <v>0</v>
          </cell>
          <cell r="FL133">
            <v>0</v>
          </cell>
          <cell r="FM133">
            <v>0</v>
          </cell>
          <cell r="FN133">
            <v>2.64</v>
          </cell>
          <cell r="FO133">
            <v>1.32</v>
          </cell>
          <cell r="FQ133">
            <v>2.64</v>
          </cell>
          <cell r="FR133">
            <v>0</v>
          </cell>
          <cell r="FS133">
            <v>0</v>
          </cell>
          <cell r="FT133">
            <v>0</v>
          </cell>
          <cell r="FV133">
            <v>0</v>
          </cell>
          <cell r="FW133">
            <v>0</v>
          </cell>
          <cell r="FX133">
            <v>0</v>
          </cell>
          <cell r="FY133">
            <v>0</v>
          </cell>
          <cell r="GA133">
            <v>0</v>
          </cell>
          <cell r="GB133">
            <v>0</v>
          </cell>
          <cell r="GC133">
            <v>0</v>
          </cell>
          <cell r="GD133">
            <v>0</v>
          </cell>
          <cell r="GE133">
            <v>172.52</v>
          </cell>
          <cell r="GF133">
            <v>43.13</v>
          </cell>
          <cell r="GH133">
            <v>172.52</v>
          </cell>
          <cell r="GI133">
            <v>0</v>
          </cell>
          <cell r="GJ133">
            <v>0</v>
          </cell>
          <cell r="GL133">
            <v>0</v>
          </cell>
          <cell r="GM133">
            <v>0</v>
          </cell>
          <cell r="GN133">
            <v>0</v>
          </cell>
          <cell r="GP133">
            <v>0</v>
          </cell>
          <cell r="GQ133">
            <v>0</v>
          </cell>
          <cell r="GR133">
            <v>907.46500000000003</v>
          </cell>
          <cell r="GS133">
            <v>1015.49</v>
          </cell>
          <cell r="GV133">
            <v>1015.49</v>
          </cell>
          <cell r="GX133" t="str">
            <v>&lt;--ADMw_P--</v>
          </cell>
          <cell r="GY133">
            <v>0</v>
          </cell>
          <cell r="GZ133">
            <v>0</v>
          </cell>
          <cell r="HA133">
            <v>0</v>
          </cell>
          <cell r="HB133">
            <v>0</v>
          </cell>
          <cell r="HC133">
            <v>0</v>
          </cell>
          <cell r="HD133" t="str">
            <v>&lt;--Spacer--&gt;</v>
          </cell>
          <cell r="HE133" t="str">
            <v>&lt;--Spacer--&gt;</v>
          </cell>
          <cell r="HF133" t="str">
            <v>&lt;--Spacer--&gt;</v>
          </cell>
          <cell r="HG133" t="str">
            <v>&lt;--Spacer--&gt;</v>
          </cell>
          <cell r="HI133">
            <v>0</v>
          </cell>
          <cell r="HJ133">
            <v>0</v>
          </cell>
          <cell r="HK133">
            <v>0</v>
          </cell>
          <cell r="HL133">
            <v>0</v>
          </cell>
          <cell r="HM133">
            <v>0</v>
          </cell>
          <cell r="HN133">
            <v>0</v>
          </cell>
          <cell r="HO133">
            <v>0</v>
          </cell>
          <cell r="HP133">
            <v>0</v>
          </cell>
          <cell r="HQ133">
            <v>0</v>
          </cell>
          <cell r="HR133">
            <v>0</v>
          </cell>
          <cell r="HS133">
            <v>853.96</v>
          </cell>
          <cell r="HU133">
            <v>853.96</v>
          </cell>
          <cell r="HV133">
            <v>0</v>
          </cell>
          <cell r="HW133">
            <v>0</v>
          </cell>
          <cell r="HX133" t="str">
            <v>--ADMw_O--&gt;</v>
          </cell>
          <cell r="HY133">
            <v>853.96</v>
          </cell>
          <cell r="IA133">
            <v>853.96</v>
          </cell>
          <cell r="IB133">
            <v>0</v>
          </cell>
          <cell r="IC133">
            <v>0</v>
          </cell>
          <cell r="ID133">
            <v>0</v>
          </cell>
          <cell r="IE133">
            <v>0</v>
          </cell>
          <cell r="IF133">
            <v>0.78</v>
          </cell>
          <cell r="IG133">
            <v>0.39</v>
          </cell>
          <cell r="II133">
            <v>0.78</v>
          </cell>
          <cell r="IJ133">
            <v>0</v>
          </cell>
          <cell r="IK133">
            <v>1.25</v>
          </cell>
          <cell r="IL133">
            <v>1.25</v>
          </cell>
          <cell r="IN133">
            <v>1.25</v>
          </cell>
          <cell r="IO133">
            <v>0</v>
          </cell>
          <cell r="IP133">
            <v>0</v>
          </cell>
          <cell r="IQ133">
            <v>0</v>
          </cell>
          <cell r="IS133">
            <v>0</v>
          </cell>
          <cell r="IT133">
            <v>0</v>
          </cell>
          <cell r="IU133">
            <v>0</v>
          </cell>
          <cell r="IV133">
            <v>0</v>
          </cell>
          <cell r="IW133">
            <v>207.46</v>
          </cell>
          <cell r="IX133">
            <v>51.865000000000002</v>
          </cell>
          <cell r="IZ133">
            <v>207.46</v>
          </cell>
          <cell r="JA133">
            <v>0</v>
          </cell>
          <cell r="JB133">
            <v>0</v>
          </cell>
          <cell r="JD133">
            <v>0</v>
          </cell>
          <cell r="JE133">
            <v>0</v>
          </cell>
          <cell r="JF133">
            <v>0</v>
          </cell>
          <cell r="JH133">
            <v>0</v>
          </cell>
          <cell r="JI133">
            <v>0</v>
          </cell>
          <cell r="JJ133">
            <v>907.46500000000003</v>
          </cell>
          <cell r="JL133" t="str">
            <v>&lt;--ADMw_O--</v>
          </cell>
          <cell r="JM133">
            <v>0</v>
          </cell>
          <cell r="JN133">
            <v>0</v>
          </cell>
          <cell r="JO133">
            <v>0</v>
          </cell>
          <cell r="JP133">
            <v>0</v>
          </cell>
          <cell r="JQ133">
            <v>0</v>
          </cell>
          <cell r="JR133">
            <v>43640.35126797454</v>
          </cell>
          <cell r="JS133">
            <v>1</v>
          </cell>
          <cell r="JT133">
            <v>3</v>
          </cell>
        </row>
        <row r="134">
          <cell r="A134">
            <v>5205</v>
          </cell>
          <cell r="B134">
            <v>2048</v>
          </cell>
          <cell r="D134" t="str">
            <v>Jackson</v>
          </cell>
          <cell r="E134" t="str">
            <v>Medford SD 549C</v>
          </cell>
          <cell r="F134" t="str">
            <v>Kids Unlimited Academy</v>
          </cell>
          <cell r="H134">
            <v>0</v>
          </cell>
          <cell r="I134">
            <v>0</v>
          </cell>
          <cell r="J134">
            <v>0</v>
          </cell>
          <cell r="K134">
            <v>0</v>
          </cell>
          <cell r="L134">
            <v>0</v>
          </cell>
          <cell r="M134">
            <v>0</v>
          </cell>
          <cell r="N134">
            <v>0</v>
          </cell>
          <cell r="O134">
            <v>0</v>
          </cell>
          <cell r="P134">
            <v>0</v>
          </cell>
          <cell r="Q134">
            <v>0</v>
          </cell>
          <cell r="R134">
            <v>0</v>
          </cell>
          <cell r="T134">
            <v>0</v>
          </cell>
          <cell r="U134">
            <v>0</v>
          </cell>
          <cell r="V134" t="str">
            <v>--ADMw_F--&gt;</v>
          </cell>
          <cell r="W134">
            <v>0</v>
          </cell>
          <cell r="Y134">
            <v>0</v>
          </cell>
          <cell r="Z134">
            <v>0</v>
          </cell>
          <cell r="AA134">
            <v>0</v>
          </cell>
          <cell r="AB134">
            <v>0</v>
          </cell>
          <cell r="AC134">
            <v>0</v>
          </cell>
          <cell r="AD134">
            <v>0</v>
          </cell>
          <cell r="AE134">
            <v>0</v>
          </cell>
          <cell r="AG134">
            <v>0</v>
          </cell>
          <cell r="AH134">
            <v>0</v>
          </cell>
          <cell r="AI134">
            <v>0</v>
          </cell>
          <cell r="AJ134">
            <v>0</v>
          </cell>
          <cell r="AL134">
            <v>0</v>
          </cell>
          <cell r="AM134">
            <v>0</v>
          </cell>
          <cell r="AN134">
            <v>0</v>
          </cell>
          <cell r="AO134">
            <v>0</v>
          </cell>
          <cell r="AQ134">
            <v>0</v>
          </cell>
          <cell r="AR134">
            <v>0</v>
          </cell>
          <cell r="AS134">
            <v>0</v>
          </cell>
          <cell r="AT134">
            <v>0</v>
          </cell>
          <cell r="AU134">
            <v>0</v>
          </cell>
          <cell r="AV134">
            <v>0</v>
          </cell>
          <cell r="AX134">
            <v>0</v>
          </cell>
          <cell r="AY134">
            <v>0</v>
          </cell>
          <cell r="AZ134">
            <v>0</v>
          </cell>
          <cell r="BB134">
            <v>0</v>
          </cell>
          <cell r="BC134">
            <v>0</v>
          </cell>
          <cell r="BD134">
            <v>0</v>
          </cell>
          <cell r="BF134">
            <v>0</v>
          </cell>
          <cell r="BG134">
            <v>0</v>
          </cell>
          <cell r="BH134">
            <v>515.67499999999995</v>
          </cell>
          <cell r="BI134">
            <v>0</v>
          </cell>
          <cell r="BL134">
            <v>515.67499999999995</v>
          </cell>
          <cell r="BN134" t="str">
            <v>&lt;--ADMw_F--</v>
          </cell>
          <cell r="BO134">
            <v>0</v>
          </cell>
          <cell r="BP134">
            <v>0</v>
          </cell>
          <cell r="BQ134">
            <v>0</v>
          </cell>
          <cell r="BR134">
            <v>0</v>
          </cell>
          <cell r="BS134">
            <v>0</v>
          </cell>
          <cell r="BT134" t="str">
            <v>&lt;--Spacer--&gt;</v>
          </cell>
          <cell r="BU134" t="str">
            <v>&lt;--Spacer--&gt;</v>
          </cell>
          <cell r="BV134" t="str">
            <v>&lt;--Spacer--&gt;</v>
          </cell>
          <cell r="BW134" t="str">
            <v>&lt;--Spacer--&gt;</v>
          </cell>
          <cell r="BY134">
            <v>0</v>
          </cell>
          <cell r="BZ134">
            <v>0</v>
          </cell>
          <cell r="CA134">
            <v>0</v>
          </cell>
          <cell r="CB134">
            <v>0</v>
          </cell>
          <cell r="CC134">
            <v>0</v>
          </cell>
          <cell r="CD134">
            <v>0</v>
          </cell>
          <cell r="CE134">
            <v>0</v>
          </cell>
          <cell r="CF134">
            <v>0</v>
          </cell>
          <cell r="CG134">
            <v>0</v>
          </cell>
          <cell r="CH134">
            <v>0</v>
          </cell>
          <cell r="CI134">
            <v>421.69</v>
          </cell>
          <cell r="CK134">
            <v>421.69</v>
          </cell>
          <cell r="CL134">
            <v>0</v>
          </cell>
          <cell r="CM134">
            <v>0</v>
          </cell>
          <cell r="CN134" t="str">
            <v>--ADMw_C--&gt;</v>
          </cell>
          <cell r="CO134">
            <v>421.69</v>
          </cell>
          <cell r="CQ134">
            <v>421.69</v>
          </cell>
          <cell r="CR134">
            <v>0</v>
          </cell>
          <cell r="CS134">
            <v>0</v>
          </cell>
          <cell r="CT134">
            <v>0</v>
          </cell>
          <cell r="CU134">
            <v>0</v>
          </cell>
          <cell r="CV134">
            <v>148.21</v>
          </cell>
          <cell r="CW134">
            <v>74.105000000000004</v>
          </cell>
          <cell r="CY134">
            <v>148.21</v>
          </cell>
          <cell r="CZ134">
            <v>0</v>
          </cell>
          <cell r="DA134">
            <v>0</v>
          </cell>
          <cell r="DB134">
            <v>0</v>
          </cell>
          <cell r="DD134">
            <v>0</v>
          </cell>
          <cell r="DE134">
            <v>0</v>
          </cell>
          <cell r="DF134">
            <v>0</v>
          </cell>
          <cell r="DG134">
            <v>0</v>
          </cell>
          <cell r="DI134">
            <v>0</v>
          </cell>
          <cell r="DJ134">
            <v>0</v>
          </cell>
          <cell r="DK134">
            <v>0</v>
          </cell>
          <cell r="DL134">
            <v>0</v>
          </cell>
          <cell r="DM134">
            <v>79.52</v>
          </cell>
          <cell r="DN134">
            <v>19.88</v>
          </cell>
          <cell r="DP134">
            <v>79.52</v>
          </cell>
          <cell r="DQ134">
            <v>0</v>
          </cell>
          <cell r="DR134">
            <v>0</v>
          </cell>
          <cell r="DT134">
            <v>0</v>
          </cell>
          <cell r="DU134">
            <v>0</v>
          </cell>
          <cell r="DV134">
            <v>0</v>
          </cell>
          <cell r="DX134">
            <v>0</v>
          </cell>
          <cell r="DY134">
            <v>0</v>
          </cell>
          <cell r="DZ134">
            <v>465.51249999999999</v>
          </cell>
          <cell r="EA134">
            <v>515.67499999999995</v>
          </cell>
          <cell r="ED134">
            <v>515.67499999999995</v>
          </cell>
          <cell r="EF134" t="str">
            <v>&lt;--ADMw_C--</v>
          </cell>
          <cell r="EG134">
            <v>-8.3649999999999992E-3</v>
          </cell>
          <cell r="EH134">
            <v>0</v>
          </cell>
          <cell r="EI134">
            <v>0</v>
          </cell>
          <cell r="EJ134">
            <v>0</v>
          </cell>
          <cell r="EK134">
            <v>0</v>
          </cell>
          <cell r="EL134" t="str">
            <v>&lt;--Spacer--&gt;</v>
          </cell>
          <cell r="EM134" t="str">
            <v>&lt;--Spacer--&gt;</v>
          </cell>
          <cell r="EN134" t="str">
            <v>&lt;--Spacer--&gt;</v>
          </cell>
          <cell r="EO134" t="str">
            <v>&lt;--Spacer--&gt;</v>
          </cell>
          <cell r="EQ134">
            <v>0</v>
          </cell>
          <cell r="ER134">
            <v>0</v>
          </cell>
          <cell r="ES134">
            <v>0</v>
          </cell>
          <cell r="ET134">
            <v>0</v>
          </cell>
          <cell r="EU134">
            <v>0</v>
          </cell>
          <cell r="EV134">
            <v>0</v>
          </cell>
          <cell r="EW134">
            <v>0</v>
          </cell>
          <cell r="EX134">
            <v>0</v>
          </cell>
          <cell r="EY134">
            <v>0</v>
          </cell>
          <cell r="EZ134">
            <v>0</v>
          </cell>
          <cell r="FA134">
            <v>386.75</v>
          </cell>
          <cell r="FC134">
            <v>386.75</v>
          </cell>
          <cell r="FD134">
            <v>0</v>
          </cell>
          <cell r="FE134">
            <v>0</v>
          </cell>
          <cell r="FF134" t="str">
            <v>--ADMw_P--&gt;</v>
          </cell>
          <cell r="FG134">
            <v>386.75</v>
          </cell>
          <cell r="FI134">
            <v>386.75</v>
          </cell>
          <cell r="FJ134">
            <v>0</v>
          </cell>
          <cell r="FK134">
            <v>0</v>
          </cell>
          <cell r="FL134">
            <v>0</v>
          </cell>
          <cell r="FM134">
            <v>0</v>
          </cell>
          <cell r="FN134">
            <v>123.17</v>
          </cell>
          <cell r="FO134">
            <v>61.585000000000001</v>
          </cell>
          <cell r="FQ134">
            <v>123.17</v>
          </cell>
          <cell r="FR134">
            <v>0</v>
          </cell>
          <cell r="FS134">
            <v>0</v>
          </cell>
          <cell r="FT134">
            <v>0</v>
          </cell>
          <cell r="FV134">
            <v>0</v>
          </cell>
          <cell r="FW134">
            <v>0</v>
          </cell>
          <cell r="FX134">
            <v>0</v>
          </cell>
          <cell r="FY134">
            <v>0</v>
          </cell>
          <cell r="GA134">
            <v>0</v>
          </cell>
          <cell r="GB134">
            <v>0</v>
          </cell>
          <cell r="GC134">
            <v>0</v>
          </cell>
          <cell r="GD134">
            <v>0</v>
          </cell>
          <cell r="GE134">
            <v>68.709999999999994</v>
          </cell>
          <cell r="GF134">
            <v>17.177499999999998</v>
          </cell>
          <cell r="GH134">
            <v>68.709999999999994</v>
          </cell>
          <cell r="GI134">
            <v>0</v>
          </cell>
          <cell r="GJ134">
            <v>0</v>
          </cell>
          <cell r="GL134">
            <v>0</v>
          </cell>
          <cell r="GM134">
            <v>0</v>
          </cell>
          <cell r="GN134">
            <v>0</v>
          </cell>
          <cell r="GP134">
            <v>0</v>
          </cell>
          <cell r="GQ134">
            <v>0</v>
          </cell>
          <cell r="GR134">
            <v>422.24</v>
          </cell>
          <cell r="GS134">
            <v>465.51249999999999</v>
          </cell>
          <cell r="GV134">
            <v>465.51249999999999</v>
          </cell>
          <cell r="GX134" t="str">
            <v>&lt;--ADMw_P--</v>
          </cell>
          <cell r="GY134">
            <v>0</v>
          </cell>
          <cell r="GZ134">
            <v>0</v>
          </cell>
          <cell r="HA134">
            <v>0</v>
          </cell>
          <cell r="HB134">
            <v>0</v>
          </cell>
          <cell r="HC134">
            <v>0</v>
          </cell>
          <cell r="HD134" t="str">
            <v>&lt;--Spacer--&gt;</v>
          </cell>
          <cell r="HE134" t="str">
            <v>&lt;--Spacer--&gt;</v>
          </cell>
          <cell r="HF134" t="str">
            <v>&lt;--Spacer--&gt;</v>
          </cell>
          <cell r="HG134" t="str">
            <v>&lt;--Spacer--&gt;</v>
          </cell>
          <cell r="HI134">
            <v>0</v>
          </cell>
          <cell r="HJ134">
            <v>0</v>
          </cell>
          <cell r="HK134">
            <v>0</v>
          </cell>
          <cell r="HL134">
            <v>0</v>
          </cell>
          <cell r="HM134">
            <v>0</v>
          </cell>
          <cell r="HN134">
            <v>0</v>
          </cell>
          <cell r="HO134">
            <v>0</v>
          </cell>
          <cell r="HP134">
            <v>0</v>
          </cell>
          <cell r="HQ134">
            <v>0</v>
          </cell>
          <cell r="HR134">
            <v>0</v>
          </cell>
          <cell r="HS134">
            <v>346.44</v>
          </cell>
          <cell r="HU134">
            <v>346.44</v>
          </cell>
          <cell r="HV134">
            <v>0</v>
          </cell>
          <cell r="HW134">
            <v>0</v>
          </cell>
          <cell r="HX134" t="str">
            <v>--ADMw_O--&gt;</v>
          </cell>
          <cell r="HY134">
            <v>346.44</v>
          </cell>
          <cell r="IA134">
            <v>346.44</v>
          </cell>
          <cell r="IB134">
            <v>0</v>
          </cell>
          <cell r="IC134">
            <v>0</v>
          </cell>
          <cell r="ID134">
            <v>0</v>
          </cell>
          <cell r="IE134">
            <v>0</v>
          </cell>
          <cell r="IF134">
            <v>109.52</v>
          </cell>
          <cell r="IG134">
            <v>54.76</v>
          </cell>
          <cell r="II134">
            <v>109.52</v>
          </cell>
          <cell r="IJ134">
            <v>0</v>
          </cell>
          <cell r="IK134">
            <v>0</v>
          </cell>
          <cell r="IL134">
            <v>0</v>
          </cell>
          <cell r="IN134">
            <v>0</v>
          </cell>
          <cell r="IO134">
            <v>0</v>
          </cell>
          <cell r="IP134">
            <v>0</v>
          </cell>
          <cell r="IQ134">
            <v>0</v>
          </cell>
          <cell r="IS134">
            <v>0</v>
          </cell>
          <cell r="IT134">
            <v>0</v>
          </cell>
          <cell r="IU134">
            <v>0</v>
          </cell>
          <cell r="IV134">
            <v>0</v>
          </cell>
          <cell r="IW134">
            <v>84.16</v>
          </cell>
          <cell r="IX134">
            <v>21.04</v>
          </cell>
          <cell r="IZ134">
            <v>84.16</v>
          </cell>
          <cell r="JA134">
            <v>0</v>
          </cell>
          <cell r="JB134">
            <v>0</v>
          </cell>
          <cell r="JD134">
            <v>0</v>
          </cell>
          <cell r="JE134">
            <v>0</v>
          </cell>
          <cell r="JF134">
            <v>0</v>
          </cell>
          <cell r="JH134">
            <v>0</v>
          </cell>
          <cell r="JI134">
            <v>0</v>
          </cell>
          <cell r="JJ134">
            <v>422.24</v>
          </cell>
          <cell r="JL134" t="str">
            <v>&lt;--ADMw_O--</v>
          </cell>
          <cell r="JM134">
            <v>0</v>
          </cell>
          <cell r="JN134">
            <v>0</v>
          </cell>
          <cell r="JO134">
            <v>0</v>
          </cell>
          <cell r="JP134">
            <v>0</v>
          </cell>
          <cell r="JQ134">
            <v>0</v>
          </cell>
          <cell r="JR134">
            <v>43640.35126797454</v>
          </cell>
          <cell r="JS134">
            <v>1</v>
          </cell>
          <cell r="JT134">
            <v>3</v>
          </cell>
        </row>
        <row r="135">
          <cell r="A135">
            <v>5304</v>
          </cell>
          <cell r="B135">
            <v>2048</v>
          </cell>
          <cell r="D135" t="str">
            <v>Jackson</v>
          </cell>
          <cell r="E135" t="str">
            <v>Medford SD 549C</v>
          </cell>
          <cell r="F135" t="str">
            <v>The Valley School of Southern Oregon</v>
          </cell>
          <cell r="H135">
            <v>0</v>
          </cell>
          <cell r="I135">
            <v>0</v>
          </cell>
          <cell r="J135">
            <v>0</v>
          </cell>
          <cell r="K135">
            <v>0</v>
          </cell>
          <cell r="L135">
            <v>0</v>
          </cell>
          <cell r="M135">
            <v>0</v>
          </cell>
          <cell r="N135">
            <v>0</v>
          </cell>
          <cell r="O135">
            <v>0</v>
          </cell>
          <cell r="P135">
            <v>0</v>
          </cell>
          <cell r="Q135">
            <v>0</v>
          </cell>
          <cell r="R135">
            <v>0</v>
          </cell>
          <cell r="T135">
            <v>0</v>
          </cell>
          <cell r="U135">
            <v>0</v>
          </cell>
          <cell r="V135" t="str">
            <v>--ADMw_F--&gt;</v>
          </cell>
          <cell r="W135">
            <v>0</v>
          </cell>
          <cell r="Y135">
            <v>0</v>
          </cell>
          <cell r="Z135">
            <v>0</v>
          </cell>
          <cell r="AA135">
            <v>0</v>
          </cell>
          <cell r="AB135">
            <v>0</v>
          </cell>
          <cell r="AC135">
            <v>0</v>
          </cell>
          <cell r="AD135">
            <v>0</v>
          </cell>
          <cell r="AE135">
            <v>0</v>
          </cell>
          <cell r="AG135">
            <v>0</v>
          </cell>
          <cell r="AH135">
            <v>0</v>
          </cell>
          <cell r="AI135">
            <v>0</v>
          </cell>
          <cell r="AJ135">
            <v>0</v>
          </cell>
          <cell r="AL135">
            <v>0</v>
          </cell>
          <cell r="AM135">
            <v>0</v>
          </cell>
          <cell r="AN135">
            <v>0</v>
          </cell>
          <cell r="AO135">
            <v>0</v>
          </cell>
          <cell r="AQ135">
            <v>0</v>
          </cell>
          <cell r="AR135">
            <v>0</v>
          </cell>
          <cell r="AS135">
            <v>0</v>
          </cell>
          <cell r="AT135">
            <v>0</v>
          </cell>
          <cell r="AU135">
            <v>0</v>
          </cell>
          <cell r="AV135">
            <v>0</v>
          </cell>
          <cell r="AX135">
            <v>0</v>
          </cell>
          <cell r="AY135">
            <v>0</v>
          </cell>
          <cell r="AZ135">
            <v>0</v>
          </cell>
          <cell r="BB135">
            <v>0</v>
          </cell>
          <cell r="BC135">
            <v>0</v>
          </cell>
          <cell r="BD135">
            <v>0</v>
          </cell>
          <cell r="BF135">
            <v>0</v>
          </cell>
          <cell r="BG135">
            <v>0</v>
          </cell>
          <cell r="BH135">
            <v>123.83499999999999</v>
          </cell>
          <cell r="BI135">
            <v>0</v>
          </cell>
          <cell r="BL135">
            <v>123.83499999999999</v>
          </cell>
          <cell r="BN135" t="str">
            <v>&lt;--ADMw_F--</v>
          </cell>
          <cell r="BO135">
            <v>0</v>
          </cell>
          <cell r="BP135">
            <v>0</v>
          </cell>
          <cell r="BQ135">
            <v>0</v>
          </cell>
          <cell r="BR135">
            <v>0</v>
          </cell>
          <cell r="BS135">
            <v>0</v>
          </cell>
          <cell r="BT135" t="str">
            <v>&lt;--Spacer--&gt;</v>
          </cell>
          <cell r="BU135" t="str">
            <v>&lt;--Spacer--&gt;</v>
          </cell>
          <cell r="BV135" t="str">
            <v>&lt;--Spacer--&gt;</v>
          </cell>
          <cell r="BW135" t="str">
            <v>&lt;--Spacer--&gt;</v>
          </cell>
          <cell r="BY135">
            <v>0</v>
          </cell>
          <cell r="BZ135">
            <v>0</v>
          </cell>
          <cell r="CA135">
            <v>0</v>
          </cell>
          <cell r="CB135">
            <v>0</v>
          </cell>
          <cell r="CC135">
            <v>0</v>
          </cell>
          <cell r="CD135">
            <v>0</v>
          </cell>
          <cell r="CE135">
            <v>0</v>
          </cell>
          <cell r="CF135">
            <v>0</v>
          </cell>
          <cell r="CG135">
            <v>0</v>
          </cell>
          <cell r="CH135">
            <v>0</v>
          </cell>
          <cell r="CI135">
            <v>118.26</v>
          </cell>
          <cell r="CK135">
            <v>118.26</v>
          </cell>
          <cell r="CL135">
            <v>0</v>
          </cell>
          <cell r="CM135">
            <v>0</v>
          </cell>
          <cell r="CN135" t="str">
            <v>--ADMw_C--&gt;</v>
          </cell>
          <cell r="CO135">
            <v>118.26</v>
          </cell>
          <cell r="CQ135">
            <v>118.26</v>
          </cell>
          <cell r="CR135">
            <v>0</v>
          </cell>
          <cell r="CS135">
            <v>0</v>
          </cell>
          <cell r="CT135">
            <v>0</v>
          </cell>
          <cell r="CU135">
            <v>0</v>
          </cell>
          <cell r="CV135">
            <v>0</v>
          </cell>
          <cell r="CW135">
            <v>0</v>
          </cell>
          <cell r="CY135">
            <v>0</v>
          </cell>
          <cell r="CZ135">
            <v>0</v>
          </cell>
          <cell r="DA135">
            <v>0</v>
          </cell>
          <cell r="DB135">
            <v>0</v>
          </cell>
          <cell r="DD135">
            <v>0</v>
          </cell>
          <cell r="DE135">
            <v>0</v>
          </cell>
          <cell r="DF135">
            <v>0</v>
          </cell>
          <cell r="DG135">
            <v>0</v>
          </cell>
          <cell r="DI135">
            <v>0</v>
          </cell>
          <cell r="DJ135">
            <v>0</v>
          </cell>
          <cell r="DK135">
            <v>0</v>
          </cell>
          <cell r="DL135">
            <v>0</v>
          </cell>
          <cell r="DM135">
            <v>22.3</v>
          </cell>
          <cell r="DN135">
            <v>5.5750000000000002</v>
          </cell>
          <cell r="DP135">
            <v>22.3</v>
          </cell>
          <cell r="DQ135">
            <v>0</v>
          </cell>
          <cell r="DR135">
            <v>0</v>
          </cell>
          <cell r="DT135">
            <v>0</v>
          </cell>
          <cell r="DU135">
            <v>0</v>
          </cell>
          <cell r="DV135">
            <v>0</v>
          </cell>
          <cell r="DX135">
            <v>0</v>
          </cell>
          <cell r="DY135">
            <v>0</v>
          </cell>
          <cell r="DZ135">
            <v>103.095</v>
          </cell>
          <cell r="EA135">
            <v>123.83499999999999</v>
          </cell>
          <cell r="ED135">
            <v>123.83499999999999</v>
          </cell>
          <cell r="EF135" t="str">
            <v>&lt;--ADMw_C--</v>
          </cell>
          <cell r="EG135">
            <v>-8.3649999999999992E-3</v>
          </cell>
          <cell r="EH135">
            <v>0</v>
          </cell>
          <cell r="EI135">
            <v>0</v>
          </cell>
          <cell r="EJ135">
            <v>0</v>
          </cell>
          <cell r="EK135">
            <v>0</v>
          </cell>
          <cell r="EL135" t="str">
            <v>&lt;--Spacer--&gt;</v>
          </cell>
          <cell r="EM135" t="str">
            <v>&lt;--Spacer--&gt;</v>
          </cell>
          <cell r="EN135" t="str">
            <v>&lt;--Spacer--&gt;</v>
          </cell>
          <cell r="EO135" t="str">
            <v>&lt;--Spacer--&gt;</v>
          </cell>
          <cell r="EQ135">
            <v>0</v>
          </cell>
          <cell r="ER135">
            <v>0</v>
          </cell>
          <cell r="ES135">
            <v>0</v>
          </cell>
          <cell r="ET135">
            <v>0</v>
          </cell>
          <cell r="EU135">
            <v>0</v>
          </cell>
          <cell r="EV135">
            <v>0</v>
          </cell>
          <cell r="EW135">
            <v>0</v>
          </cell>
          <cell r="EX135">
            <v>0</v>
          </cell>
          <cell r="EY135">
            <v>0</v>
          </cell>
          <cell r="EZ135">
            <v>0</v>
          </cell>
          <cell r="FA135">
            <v>98.71</v>
          </cell>
          <cell r="FC135">
            <v>98.71</v>
          </cell>
          <cell r="FD135">
            <v>0</v>
          </cell>
          <cell r="FE135">
            <v>0</v>
          </cell>
          <cell r="FF135" t="str">
            <v>--ADMw_P--&gt;</v>
          </cell>
          <cell r="FG135">
            <v>98.71</v>
          </cell>
          <cell r="FI135">
            <v>98.71</v>
          </cell>
          <cell r="FJ135">
            <v>0</v>
          </cell>
          <cell r="FK135">
            <v>0</v>
          </cell>
          <cell r="FL135">
            <v>0</v>
          </cell>
          <cell r="FM135">
            <v>0</v>
          </cell>
          <cell r="FN135">
            <v>0</v>
          </cell>
          <cell r="FO135">
            <v>0</v>
          </cell>
          <cell r="FQ135">
            <v>0</v>
          </cell>
          <cell r="FR135">
            <v>0</v>
          </cell>
          <cell r="FS135">
            <v>0</v>
          </cell>
          <cell r="FT135">
            <v>0</v>
          </cell>
          <cell r="FV135">
            <v>0</v>
          </cell>
          <cell r="FW135">
            <v>0</v>
          </cell>
          <cell r="FX135">
            <v>0</v>
          </cell>
          <cell r="FY135">
            <v>0</v>
          </cell>
          <cell r="GA135">
            <v>0</v>
          </cell>
          <cell r="GB135">
            <v>0</v>
          </cell>
          <cell r="GC135">
            <v>0</v>
          </cell>
          <cell r="GD135">
            <v>0</v>
          </cell>
          <cell r="GE135">
            <v>17.54</v>
          </cell>
          <cell r="GF135">
            <v>4.3849999999999998</v>
          </cell>
          <cell r="GH135">
            <v>17.54</v>
          </cell>
          <cell r="GI135">
            <v>0</v>
          </cell>
          <cell r="GJ135">
            <v>0</v>
          </cell>
          <cell r="GL135">
            <v>0</v>
          </cell>
          <cell r="GM135">
            <v>0</v>
          </cell>
          <cell r="GN135">
            <v>0</v>
          </cell>
          <cell r="GP135">
            <v>0</v>
          </cell>
          <cell r="GQ135">
            <v>0</v>
          </cell>
          <cell r="GR135">
            <v>105.7975</v>
          </cell>
          <cell r="GS135">
            <v>103.095</v>
          </cell>
          <cell r="GV135">
            <v>105.7975</v>
          </cell>
          <cell r="GX135" t="str">
            <v>&lt;--ADMw_P--</v>
          </cell>
          <cell r="GY135">
            <v>0</v>
          </cell>
          <cell r="GZ135">
            <v>0</v>
          </cell>
          <cell r="HA135">
            <v>0</v>
          </cell>
          <cell r="HB135">
            <v>0</v>
          </cell>
          <cell r="HC135">
            <v>0</v>
          </cell>
          <cell r="HD135" t="str">
            <v>&lt;--Spacer--&gt;</v>
          </cell>
          <cell r="HE135" t="str">
            <v>&lt;--Spacer--&gt;</v>
          </cell>
          <cell r="HF135" t="str">
            <v>&lt;--Spacer--&gt;</v>
          </cell>
          <cell r="HG135" t="str">
            <v>&lt;--Spacer--&gt;</v>
          </cell>
          <cell r="HI135">
            <v>0</v>
          </cell>
          <cell r="HJ135">
            <v>0</v>
          </cell>
          <cell r="HK135">
            <v>0</v>
          </cell>
          <cell r="HL135">
            <v>0</v>
          </cell>
          <cell r="HM135">
            <v>0</v>
          </cell>
          <cell r="HN135">
            <v>0</v>
          </cell>
          <cell r="HO135">
            <v>0</v>
          </cell>
          <cell r="HP135">
            <v>0</v>
          </cell>
          <cell r="HQ135">
            <v>0</v>
          </cell>
          <cell r="HR135">
            <v>0</v>
          </cell>
          <cell r="HS135">
            <v>99.74</v>
          </cell>
          <cell r="HU135">
            <v>99.74</v>
          </cell>
          <cell r="HV135">
            <v>0</v>
          </cell>
          <cell r="HW135">
            <v>0</v>
          </cell>
          <cell r="HX135" t="str">
            <v>--ADMw_O--&gt;</v>
          </cell>
          <cell r="HY135">
            <v>99.74</v>
          </cell>
          <cell r="IA135">
            <v>99.74</v>
          </cell>
          <cell r="IB135">
            <v>0</v>
          </cell>
          <cell r="IC135">
            <v>0</v>
          </cell>
          <cell r="ID135">
            <v>0</v>
          </cell>
          <cell r="IE135">
            <v>0</v>
          </cell>
          <cell r="IF135">
            <v>0</v>
          </cell>
          <cell r="IG135">
            <v>0</v>
          </cell>
          <cell r="II135">
            <v>0</v>
          </cell>
          <cell r="IJ135">
            <v>0</v>
          </cell>
          <cell r="IK135">
            <v>0</v>
          </cell>
          <cell r="IL135">
            <v>0</v>
          </cell>
          <cell r="IN135">
            <v>0</v>
          </cell>
          <cell r="IO135">
            <v>0</v>
          </cell>
          <cell r="IP135">
            <v>0</v>
          </cell>
          <cell r="IQ135">
            <v>0</v>
          </cell>
          <cell r="IS135">
            <v>0</v>
          </cell>
          <cell r="IT135">
            <v>0</v>
          </cell>
          <cell r="IU135">
            <v>0</v>
          </cell>
          <cell r="IV135">
            <v>0</v>
          </cell>
          <cell r="IW135">
            <v>24.23</v>
          </cell>
          <cell r="IX135">
            <v>6.0575000000000001</v>
          </cell>
          <cell r="IZ135">
            <v>24.23</v>
          </cell>
          <cell r="JA135">
            <v>0</v>
          </cell>
          <cell r="JB135">
            <v>0</v>
          </cell>
          <cell r="JD135">
            <v>0</v>
          </cell>
          <cell r="JE135">
            <v>0</v>
          </cell>
          <cell r="JF135">
            <v>0</v>
          </cell>
          <cell r="JH135">
            <v>0</v>
          </cell>
          <cell r="JI135">
            <v>0</v>
          </cell>
          <cell r="JJ135">
            <v>105.7975</v>
          </cell>
          <cell r="JL135" t="str">
            <v>&lt;--ADMw_O--</v>
          </cell>
          <cell r="JM135">
            <v>0</v>
          </cell>
          <cell r="JN135">
            <v>0</v>
          </cell>
          <cell r="JO135">
            <v>0</v>
          </cell>
          <cell r="JP135">
            <v>0</v>
          </cell>
          <cell r="JQ135">
            <v>0</v>
          </cell>
          <cell r="JR135">
            <v>43640.35126797454</v>
          </cell>
          <cell r="JS135">
            <v>1</v>
          </cell>
          <cell r="JT135">
            <v>3</v>
          </cell>
        </row>
        <row r="136">
          <cell r="A136">
            <v>2050</v>
          </cell>
          <cell r="B136">
            <v>2050</v>
          </cell>
          <cell r="C136" t="str">
            <v>16004</v>
          </cell>
          <cell r="D136" t="str">
            <v>Jefferson</v>
          </cell>
          <cell r="E136" t="str">
            <v>Culver SD 4</v>
          </cell>
          <cell r="G136">
            <v>2049</v>
          </cell>
          <cell r="H136">
            <v>1700000</v>
          </cell>
          <cell r="I136">
            <v>0</v>
          </cell>
          <cell r="J136">
            <v>0</v>
          </cell>
          <cell r="K136">
            <v>3000</v>
          </cell>
          <cell r="L136">
            <v>0</v>
          </cell>
          <cell r="M136">
            <v>0</v>
          </cell>
          <cell r="N136">
            <v>0</v>
          </cell>
          <cell r="O136">
            <v>0</v>
          </cell>
          <cell r="P136">
            <v>11.62</v>
          </cell>
          <cell r="Q136">
            <v>300000</v>
          </cell>
          <cell r="R136">
            <v>667</v>
          </cell>
          <cell r="S136">
            <v>667</v>
          </cell>
          <cell r="T136">
            <v>667</v>
          </cell>
          <cell r="U136">
            <v>0</v>
          </cell>
          <cell r="V136" t="str">
            <v>--ADMw_F--&gt;</v>
          </cell>
          <cell r="W136">
            <v>667</v>
          </cell>
          <cell r="X136">
            <v>667</v>
          </cell>
          <cell r="Y136">
            <v>667</v>
          </cell>
          <cell r="Z136">
            <v>0</v>
          </cell>
          <cell r="AA136">
            <v>90</v>
          </cell>
          <cell r="AB136">
            <v>73.37</v>
          </cell>
          <cell r="AC136">
            <v>4</v>
          </cell>
          <cell r="AD136">
            <v>75</v>
          </cell>
          <cell r="AE136">
            <v>37.5</v>
          </cell>
          <cell r="AF136">
            <v>75</v>
          </cell>
          <cell r="AG136">
            <v>75</v>
          </cell>
          <cell r="AH136">
            <v>0</v>
          </cell>
          <cell r="AI136">
            <v>0</v>
          </cell>
          <cell r="AJ136">
            <v>0</v>
          </cell>
          <cell r="AK136">
            <v>0</v>
          </cell>
          <cell r="AL136">
            <v>0</v>
          </cell>
          <cell r="AM136">
            <v>0</v>
          </cell>
          <cell r="AN136">
            <v>0</v>
          </cell>
          <cell r="AO136">
            <v>0</v>
          </cell>
          <cell r="AP136">
            <v>0</v>
          </cell>
          <cell r="AQ136">
            <v>0</v>
          </cell>
          <cell r="AR136">
            <v>0</v>
          </cell>
          <cell r="AS136">
            <v>10</v>
          </cell>
          <cell r="AT136">
            <v>2.5</v>
          </cell>
          <cell r="AU136">
            <v>152</v>
          </cell>
          <cell r="AV136">
            <v>38</v>
          </cell>
          <cell r="AW136">
            <v>152</v>
          </cell>
          <cell r="AX136">
            <v>152</v>
          </cell>
          <cell r="AY136">
            <v>0</v>
          </cell>
          <cell r="AZ136">
            <v>0</v>
          </cell>
          <cell r="BA136">
            <v>0</v>
          </cell>
          <cell r="BB136">
            <v>0</v>
          </cell>
          <cell r="BC136">
            <v>0</v>
          </cell>
          <cell r="BD136">
            <v>87.61</v>
          </cell>
          <cell r="BE136">
            <v>87.61</v>
          </cell>
          <cell r="BF136">
            <v>87.61</v>
          </cell>
          <cell r="BG136">
            <v>0</v>
          </cell>
          <cell r="BH136">
            <v>908.76220000000001</v>
          </cell>
          <cell r="BI136">
            <v>909.98</v>
          </cell>
          <cell r="BJ136">
            <v>908.76220000000001</v>
          </cell>
          <cell r="BK136">
            <v>909.98</v>
          </cell>
          <cell r="BL136">
            <v>909.98</v>
          </cell>
          <cell r="BM136">
            <v>909.98</v>
          </cell>
          <cell r="BN136" t="str">
            <v>&lt;--ADMw_F--</v>
          </cell>
          <cell r="BO136">
            <v>-8.34E-4</v>
          </cell>
          <cell r="BP136">
            <v>0</v>
          </cell>
          <cell r="BQ136">
            <v>449.78</v>
          </cell>
          <cell r="BR136">
            <v>19</v>
          </cell>
          <cell r="BS136">
            <v>0.7</v>
          </cell>
          <cell r="BT136" t="str">
            <v>&lt;--Spacer--&gt;</v>
          </cell>
          <cell r="BU136" t="str">
            <v>&lt;--Spacer--&gt;</v>
          </cell>
          <cell r="BV136" t="str">
            <v>&lt;--Spacer--&gt;</v>
          </cell>
          <cell r="BW136" t="str">
            <v>&lt;--Spacer--&gt;</v>
          </cell>
          <cell r="BX136">
            <v>2049</v>
          </cell>
          <cell r="BY136">
            <v>1640000</v>
          </cell>
          <cell r="BZ136">
            <v>0</v>
          </cell>
          <cell r="CA136">
            <v>0</v>
          </cell>
          <cell r="CB136">
            <v>3000</v>
          </cell>
          <cell r="CC136">
            <v>0</v>
          </cell>
          <cell r="CD136">
            <v>0</v>
          </cell>
          <cell r="CE136">
            <v>0</v>
          </cell>
          <cell r="CF136">
            <v>0</v>
          </cell>
          <cell r="CG136">
            <v>11.25</v>
          </cell>
          <cell r="CH136">
            <v>300000</v>
          </cell>
          <cell r="CI136">
            <v>666.52</v>
          </cell>
          <cell r="CJ136">
            <v>666.52</v>
          </cell>
          <cell r="CK136">
            <v>666.52</v>
          </cell>
          <cell r="CL136">
            <v>0</v>
          </cell>
          <cell r="CM136">
            <v>0</v>
          </cell>
          <cell r="CN136" t="str">
            <v>--ADMw_C--&gt;</v>
          </cell>
          <cell r="CO136">
            <v>666.52</v>
          </cell>
          <cell r="CP136">
            <v>666.52</v>
          </cell>
          <cell r="CQ136">
            <v>666.52</v>
          </cell>
          <cell r="CR136">
            <v>0</v>
          </cell>
          <cell r="CS136">
            <v>92</v>
          </cell>
          <cell r="CT136">
            <v>73.3172</v>
          </cell>
          <cell r="CU136">
            <v>4</v>
          </cell>
          <cell r="CV136">
            <v>73.63</v>
          </cell>
          <cell r="CW136">
            <v>36.814999999999998</v>
          </cell>
          <cell r="CX136">
            <v>73.63</v>
          </cell>
          <cell r="CY136">
            <v>73.63</v>
          </cell>
          <cell r="CZ136">
            <v>0</v>
          </cell>
          <cell r="DA136">
            <v>0</v>
          </cell>
          <cell r="DB136">
            <v>0</v>
          </cell>
          <cell r="DC136">
            <v>0</v>
          </cell>
          <cell r="DD136">
            <v>0</v>
          </cell>
          <cell r="DE136">
            <v>0</v>
          </cell>
          <cell r="DF136">
            <v>0</v>
          </cell>
          <cell r="DG136">
            <v>0</v>
          </cell>
          <cell r="DH136">
            <v>0</v>
          </cell>
          <cell r="DI136">
            <v>0</v>
          </cell>
          <cell r="DJ136">
            <v>0</v>
          </cell>
          <cell r="DK136">
            <v>10</v>
          </cell>
          <cell r="DL136">
            <v>2.5</v>
          </cell>
          <cell r="DM136">
            <v>152</v>
          </cell>
          <cell r="DN136">
            <v>38</v>
          </cell>
          <cell r="DO136">
            <v>152</v>
          </cell>
          <cell r="DP136">
            <v>152</v>
          </cell>
          <cell r="DQ136">
            <v>0</v>
          </cell>
          <cell r="DR136">
            <v>0</v>
          </cell>
          <cell r="DS136">
            <v>0</v>
          </cell>
          <cell r="DT136">
            <v>0</v>
          </cell>
          <cell r="DU136">
            <v>0</v>
          </cell>
          <cell r="DV136">
            <v>87.61</v>
          </cell>
          <cell r="DW136">
            <v>87.61</v>
          </cell>
          <cell r="DX136">
            <v>87.61</v>
          </cell>
          <cell r="DY136">
            <v>0</v>
          </cell>
          <cell r="DZ136">
            <v>895.7029</v>
          </cell>
          <cell r="EA136">
            <v>908.76220000000001</v>
          </cell>
          <cell r="EB136">
            <v>895.7029</v>
          </cell>
          <cell r="EC136">
            <v>908.76220000000001</v>
          </cell>
          <cell r="ED136">
            <v>908.76220000000001</v>
          </cell>
          <cell r="EE136">
            <v>908.76220000000001</v>
          </cell>
          <cell r="EF136" t="str">
            <v>&lt;--ADMw_C--</v>
          </cell>
          <cell r="EG136">
            <v>-8.1939999999999999E-3</v>
          </cell>
          <cell r="EH136">
            <v>0</v>
          </cell>
          <cell r="EI136">
            <v>446.41</v>
          </cell>
          <cell r="EJ136">
            <v>20</v>
          </cell>
          <cell r="EK136">
            <v>0.7</v>
          </cell>
          <cell r="EL136" t="str">
            <v>&lt;--Spacer--&gt;</v>
          </cell>
          <cell r="EM136" t="str">
            <v>&lt;--Spacer--&gt;</v>
          </cell>
          <cell r="EN136" t="str">
            <v>&lt;--Spacer--&gt;</v>
          </cell>
          <cell r="EO136" t="str">
            <v>&lt;--Spacer--&gt;</v>
          </cell>
          <cell r="EP136">
            <v>2049</v>
          </cell>
          <cell r="EQ136">
            <v>1613744</v>
          </cell>
          <cell r="ER136">
            <v>0</v>
          </cell>
          <cell r="ES136">
            <v>57725</v>
          </cell>
          <cell r="ET136">
            <v>20016</v>
          </cell>
          <cell r="EU136">
            <v>0</v>
          </cell>
          <cell r="EV136">
            <v>0</v>
          </cell>
          <cell r="EW136">
            <v>0</v>
          </cell>
          <cell r="EX136">
            <v>0</v>
          </cell>
          <cell r="EY136">
            <v>11.62</v>
          </cell>
          <cell r="EZ136">
            <v>336416</v>
          </cell>
          <cell r="FA136">
            <v>663.89</v>
          </cell>
          <cell r="FB136">
            <v>663.89</v>
          </cell>
          <cell r="FC136">
            <v>663.89</v>
          </cell>
          <cell r="FD136">
            <v>0</v>
          </cell>
          <cell r="FE136">
            <v>0</v>
          </cell>
          <cell r="FF136" t="str">
            <v>--ADMw_P--&gt;</v>
          </cell>
          <cell r="FG136">
            <v>663.89</v>
          </cell>
          <cell r="FH136">
            <v>663.89</v>
          </cell>
          <cell r="FI136">
            <v>663.89</v>
          </cell>
          <cell r="FJ136">
            <v>0</v>
          </cell>
          <cell r="FK136">
            <v>92</v>
          </cell>
          <cell r="FL136">
            <v>73.027900000000002</v>
          </cell>
          <cell r="FM136">
            <v>4</v>
          </cell>
          <cell r="FN136">
            <v>72.349999999999994</v>
          </cell>
          <cell r="FO136">
            <v>36.174999999999997</v>
          </cell>
          <cell r="FP136">
            <v>72.349999999999994</v>
          </cell>
          <cell r="FQ136">
            <v>72.349999999999994</v>
          </cell>
          <cell r="FR136">
            <v>0</v>
          </cell>
          <cell r="FS136">
            <v>0</v>
          </cell>
          <cell r="FT136">
            <v>0</v>
          </cell>
          <cell r="FU136">
            <v>0</v>
          </cell>
          <cell r="FV136">
            <v>0</v>
          </cell>
          <cell r="FW136">
            <v>0</v>
          </cell>
          <cell r="FX136">
            <v>0</v>
          </cell>
          <cell r="FY136">
            <v>0</v>
          </cell>
          <cell r="FZ136">
            <v>0</v>
          </cell>
          <cell r="GA136">
            <v>0</v>
          </cell>
          <cell r="GB136">
            <v>0</v>
          </cell>
          <cell r="GC136">
            <v>9</v>
          </cell>
          <cell r="GD136">
            <v>2.25</v>
          </cell>
          <cell r="GE136">
            <v>115</v>
          </cell>
          <cell r="GF136">
            <v>28.75</v>
          </cell>
          <cell r="GG136">
            <v>115</v>
          </cell>
          <cell r="GH136">
            <v>115</v>
          </cell>
          <cell r="GI136">
            <v>0</v>
          </cell>
          <cell r="GJ136">
            <v>0</v>
          </cell>
          <cell r="GK136">
            <v>0</v>
          </cell>
          <cell r="GL136">
            <v>0</v>
          </cell>
          <cell r="GM136">
            <v>0</v>
          </cell>
          <cell r="GN136">
            <v>87.61</v>
          </cell>
          <cell r="GO136">
            <v>87.61</v>
          </cell>
          <cell r="GP136">
            <v>87.61</v>
          </cell>
          <cell r="GQ136">
            <v>0</v>
          </cell>
          <cell r="GR136">
            <v>914.28830000000005</v>
          </cell>
          <cell r="GS136">
            <v>895.7029</v>
          </cell>
          <cell r="GT136">
            <v>914.28830000000005</v>
          </cell>
          <cell r="GU136">
            <v>895.7029</v>
          </cell>
          <cell r="GV136">
            <v>914.28830000000005</v>
          </cell>
          <cell r="GW136">
            <v>914.28830000000005</v>
          </cell>
          <cell r="GX136" t="str">
            <v>&lt;--ADMw_P--</v>
          </cell>
          <cell r="GY136">
            <v>-5.4419999999999998E-3</v>
          </cell>
          <cell r="GZ136">
            <v>0</v>
          </cell>
          <cell r="HA136">
            <v>506.73</v>
          </cell>
          <cell r="HB136">
            <v>29</v>
          </cell>
          <cell r="HC136">
            <v>0.7</v>
          </cell>
          <cell r="HD136" t="str">
            <v>&lt;--Spacer--&gt;</v>
          </cell>
          <cell r="HE136" t="str">
            <v>&lt;--Spacer--&gt;</v>
          </cell>
          <cell r="HF136" t="str">
            <v>&lt;--Spacer--&gt;</v>
          </cell>
          <cell r="HG136" t="str">
            <v>&lt;--Spacer--&gt;</v>
          </cell>
          <cell r="HH136">
            <v>2049</v>
          </cell>
          <cell r="HI136">
            <v>1495324</v>
          </cell>
          <cell r="HJ136">
            <v>0</v>
          </cell>
          <cell r="HK136">
            <v>72971</v>
          </cell>
          <cell r="HL136">
            <v>15730</v>
          </cell>
          <cell r="HM136">
            <v>0</v>
          </cell>
          <cell r="HN136">
            <v>0</v>
          </cell>
          <cell r="HO136">
            <v>0</v>
          </cell>
          <cell r="HP136">
            <v>0</v>
          </cell>
          <cell r="HQ136">
            <v>11.86</v>
          </cell>
          <cell r="HR136">
            <v>344708</v>
          </cell>
          <cell r="HS136">
            <v>674.03</v>
          </cell>
          <cell r="HT136">
            <v>674.03</v>
          </cell>
          <cell r="HU136">
            <v>674.03</v>
          </cell>
          <cell r="HV136">
            <v>0</v>
          </cell>
          <cell r="HW136">
            <v>0</v>
          </cell>
          <cell r="HX136" t="str">
            <v>--ADMw_O--&gt;</v>
          </cell>
          <cell r="HY136">
            <v>674.03</v>
          </cell>
          <cell r="HZ136">
            <v>674.03</v>
          </cell>
          <cell r="IA136">
            <v>674.03</v>
          </cell>
          <cell r="IB136">
            <v>0</v>
          </cell>
          <cell r="IC136">
            <v>85</v>
          </cell>
          <cell r="ID136">
            <v>74.143299999999996</v>
          </cell>
          <cell r="IE136">
            <v>1.8</v>
          </cell>
          <cell r="IF136">
            <v>74.209999999999994</v>
          </cell>
          <cell r="IG136">
            <v>37.104999999999997</v>
          </cell>
          <cell r="IH136">
            <v>74.209999999999994</v>
          </cell>
          <cell r="II136">
            <v>74.209999999999994</v>
          </cell>
          <cell r="IJ136">
            <v>0</v>
          </cell>
          <cell r="IK136">
            <v>0</v>
          </cell>
          <cell r="IL136">
            <v>0</v>
          </cell>
          <cell r="IM136">
            <v>0</v>
          </cell>
          <cell r="IN136">
            <v>0</v>
          </cell>
          <cell r="IO136">
            <v>0</v>
          </cell>
          <cell r="IP136">
            <v>0</v>
          </cell>
          <cell r="IQ136">
            <v>0</v>
          </cell>
          <cell r="IR136">
            <v>0</v>
          </cell>
          <cell r="IS136">
            <v>0</v>
          </cell>
          <cell r="IT136">
            <v>0</v>
          </cell>
          <cell r="IU136">
            <v>7</v>
          </cell>
          <cell r="IV136">
            <v>1.75</v>
          </cell>
          <cell r="IW136">
            <v>153</v>
          </cell>
          <cell r="IX136">
            <v>38.25</v>
          </cell>
          <cell r="IY136">
            <v>153</v>
          </cell>
          <cell r="IZ136">
            <v>153</v>
          </cell>
          <cell r="JA136">
            <v>0</v>
          </cell>
          <cell r="JB136">
            <v>0</v>
          </cell>
          <cell r="JC136">
            <v>0</v>
          </cell>
          <cell r="JD136">
            <v>0</v>
          </cell>
          <cell r="JE136">
            <v>0</v>
          </cell>
          <cell r="JF136">
            <v>87.21</v>
          </cell>
          <cell r="JG136">
            <v>87.21</v>
          </cell>
          <cell r="JH136">
            <v>87.21</v>
          </cell>
          <cell r="JI136">
            <v>0</v>
          </cell>
          <cell r="JJ136">
            <v>914.28830000000005</v>
          </cell>
          <cell r="JK136">
            <v>914.28830000000005</v>
          </cell>
          <cell r="JL136" t="str">
            <v>&lt;--ADMw_O--</v>
          </cell>
          <cell r="JM136">
            <v>-1.2390999999999999E-2</v>
          </cell>
          <cell r="JN136">
            <v>0</v>
          </cell>
          <cell r="JO136">
            <v>511.41</v>
          </cell>
          <cell r="JP136">
            <v>37</v>
          </cell>
          <cell r="JQ136">
            <v>0.7</v>
          </cell>
          <cell r="JR136">
            <v>43640.35126797454</v>
          </cell>
          <cell r="JS136">
            <v>1</v>
          </cell>
          <cell r="JT136">
            <v>2</v>
          </cell>
        </row>
        <row r="137">
          <cell r="A137">
            <v>2051</v>
          </cell>
          <cell r="B137">
            <v>2051</v>
          </cell>
          <cell r="C137" t="str">
            <v>16008</v>
          </cell>
          <cell r="D137" t="str">
            <v>Jefferson</v>
          </cell>
          <cell r="E137" t="str">
            <v>Ashwood SD 8</v>
          </cell>
          <cell r="G137">
            <v>2049</v>
          </cell>
          <cell r="H137">
            <v>0</v>
          </cell>
          <cell r="I137">
            <v>0</v>
          </cell>
          <cell r="J137">
            <v>0</v>
          </cell>
          <cell r="K137">
            <v>300</v>
          </cell>
          <cell r="L137">
            <v>0</v>
          </cell>
          <cell r="M137">
            <v>0</v>
          </cell>
          <cell r="N137">
            <v>0</v>
          </cell>
          <cell r="O137">
            <v>0</v>
          </cell>
          <cell r="P137">
            <v>8</v>
          </cell>
          <cell r="Q137">
            <v>50000</v>
          </cell>
          <cell r="R137">
            <v>6.5</v>
          </cell>
          <cell r="S137">
            <v>6.5</v>
          </cell>
          <cell r="T137">
            <v>6.5</v>
          </cell>
          <cell r="U137">
            <v>0</v>
          </cell>
          <cell r="V137" t="str">
            <v>--ADMw_F--&gt;</v>
          </cell>
          <cell r="W137">
            <v>6.5</v>
          </cell>
          <cell r="X137">
            <v>6.5</v>
          </cell>
          <cell r="Y137">
            <v>6.5</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1.44</v>
          </cell>
          <cell r="AV137">
            <v>0.36</v>
          </cell>
          <cell r="AW137">
            <v>1.44</v>
          </cell>
          <cell r="AX137">
            <v>1.44</v>
          </cell>
          <cell r="AY137">
            <v>0</v>
          </cell>
          <cell r="AZ137">
            <v>25.54</v>
          </cell>
          <cell r="BA137">
            <v>25.54</v>
          </cell>
          <cell r="BB137">
            <v>25.54</v>
          </cell>
          <cell r="BC137">
            <v>0</v>
          </cell>
          <cell r="BD137">
            <v>0</v>
          </cell>
          <cell r="BE137">
            <v>0</v>
          </cell>
          <cell r="BF137">
            <v>0</v>
          </cell>
          <cell r="BG137">
            <v>0</v>
          </cell>
          <cell r="BH137">
            <v>32.4</v>
          </cell>
          <cell r="BI137">
            <v>32.4</v>
          </cell>
          <cell r="BJ137">
            <v>32.4</v>
          </cell>
          <cell r="BK137">
            <v>32.4</v>
          </cell>
          <cell r="BL137">
            <v>32.4</v>
          </cell>
          <cell r="BM137">
            <v>32.4</v>
          </cell>
          <cell r="BN137" t="str">
            <v>&lt;--ADMw_F--</v>
          </cell>
          <cell r="BO137">
            <v>0</v>
          </cell>
          <cell r="BP137">
            <v>0</v>
          </cell>
          <cell r="BQ137">
            <v>7692.31</v>
          </cell>
          <cell r="BR137">
            <v>98</v>
          </cell>
          <cell r="BS137">
            <v>0.9</v>
          </cell>
          <cell r="BT137" t="str">
            <v>&lt;--Spacer--&gt;</v>
          </cell>
          <cell r="BU137" t="str">
            <v>&lt;--Spacer--&gt;</v>
          </cell>
          <cell r="BV137" t="str">
            <v>&lt;--Spacer--&gt;</v>
          </cell>
          <cell r="BW137" t="str">
            <v>&lt;--Spacer--&gt;</v>
          </cell>
          <cell r="BX137">
            <v>2049</v>
          </cell>
          <cell r="BY137">
            <v>0</v>
          </cell>
          <cell r="BZ137">
            <v>0</v>
          </cell>
          <cell r="CA137">
            <v>0</v>
          </cell>
          <cell r="CB137">
            <v>300</v>
          </cell>
          <cell r="CC137">
            <v>0</v>
          </cell>
          <cell r="CD137">
            <v>0</v>
          </cell>
          <cell r="CE137">
            <v>0</v>
          </cell>
          <cell r="CF137">
            <v>0</v>
          </cell>
          <cell r="CG137">
            <v>0</v>
          </cell>
          <cell r="CH137">
            <v>58000</v>
          </cell>
          <cell r="CI137">
            <v>6.5</v>
          </cell>
          <cell r="CJ137">
            <v>6.5</v>
          </cell>
          <cell r="CK137">
            <v>6.5</v>
          </cell>
          <cell r="CL137">
            <v>0</v>
          </cell>
          <cell r="CM137">
            <v>0</v>
          </cell>
          <cell r="CN137" t="str">
            <v>--ADMw_C--&gt;</v>
          </cell>
          <cell r="CO137">
            <v>6.5</v>
          </cell>
          <cell r="CP137">
            <v>6.5</v>
          </cell>
          <cell r="CQ137">
            <v>6.5</v>
          </cell>
          <cell r="CR137">
            <v>0</v>
          </cell>
          <cell r="CS137">
            <v>0</v>
          </cell>
          <cell r="CT137">
            <v>0</v>
          </cell>
          <cell r="CU137">
            <v>0</v>
          </cell>
          <cell r="CV137">
            <v>0</v>
          </cell>
          <cell r="CW137">
            <v>0</v>
          </cell>
          <cell r="CX137">
            <v>0</v>
          </cell>
          <cell r="CY137">
            <v>0</v>
          </cell>
          <cell r="CZ137">
            <v>0</v>
          </cell>
          <cell r="DA137">
            <v>0</v>
          </cell>
          <cell r="DB137">
            <v>0</v>
          </cell>
          <cell r="DC137">
            <v>0</v>
          </cell>
          <cell r="DD137">
            <v>0</v>
          </cell>
          <cell r="DE137">
            <v>0</v>
          </cell>
          <cell r="DF137">
            <v>0</v>
          </cell>
          <cell r="DG137">
            <v>0</v>
          </cell>
          <cell r="DH137">
            <v>0</v>
          </cell>
          <cell r="DI137">
            <v>0</v>
          </cell>
          <cell r="DJ137">
            <v>0</v>
          </cell>
          <cell r="DK137">
            <v>0</v>
          </cell>
          <cell r="DL137">
            <v>0</v>
          </cell>
          <cell r="DM137">
            <v>1.44</v>
          </cell>
          <cell r="DN137">
            <v>0.36</v>
          </cell>
          <cell r="DO137">
            <v>1.44</v>
          </cell>
          <cell r="DP137">
            <v>1.44</v>
          </cell>
          <cell r="DQ137">
            <v>0</v>
          </cell>
          <cell r="DR137">
            <v>25.54</v>
          </cell>
          <cell r="DS137">
            <v>25.54</v>
          </cell>
          <cell r="DT137">
            <v>25.54</v>
          </cell>
          <cell r="DU137">
            <v>0</v>
          </cell>
          <cell r="DV137">
            <v>0</v>
          </cell>
          <cell r="DW137">
            <v>0</v>
          </cell>
          <cell r="DX137">
            <v>0</v>
          </cell>
          <cell r="DY137">
            <v>0</v>
          </cell>
          <cell r="DZ137">
            <v>32.93</v>
          </cell>
          <cell r="EA137">
            <v>32.4</v>
          </cell>
          <cell r="EB137">
            <v>32.93</v>
          </cell>
          <cell r="EC137">
            <v>32.4</v>
          </cell>
          <cell r="ED137">
            <v>32.93</v>
          </cell>
          <cell r="EE137">
            <v>32.93</v>
          </cell>
          <cell r="EF137" t="str">
            <v>&lt;--ADMw_C--</v>
          </cell>
          <cell r="EG137">
            <v>0</v>
          </cell>
          <cell r="EH137">
            <v>0</v>
          </cell>
          <cell r="EI137">
            <v>8923.08</v>
          </cell>
          <cell r="EJ137">
            <v>98</v>
          </cell>
          <cell r="EK137">
            <v>0.9</v>
          </cell>
          <cell r="EL137" t="str">
            <v>&lt;--Spacer--&gt;</v>
          </cell>
          <cell r="EM137" t="str">
            <v>&lt;--Spacer--&gt;</v>
          </cell>
          <cell r="EN137" t="str">
            <v>&lt;--Spacer--&gt;</v>
          </cell>
          <cell r="EO137" t="str">
            <v>&lt;--Spacer--&gt;</v>
          </cell>
          <cell r="EP137">
            <v>2049</v>
          </cell>
          <cell r="EQ137">
            <v>0</v>
          </cell>
          <cell r="ER137">
            <v>0</v>
          </cell>
          <cell r="ES137">
            <v>469</v>
          </cell>
          <cell r="ET137">
            <v>119</v>
          </cell>
          <cell r="EU137">
            <v>0</v>
          </cell>
          <cell r="EV137">
            <v>0</v>
          </cell>
          <cell r="EW137">
            <v>0</v>
          </cell>
          <cell r="EX137">
            <v>0</v>
          </cell>
          <cell r="EY137">
            <v>8</v>
          </cell>
          <cell r="EZ137">
            <v>54974</v>
          </cell>
          <cell r="FA137">
            <v>7</v>
          </cell>
          <cell r="FB137">
            <v>7</v>
          </cell>
          <cell r="FC137">
            <v>7</v>
          </cell>
          <cell r="FD137">
            <v>0</v>
          </cell>
          <cell r="FE137">
            <v>0</v>
          </cell>
          <cell r="FF137" t="str">
            <v>--ADMw_P--&gt;</v>
          </cell>
          <cell r="FG137">
            <v>7</v>
          </cell>
          <cell r="FH137">
            <v>7</v>
          </cell>
          <cell r="FI137">
            <v>7</v>
          </cell>
          <cell r="FJ137">
            <v>0</v>
          </cell>
          <cell r="FK137">
            <v>0</v>
          </cell>
          <cell r="FL137">
            <v>0</v>
          </cell>
          <cell r="FM137">
            <v>0</v>
          </cell>
          <cell r="FN137">
            <v>0</v>
          </cell>
          <cell r="FO137">
            <v>0</v>
          </cell>
          <cell r="FP137">
            <v>0</v>
          </cell>
          <cell r="FQ137">
            <v>0</v>
          </cell>
          <cell r="FR137">
            <v>0</v>
          </cell>
          <cell r="FS137">
            <v>0</v>
          </cell>
          <cell r="FT137">
            <v>0</v>
          </cell>
          <cell r="FU137">
            <v>0</v>
          </cell>
          <cell r="FV137">
            <v>0</v>
          </cell>
          <cell r="FW137">
            <v>0</v>
          </cell>
          <cell r="FX137">
            <v>0</v>
          </cell>
          <cell r="FY137">
            <v>0</v>
          </cell>
          <cell r="FZ137">
            <v>0</v>
          </cell>
          <cell r="GA137">
            <v>0</v>
          </cell>
          <cell r="GB137">
            <v>0</v>
          </cell>
          <cell r="GC137">
            <v>0</v>
          </cell>
          <cell r="GD137">
            <v>0</v>
          </cell>
          <cell r="GE137">
            <v>1.56</v>
          </cell>
          <cell r="GF137">
            <v>0.39</v>
          </cell>
          <cell r="GG137">
            <v>1.56</v>
          </cell>
          <cell r="GH137">
            <v>1.56</v>
          </cell>
          <cell r="GI137">
            <v>0</v>
          </cell>
          <cell r="GJ137">
            <v>25.54</v>
          </cell>
          <cell r="GK137">
            <v>25.54</v>
          </cell>
          <cell r="GL137">
            <v>25.54</v>
          </cell>
          <cell r="GM137">
            <v>0</v>
          </cell>
          <cell r="GN137">
            <v>0</v>
          </cell>
          <cell r="GO137">
            <v>0</v>
          </cell>
          <cell r="GP137">
            <v>0</v>
          </cell>
          <cell r="GQ137">
            <v>0</v>
          </cell>
          <cell r="GR137">
            <v>29.0625</v>
          </cell>
          <cell r="GS137">
            <v>32.93</v>
          </cell>
          <cell r="GT137">
            <v>29.0625</v>
          </cell>
          <cell r="GU137">
            <v>32.93</v>
          </cell>
          <cell r="GV137">
            <v>32.93</v>
          </cell>
          <cell r="GW137">
            <v>32.93</v>
          </cell>
          <cell r="GX137" t="str">
            <v>&lt;--ADMw_P--</v>
          </cell>
          <cell r="GY137">
            <v>0</v>
          </cell>
          <cell r="GZ137">
            <v>0</v>
          </cell>
          <cell r="HA137">
            <v>7853.43</v>
          </cell>
          <cell r="HB137">
            <v>98</v>
          </cell>
          <cell r="HC137">
            <v>0.9</v>
          </cell>
          <cell r="HD137" t="str">
            <v>&lt;--Spacer--&gt;</v>
          </cell>
          <cell r="HE137" t="str">
            <v>&lt;--Spacer--&gt;</v>
          </cell>
          <cell r="HF137" t="str">
            <v>&lt;--Spacer--&gt;</v>
          </cell>
          <cell r="HG137" t="str">
            <v>&lt;--Spacer--&gt;</v>
          </cell>
          <cell r="HH137">
            <v>2049</v>
          </cell>
          <cell r="HI137">
            <v>0</v>
          </cell>
          <cell r="HJ137">
            <v>0</v>
          </cell>
          <cell r="HK137">
            <v>668</v>
          </cell>
          <cell r="HL137">
            <v>129</v>
          </cell>
          <cell r="HM137">
            <v>0</v>
          </cell>
          <cell r="HN137">
            <v>0</v>
          </cell>
          <cell r="HO137">
            <v>0</v>
          </cell>
          <cell r="HP137">
            <v>0</v>
          </cell>
          <cell r="HQ137">
            <v>7</v>
          </cell>
          <cell r="HR137">
            <v>63556</v>
          </cell>
          <cell r="HS137">
            <v>4</v>
          </cell>
          <cell r="HT137">
            <v>4</v>
          </cell>
          <cell r="HU137">
            <v>4</v>
          </cell>
          <cell r="HV137">
            <v>0</v>
          </cell>
          <cell r="HW137">
            <v>0</v>
          </cell>
          <cell r="HX137" t="str">
            <v>--ADMw_O--&gt;</v>
          </cell>
          <cell r="HY137">
            <v>4</v>
          </cell>
          <cell r="HZ137">
            <v>4</v>
          </cell>
          <cell r="IA137">
            <v>4</v>
          </cell>
          <cell r="IB137">
            <v>0</v>
          </cell>
          <cell r="IC137">
            <v>0</v>
          </cell>
          <cell r="ID137">
            <v>0</v>
          </cell>
          <cell r="IE137">
            <v>0</v>
          </cell>
          <cell r="IF137">
            <v>0</v>
          </cell>
          <cell r="IG137">
            <v>0</v>
          </cell>
          <cell r="IH137">
            <v>0</v>
          </cell>
          <cell r="II137">
            <v>0</v>
          </cell>
          <cell r="IJ137">
            <v>0</v>
          </cell>
          <cell r="IK137">
            <v>0</v>
          </cell>
          <cell r="IL137">
            <v>0</v>
          </cell>
          <cell r="IM137">
            <v>0</v>
          </cell>
          <cell r="IN137">
            <v>0</v>
          </cell>
          <cell r="IO137">
            <v>0</v>
          </cell>
          <cell r="IP137">
            <v>0</v>
          </cell>
          <cell r="IQ137">
            <v>0</v>
          </cell>
          <cell r="IR137">
            <v>0</v>
          </cell>
          <cell r="IS137">
            <v>0</v>
          </cell>
          <cell r="IT137">
            <v>0</v>
          </cell>
          <cell r="IU137">
            <v>0</v>
          </cell>
          <cell r="IV137">
            <v>0</v>
          </cell>
          <cell r="IW137">
            <v>1.33</v>
          </cell>
          <cell r="IX137">
            <v>0.33250000000000002</v>
          </cell>
          <cell r="IY137">
            <v>1.33</v>
          </cell>
          <cell r="IZ137">
            <v>1.33</v>
          </cell>
          <cell r="JA137">
            <v>0</v>
          </cell>
          <cell r="JB137">
            <v>24.73</v>
          </cell>
          <cell r="JC137">
            <v>24.73</v>
          </cell>
          <cell r="JD137">
            <v>24.73</v>
          </cell>
          <cell r="JE137">
            <v>0</v>
          </cell>
          <cell r="JF137">
            <v>0</v>
          </cell>
          <cell r="JG137">
            <v>0</v>
          </cell>
          <cell r="JH137">
            <v>0</v>
          </cell>
          <cell r="JI137">
            <v>0</v>
          </cell>
          <cell r="JJ137">
            <v>29.0625</v>
          </cell>
          <cell r="JK137">
            <v>29.0625</v>
          </cell>
          <cell r="JL137" t="str">
            <v>&lt;--ADMw_O--</v>
          </cell>
          <cell r="JM137">
            <v>-1.1704000000000001E-2</v>
          </cell>
          <cell r="JN137">
            <v>0</v>
          </cell>
          <cell r="JO137">
            <v>15889</v>
          </cell>
          <cell r="JP137">
            <v>99</v>
          </cell>
          <cell r="JQ137">
            <v>0.9</v>
          </cell>
          <cell r="JR137">
            <v>43640.35126797454</v>
          </cell>
          <cell r="JS137">
            <v>1</v>
          </cell>
          <cell r="JT137">
            <v>2</v>
          </cell>
        </row>
        <row r="138">
          <cell r="A138">
            <v>2052</v>
          </cell>
          <cell r="B138">
            <v>2052</v>
          </cell>
          <cell r="C138" t="str">
            <v>16041</v>
          </cell>
          <cell r="D138" t="str">
            <v>Jefferson</v>
          </cell>
          <cell r="E138" t="str">
            <v>Black Butte SD 41</v>
          </cell>
          <cell r="G138">
            <v>2049</v>
          </cell>
          <cell r="H138">
            <v>297191</v>
          </cell>
          <cell r="I138">
            <v>0</v>
          </cell>
          <cell r="J138">
            <v>0</v>
          </cell>
          <cell r="K138">
            <v>1300</v>
          </cell>
          <cell r="L138">
            <v>0</v>
          </cell>
          <cell r="M138">
            <v>0</v>
          </cell>
          <cell r="N138">
            <v>0</v>
          </cell>
          <cell r="O138">
            <v>0</v>
          </cell>
          <cell r="P138">
            <v>6.83</v>
          </cell>
          <cell r="Q138">
            <v>43000</v>
          </cell>
          <cell r="R138">
            <v>32</v>
          </cell>
          <cell r="S138">
            <v>32</v>
          </cell>
          <cell r="T138">
            <v>32</v>
          </cell>
          <cell r="U138">
            <v>0</v>
          </cell>
          <cell r="V138" t="str">
            <v>--ADMw_F--&gt;</v>
          </cell>
          <cell r="W138">
            <v>32</v>
          </cell>
          <cell r="X138">
            <v>32</v>
          </cell>
          <cell r="Y138">
            <v>32</v>
          </cell>
          <cell r="Z138">
            <v>0</v>
          </cell>
          <cell r="AA138">
            <v>2</v>
          </cell>
          <cell r="AB138">
            <v>2</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4</v>
          </cell>
          <cell r="AV138">
            <v>1</v>
          </cell>
          <cell r="AW138">
            <v>4</v>
          </cell>
          <cell r="AX138">
            <v>4</v>
          </cell>
          <cell r="AY138">
            <v>0</v>
          </cell>
          <cell r="AZ138">
            <v>27.79</v>
          </cell>
          <cell r="BA138">
            <v>27.79</v>
          </cell>
          <cell r="BB138">
            <v>27.79</v>
          </cell>
          <cell r="BC138">
            <v>0</v>
          </cell>
          <cell r="BD138">
            <v>0</v>
          </cell>
          <cell r="BE138">
            <v>0</v>
          </cell>
          <cell r="BF138">
            <v>0</v>
          </cell>
          <cell r="BG138">
            <v>0</v>
          </cell>
          <cell r="BH138">
            <v>59.76</v>
          </cell>
          <cell r="BI138">
            <v>62.79</v>
          </cell>
          <cell r="BJ138">
            <v>59.76</v>
          </cell>
          <cell r="BK138">
            <v>62.79</v>
          </cell>
          <cell r="BL138">
            <v>62.79</v>
          </cell>
          <cell r="BM138">
            <v>62.79</v>
          </cell>
          <cell r="BN138" t="str">
            <v>&lt;--ADMw_F--</v>
          </cell>
          <cell r="BO138">
            <v>-7.6978000000000005E-2</v>
          </cell>
          <cell r="BP138">
            <v>0</v>
          </cell>
          <cell r="BQ138">
            <v>1343.75</v>
          </cell>
          <cell r="BR138">
            <v>83</v>
          </cell>
          <cell r="BS138">
            <v>0.8</v>
          </cell>
          <cell r="BT138" t="str">
            <v>&lt;--Spacer--&gt;</v>
          </cell>
          <cell r="BU138" t="str">
            <v>&lt;--Spacer--&gt;</v>
          </cell>
          <cell r="BV138" t="str">
            <v>&lt;--Spacer--&gt;</v>
          </cell>
          <cell r="BW138" t="str">
            <v>&lt;--Spacer--&gt;</v>
          </cell>
          <cell r="BX138">
            <v>2049</v>
          </cell>
          <cell r="BY138">
            <v>284418</v>
          </cell>
          <cell r="BZ138">
            <v>0</v>
          </cell>
          <cell r="CA138">
            <v>0</v>
          </cell>
          <cell r="CB138">
            <v>1300</v>
          </cell>
          <cell r="CC138">
            <v>0</v>
          </cell>
          <cell r="CD138">
            <v>0</v>
          </cell>
          <cell r="CE138">
            <v>0</v>
          </cell>
          <cell r="CF138">
            <v>0</v>
          </cell>
          <cell r="CG138">
            <v>7.46</v>
          </cell>
          <cell r="CH138">
            <v>42298</v>
          </cell>
          <cell r="CI138">
            <v>28.97</v>
          </cell>
          <cell r="CJ138">
            <v>28.97</v>
          </cell>
          <cell r="CK138">
            <v>28.97</v>
          </cell>
          <cell r="CL138">
            <v>0</v>
          </cell>
          <cell r="CM138">
            <v>0</v>
          </cell>
          <cell r="CN138" t="str">
            <v>--ADMw_C--&gt;</v>
          </cell>
          <cell r="CO138">
            <v>28.97</v>
          </cell>
          <cell r="CP138">
            <v>28.97</v>
          </cell>
          <cell r="CQ138">
            <v>28.97</v>
          </cell>
          <cell r="CR138">
            <v>0</v>
          </cell>
          <cell r="CS138">
            <v>2</v>
          </cell>
          <cell r="CT138">
            <v>2</v>
          </cell>
          <cell r="CU138">
            <v>0</v>
          </cell>
          <cell r="CV138">
            <v>0</v>
          </cell>
          <cell r="CW138">
            <v>0</v>
          </cell>
          <cell r="CX138">
            <v>0</v>
          </cell>
          <cell r="CY138">
            <v>0</v>
          </cell>
          <cell r="CZ138">
            <v>0</v>
          </cell>
          <cell r="DA138">
            <v>0</v>
          </cell>
          <cell r="DB138">
            <v>0</v>
          </cell>
          <cell r="DC138">
            <v>0</v>
          </cell>
          <cell r="DD138">
            <v>0</v>
          </cell>
          <cell r="DE138">
            <v>0</v>
          </cell>
          <cell r="DF138">
            <v>0</v>
          </cell>
          <cell r="DG138">
            <v>0</v>
          </cell>
          <cell r="DH138">
            <v>0</v>
          </cell>
          <cell r="DI138">
            <v>0</v>
          </cell>
          <cell r="DJ138">
            <v>0</v>
          </cell>
          <cell r="DK138">
            <v>0</v>
          </cell>
          <cell r="DL138">
            <v>0</v>
          </cell>
          <cell r="DM138">
            <v>4</v>
          </cell>
          <cell r="DN138">
            <v>1</v>
          </cell>
          <cell r="DO138">
            <v>4</v>
          </cell>
          <cell r="DP138">
            <v>4</v>
          </cell>
          <cell r="DQ138">
            <v>0</v>
          </cell>
          <cell r="DR138">
            <v>27.79</v>
          </cell>
          <cell r="DS138">
            <v>27.79</v>
          </cell>
          <cell r="DT138">
            <v>27.79</v>
          </cell>
          <cell r="DU138">
            <v>0</v>
          </cell>
          <cell r="DV138">
            <v>0</v>
          </cell>
          <cell r="DW138">
            <v>0</v>
          </cell>
          <cell r="DX138">
            <v>0</v>
          </cell>
          <cell r="DY138">
            <v>0</v>
          </cell>
          <cell r="DZ138">
            <v>60.8</v>
          </cell>
          <cell r="EA138">
            <v>59.76</v>
          </cell>
          <cell r="EB138">
            <v>60.8</v>
          </cell>
          <cell r="EC138">
            <v>59.76</v>
          </cell>
          <cell r="ED138">
            <v>60.8</v>
          </cell>
          <cell r="EE138">
            <v>60.8</v>
          </cell>
          <cell r="EF138" t="str">
            <v>&lt;--ADMw_C--</v>
          </cell>
          <cell r="EG138">
            <v>-6.4505000000000007E-2</v>
          </cell>
          <cell r="EH138">
            <v>0</v>
          </cell>
          <cell r="EI138">
            <v>1365.77</v>
          </cell>
          <cell r="EJ138">
            <v>83</v>
          </cell>
          <cell r="EK138">
            <v>0.8</v>
          </cell>
          <cell r="EL138" t="str">
            <v>&lt;--Spacer--&gt;</v>
          </cell>
          <cell r="EM138" t="str">
            <v>&lt;--Spacer--&gt;</v>
          </cell>
          <cell r="EN138" t="str">
            <v>&lt;--Spacer--&gt;</v>
          </cell>
          <cell r="EO138" t="str">
            <v>&lt;--Spacer--&gt;</v>
          </cell>
          <cell r="EP138">
            <v>2049</v>
          </cell>
          <cell r="EQ138">
            <v>271880</v>
          </cell>
          <cell r="ER138">
            <v>0</v>
          </cell>
          <cell r="ES138">
            <v>1616</v>
          </cell>
          <cell r="ET138">
            <v>560</v>
          </cell>
          <cell r="EU138">
            <v>0</v>
          </cell>
          <cell r="EV138">
            <v>0</v>
          </cell>
          <cell r="EW138">
            <v>0</v>
          </cell>
          <cell r="EX138">
            <v>0</v>
          </cell>
          <cell r="EY138">
            <v>6.83</v>
          </cell>
          <cell r="EZ138">
            <v>45407</v>
          </cell>
          <cell r="FA138">
            <v>29.51</v>
          </cell>
          <cell r="FB138">
            <v>29.51</v>
          </cell>
          <cell r="FC138">
            <v>29.51</v>
          </cell>
          <cell r="FD138">
            <v>0</v>
          </cell>
          <cell r="FE138">
            <v>0</v>
          </cell>
          <cell r="FF138" t="str">
            <v>--ADMw_P--&gt;</v>
          </cell>
          <cell r="FG138">
            <v>29.51</v>
          </cell>
          <cell r="FH138">
            <v>29.51</v>
          </cell>
          <cell r="FI138">
            <v>29.51</v>
          </cell>
          <cell r="FJ138">
            <v>0</v>
          </cell>
          <cell r="FK138">
            <v>2</v>
          </cell>
          <cell r="FL138">
            <v>2</v>
          </cell>
          <cell r="FM138">
            <v>0</v>
          </cell>
          <cell r="FN138">
            <v>0</v>
          </cell>
          <cell r="FO138">
            <v>0</v>
          </cell>
          <cell r="FP138">
            <v>0</v>
          </cell>
          <cell r="FQ138">
            <v>0</v>
          </cell>
          <cell r="FR138">
            <v>0</v>
          </cell>
          <cell r="FS138">
            <v>0</v>
          </cell>
          <cell r="FT138">
            <v>0</v>
          </cell>
          <cell r="FU138">
            <v>0</v>
          </cell>
          <cell r="FV138">
            <v>0</v>
          </cell>
          <cell r="FW138">
            <v>0</v>
          </cell>
          <cell r="FX138">
            <v>0</v>
          </cell>
          <cell r="FY138">
            <v>0</v>
          </cell>
          <cell r="FZ138">
            <v>0</v>
          </cell>
          <cell r="GA138">
            <v>0</v>
          </cell>
          <cell r="GB138">
            <v>0</v>
          </cell>
          <cell r="GC138">
            <v>2</v>
          </cell>
          <cell r="GD138">
            <v>0.5</v>
          </cell>
          <cell r="GE138">
            <v>4</v>
          </cell>
          <cell r="GF138">
            <v>1</v>
          </cell>
          <cell r="GG138">
            <v>4</v>
          </cell>
          <cell r="GH138">
            <v>4</v>
          </cell>
          <cell r="GI138">
            <v>0</v>
          </cell>
          <cell r="GJ138">
            <v>27.79</v>
          </cell>
          <cell r="GK138">
            <v>27.79</v>
          </cell>
          <cell r="GL138">
            <v>27.79</v>
          </cell>
          <cell r="GM138">
            <v>0</v>
          </cell>
          <cell r="GN138">
            <v>0</v>
          </cell>
          <cell r="GO138">
            <v>0</v>
          </cell>
          <cell r="GP138">
            <v>0</v>
          </cell>
          <cell r="GQ138">
            <v>0</v>
          </cell>
          <cell r="GR138">
            <v>62.34</v>
          </cell>
          <cell r="GS138">
            <v>60.8</v>
          </cell>
          <cell r="GT138">
            <v>62.34</v>
          </cell>
          <cell r="GU138">
            <v>60.8</v>
          </cell>
          <cell r="GV138">
            <v>62.34</v>
          </cell>
          <cell r="GW138">
            <v>62.34</v>
          </cell>
          <cell r="GX138" t="str">
            <v>&lt;--ADMw_P--</v>
          </cell>
          <cell r="GY138">
            <v>0</v>
          </cell>
          <cell r="GZ138">
            <v>0</v>
          </cell>
          <cell r="HA138">
            <v>1538.7</v>
          </cell>
          <cell r="HB138">
            <v>87</v>
          </cell>
          <cell r="HC138">
            <v>0.8</v>
          </cell>
          <cell r="HD138" t="str">
            <v>&lt;--Spacer--&gt;</v>
          </cell>
          <cell r="HE138" t="str">
            <v>&lt;--Spacer--&gt;</v>
          </cell>
          <cell r="HF138" t="str">
            <v>&lt;--Spacer--&gt;</v>
          </cell>
          <cell r="HG138" t="str">
            <v>&lt;--Spacer--&gt;</v>
          </cell>
          <cell r="HH138">
            <v>2049</v>
          </cell>
          <cell r="HI138">
            <v>265383</v>
          </cell>
          <cell r="HJ138">
            <v>0</v>
          </cell>
          <cell r="HK138">
            <v>1367</v>
          </cell>
          <cell r="HL138">
            <v>367</v>
          </cell>
          <cell r="HM138">
            <v>0</v>
          </cell>
          <cell r="HN138">
            <v>0</v>
          </cell>
          <cell r="HO138">
            <v>0</v>
          </cell>
          <cell r="HP138">
            <v>0</v>
          </cell>
          <cell r="HQ138">
            <v>6</v>
          </cell>
          <cell r="HR138">
            <v>145091</v>
          </cell>
          <cell r="HS138">
            <v>32.869999999999997</v>
          </cell>
          <cell r="HT138">
            <v>32.869999999999997</v>
          </cell>
          <cell r="HU138">
            <v>32.869999999999997</v>
          </cell>
          <cell r="HV138">
            <v>0</v>
          </cell>
          <cell r="HW138">
            <v>0</v>
          </cell>
          <cell r="HX138" t="str">
            <v>--ADMw_O--&gt;</v>
          </cell>
          <cell r="HY138">
            <v>32.869999999999997</v>
          </cell>
          <cell r="HZ138">
            <v>32.869999999999997</v>
          </cell>
          <cell r="IA138">
            <v>32.869999999999997</v>
          </cell>
          <cell r="IB138">
            <v>0</v>
          </cell>
          <cell r="IC138">
            <v>1</v>
          </cell>
          <cell r="ID138">
            <v>1</v>
          </cell>
          <cell r="IE138">
            <v>0</v>
          </cell>
          <cell r="IF138">
            <v>0</v>
          </cell>
          <cell r="IG138">
            <v>0</v>
          </cell>
          <cell r="IH138">
            <v>0</v>
          </cell>
          <cell r="II138">
            <v>0</v>
          </cell>
          <cell r="IJ138">
            <v>0</v>
          </cell>
          <cell r="IK138">
            <v>0</v>
          </cell>
          <cell r="IL138">
            <v>0</v>
          </cell>
          <cell r="IM138">
            <v>0</v>
          </cell>
          <cell r="IN138">
            <v>0</v>
          </cell>
          <cell r="IO138">
            <v>0</v>
          </cell>
          <cell r="IP138">
            <v>0</v>
          </cell>
          <cell r="IQ138">
            <v>0</v>
          </cell>
          <cell r="IR138">
            <v>0</v>
          </cell>
          <cell r="IS138">
            <v>0</v>
          </cell>
          <cell r="IT138">
            <v>0</v>
          </cell>
          <cell r="IU138">
            <v>0</v>
          </cell>
          <cell r="IV138">
            <v>0</v>
          </cell>
          <cell r="IW138">
            <v>5</v>
          </cell>
          <cell r="IX138">
            <v>1.25</v>
          </cell>
          <cell r="IY138">
            <v>5</v>
          </cell>
          <cell r="IZ138">
            <v>5</v>
          </cell>
          <cell r="JA138">
            <v>0</v>
          </cell>
          <cell r="JB138">
            <v>27.22</v>
          </cell>
          <cell r="JC138">
            <v>27.22</v>
          </cell>
          <cell r="JD138">
            <v>27.22</v>
          </cell>
          <cell r="JE138">
            <v>0</v>
          </cell>
          <cell r="JF138">
            <v>0</v>
          </cell>
          <cell r="JG138">
            <v>0</v>
          </cell>
          <cell r="JH138">
            <v>0</v>
          </cell>
          <cell r="JI138">
            <v>0</v>
          </cell>
          <cell r="JJ138">
            <v>62.34</v>
          </cell>
          <cell r="JK138">
            <v>62.34</v>
          </cell>
          <cell r="JL138" t="str">
            <v>&lt;--ADMw_O--</v>
          </cell>
          <cell r="JM138">
            <v>0</v>
          </cell>
          <cell r="JN138">
            <v>0</v>
          </cell>
          <cell r="JO138">
            <v>4414.09</v>
          </cell>
          <cell r="JP138">
            <v>96</v>
          </cell>
          <cell r="JQ138">
            <v>0.9</v>
          </cell>
          <cell r="JR138">
            <v>43640.35126797454</v>
          </cell>
          <cell r="JS138">
            <v>1</v>
          </cell>
          <cell r="JT138">
            <v>2</v>
          </cell>
        </row>
        <row r="139">
          <cell r="A139">
            <v>2053</v>
          </cell>
          <cell r="B139">
            <v>2053</v>
          </cell>
          <cell r="C139" t="str">
            <v>16509</v>
          </cell>
          <cell r="D139" t="str">
            <v>Jefferson</v>
          </cell>
          <cell r="E139" t="str">
            <v>Jefferson County SD 509J</v>
          </cell>
          <cell r="G139">
            <v>2049</v>
          </cell>
          <cell r="H139">
            <v>4687000</v>
          </cell>
          <cell r="I139">
            <v>0</v>
          </cell>
          <cell r="J139">
            <v>0</v>
          </cell>
          <cell r="K139">
            <v>45000</v>
          </cell>
          <cell r="L139">
            <v>0</v>
          </cell>
          <cell r="M139">
            <v>0</v>
          </cell>
          <cell r="N139">
            <v>0</v>
          </cell>
          <cell r="O139">
            <v>0</v>
          </cell>
          <cell r="P139">
            <v>9.77</v>
          </cell>
          <cell r="Q139">
            <v>1950000</v>
          </cell>
          <cell r="R139">
            <v>2895</v>
          </cell>
          <cell r="S139">
            <v>2895</v>
          </cell>
          <cell r="T139">
            <v>2895</v>
          </cell>
          <cell r="U139">
            <v>0</v>
          </cell>
          <cell r="V139" t="str">
            <v>--ADMw_F--&gt;</v>
          </cell>
          <cell r="W139">
            <v>2895</v>
          </cell>
          <cell r="X139">
            <v>2895</v>
          </cell>
          <cell r="Y139">
            <v>2895</v>
          </cell>
          <cell r="Z139">
            <v>0</v>
          </cell>
          <cell r="AA139">
            <v>492</v>
          </cell>
          <cell r="AB139">
            <v>318.45</v>
          </cell>
          <cell r="AC139">
            <v>47.1</v>
          </cell>
          <cell r="AD139">
            <v>720</v>
          </cell>
          <cell r="AE139">
            <v>360</v>
          </cell>
          <cell r="AF139">
            <v>720</v>
          </cell>
          <cell r="AG139">
            <v>720</v>
          </cell>
          <cell r="AH139">
            <v>0</v>
          </cell>
          <cell r="AI139">
            <v>6</v>
          </cell>
          <cell r="AJ139">
            <v>6</v>
          </cell>
          <cell r="AK139">
            <v>6</v>
          </cell>
          <cell r="AL139">
            <v>6</v>
          </cell>
          <cell r="AM139">
            <v>0</v>
          </cell>
          <cell r="AN139">
            <v>0</v>
          </cell>
          <cell r="AO139">
            <v>0</v>
          </cell>
          <cell r="AP139">
            <v>0</v>
          </cell>
          <cell r="AQ139">
            <v>0</v>
          </cell>
          <cell r="AR139">
            <v>0</v>
          </cell>
          <cell r="AS139">
            <v>48</v>
          </cell>
          <cell r="AT139">
            <v>12</v>
          </cell>
          <cell r="AU139">
            <v>753.69</v>
          </cell>
          <cell r="AV139">
            <v>188.42250000000001</v>
          </cell>
          <cell r="AW139">
            <v>753.69</v>
          </cell>
          <cell r="AX139">
            <v>753.69</v>
          </cell>
          <cell r="AY139">
            <v>0</v>
          </cell>
          <cell r="AZ139">
            <v>25.54</v>
          </cell>
          <cell r="BA139">
            <v>25.54</v>
          </cell>
          <cell r="BB139">
            <v>25.54</v>
          </cell>
          <cell r="BC139">
            <v>0</v>
          </cell>
          <cell r="BD139">
            <v>0</v>
          </cell>
          <cell r="BE139">
            <v>0</v>
          </cell>
          <cell r="BF139">
            <v>0</v>
          </cell>
          <cell r="BG139">
            <v>0</v>
          </cell>
          <cell r="BH139">
            <v>3836.7530999999999</v>
          </cell>
          <cell r="BI139">
            <v>3852.5124999999998</v>
          </cell>
          <cell r="BJ139">
            <v>3836.7530999999999</v>
          </cell>
          <cell r="BK139">
            <v>3852.5124999999998</v>
          </cell>
          <cell r="BL139">
            <v>3852.5124999999998</v>
          </cell>
          <cell r="BM139">
            <v>3852.5124999999998</v>
          </cell>
          <cell r="BN139" t="str">
            <v>&lt;--ADMw_F--</v>
          </cell>
          <cell r="BO139">
            <v>-4.8710000000000003E-3</v>
          </cell>
          <cell r="BP139">
            <v>0</v>
          </cell>
          <cell r="BQ139">
            <v>673.58</v>
          </cell>
          <cell r="BR139">
            <v>51</v>
          </cell>
          <cell r="BS139">
            <v>0.7</v>
          </cell>
          <cell r="BT139" t="str">
            <v>&lt;--Spacer--&gt;</v>
          </cell>
          <cell r="BU139" t="str">
            <v>&lt;--Spacer--&gt;</v>
          </cell>
          <cell r="BV139" t="str">
            <v>&lt;--Spacer--&gt;</v>
          </cell>
          <cell r="BW139" t="str">
            <v>&lt;--Spacer--&gt;</v>
          </cell>
          <cell r="BX139">
            <v>2049</v>
          </cell>
          <cell r="BY139">
            <v>4524000</v>
          </cell>
          <cell r="BZ139">
            <v>0</v>
          </cell>
          <cell r="CA139">
            <v>0</v>
          </cell>
          <cell r="CB139">
            <v>45000</v>
          </cell>
          <cell r="CC139">
            <v>0</v>
          </cell>
          <cell r="CD139">
            <v>0</v>
          </cell>
          <cell r="CE139">
            <v>0</v>
          </cell>
          <cell r="CF139">
            <v>0</v>
          </cell>
          <cell r="CG139">
            <v>10.58</v>
          </cell>
          <cell r="CH139">
            <v>1891000</v>
          </cell>
          <cell r="CI139">
            <v>2905.46</v>
          </cell>
          <cell r="CJ139">
            <v>2905.46</v>
          </cell>
          <cell r="CK139">
            <v>2905.46</v>
          </cell>
          <cell r="CL139">
            <v>0</v>
          </cell>
          <cell r="CM139">
            <v>0</v>
          </cell>
          <cell r="CN139" t="str">
            <v>--ADMw_C--&gt;</v>
          </cell>
          <cell r="CO139">
            <v>2905.46</v>
          </cell>
          <cell r="CP139">
            <v>2905.46</v>
          </cell>
          <cell r="CQ139">
            <v>2905.46</v>
          </cell>
          <cell r="CR139">
            <v>0</v>
          </cell>
          <cell r="CS139">
            <v>491</v>
          </cell>
          <cell r="CT139">
            <v>319.60059999999999</v>
          </cell>
          <cell r="CU139">
            <v>47.1</v>
          </cell>
          <cell r="CV139">
            <v>662.68</v>
          </cell>
          <cell r="CW139">
            <v>331.34</v>
          </cell>
          <cell r="CX139">
            <v>662.68</v>
          </cell>
          <cell r="CY139">
            <v>662.68</v>
          </cell>
          <cell r="CZ139">
            <v>0</v>
          </cell>
          <cell r="DA139">
            <v>9.25</v>
          </cell>
          <cell r="DB139">
            <v>9.25</v>
          </cell>
          <cell r="DC139">
            <v>9.25</v>
          </cell>
          <cell r="DD139">
            <v>9.25</v>
          </cell>
          <cell r="DE139">
            <v>0</v>
          </cell>
          <cell r="DF139">
            <v>0</v>
          </cell>
          <cell r="DG139">
            <v>0</v>
          </cell>
          <cell r="DH139">
            <v>0</v>
          </cell>
          <cell r="DI139">
            <v>0</v>
          </cell>
          <cell r="DJ139">
            <v>0</v>
          </cell>
          <cell r="DK139">
            <v>48</v>
          </cell>
          <cell r="DL139">
            <v>12</v>
          </cell>
          <cell r="DM139">
            <v>745.85</v>
          </cell>
          <cell r="DN139">
            <v>186.46250000000001</v>
          </cell>
          <cell r="DO139">
            <v>745.85</v>
          </cell>
          <cell r="DP139">
            <v>745.85</v>
          </cell>
          <cell r="DQ139">
            <v>0</v>
          </cell>
          <cell r="DR139">
            <v>25.54</v>
          </cell>
          <cell r="DS139">
            <v>25.54</v>
          </cell>
          <cell r="DT139">
            <v>25.54</v>
          </cell>
          <cell r="DU139">
            <v>0</v>
          </cell>
          <cell r="DV139">
            <v>0</v>
          </cell>
          <cell r="DW139">
            <v>0</v>
          </cell>
          <cell r="DX139">
            <v>0</v>
          </cell>
          <cell r="DY139">
            <v>0</v>
          </cell>
          <cell r="DZ139">
            <v>3892.6179000000002</v>
          </cell>
          <cell r="EA139">
            <v>3836.7530999999999</v>
          </cell>
          <cell r="EB139">
            <v>3892.6179000000002</v>
          </cell>
          <cell r="EC139">
            <v>3836.7530999999999</v>
          </cell>
          <cell r="ED139">
            <v>3892.6179000000002</v>
          </cell>
          <cell r="EE139">
            <v>3892.6179000000002</v>
          </cell>
          <cell r="EF139" t="str">
            <v>&lt;--ADMw_C--</v>
          </cell>
          <cell r="EG139">
            <v>-8.3009999999999994E-3</v>
          </cell>
          <cell r="EH139">
            <v>0</v>
          </cell>
          <cell r="EI139">
            <v>645.44000000000005</v>
          </cell>
          <cell r="EJ139">
            <v>51</v>
          </cell>
          <cell r="EK139">
            <v>0.7</v>
          </cell>
          <cell r="EL139" t="str">
            <v>&lt;--Spacer--&gt;</v>
          </cell>
          <cell r="EM139" t="str">
            <v>&lt;--Spacer--&gt;</v>
          </cell>
          <cell r="EN139" t="str">
            <v>&lt;--Spacer--&gt;</v>
          </cell>
          <cell r="EO139" t="str">
            <v>&lt;--Spacer--&gt;</v>
          </cell>
          <cell r="EP139">
            <v>2049</v>
          </cell>
          <cell r="EQ139">
            <v>4325640</v>
          </cell>
          <cell r="ER139">
            <v>0</v>
          </cell>
          <cell r="ES139">
            <v>254311</v>
          </cell>
          <cell r="ET139">
            <v>91301</v>
          </cell>
          <cell r="EU139">
            <v>0</v>
          </cell>
          <cell r="EV139">
            <v>0</v>
          </cell>
          <cell r="EW139">
            <v>0</v>
          </cell>
          <cell r="EX139">
            <v>0</v>
          </cell>
          <cell r="EY139">
            <v>9.77</v>
          </cell>
          <cell r="EZ139">
            <v>1917012</v>
          </cell>
          <cell r="FA139">
            <v>2950.64</v>
          </cell>
          <cell r="FB139">
            <v>2950.64</v>
          </cell>
          <cell r="FC139">
            <v>2950.64</v>
          </cell>
          <cell r="FD139">
            <v>0</v>
          </cell>
          <cell r="FE139">
            <v>0</v>
          </cell>
          <cell r="FF139" t="str">
            <v>--ADMw_P--&gt;</v>
          </cell>
          <cell r="FG139">
            <v>2950.64</v>
          </cell>
          <cell r="FH139">
            <v>2950.64</v>
          </cell>
          <cell r="FI139">
            <v>2950.64</v>
          </cell>
          <cell r="FJ139">
            <v>0</v>
          </cell>
          <cell r="FK139">
            <v>463</v>
          </cell>
          <cell r="FL139">
            <v>324.57040000000001</v>
          </cell>
          <cell r="FM139">
            <v>47.1</v>
          </cell>
          <cell r="FN139">
            <v>684.64</v>
          </cell>
          <cell r="FO139">
            <v>342.32</v>
          </cell>
          <cell r="FP139">
            <v>684.64</v>
          </cell>
          <cell r="FQ139">
            <v>684.64</v>
          </cell>
          <cell r="FR139">
            <v>0</v>
          </cell>
          <cell r="FS139">
            <v>2.9</v>
          </cell>
          <cell r="FT139">
            <v>2.9</v>
          </cell>
          <cell r="FU139">
            <v>2.9</v>
          </cell>
          <cell r="FV139">
            <v>2.9</v>
          </cell>
          <cell r="FW139">
            <v>0</v>
          </cell>
          <cell r="FX139">
            <v>0</v>
          </cell>
          <cell r="FY139">
            <v>0</v>
          </cell>
          <cell r="FZ139">
            <v>0</v>
          </cell>
          <cell r="GA139">
            <v>0</v>
          </cell>
          <cell r="GB139">
            <v>0</v>
          </cell>
          <cell r="GC139">
            <v>61</v>
          </cell>
          <cell r="GD139">
            <v>15.25</v>
          </cell>
          <cell r="GE139">
            <v>737.19</v>
          </cell>
          <cell r="GF139">
            <v>184.29750000000001</v>
          </cell>
          <cell r="GG139">
            <v>737.19</v>
          </cell>
          <cell r="GH139">
            <v>737.19</v>
          </cell>
          <cell r="GI139">
            <v>0</v>
          </cell>
          <cell r="GJ139">
            <v>25.54</v>
          </cell>
          <cell r="GK139">
            <v>25.54</v>
          </cell>
          <cell r="GL139">
            <v>25.54</v>
          </cell>
          <cell r="GM139">
            <v>0</v>
          </cell>
          <cell r="GN139">
            <v>0</v>
          </cell>
          <cell r="GO139">
            <v>0</v>
          </cell>
          <cell r="GP139">
            <v>0</v>
          </cell>
          <cell r="GQ139">
            <v>0</v>
          </cell>
          <cell r="GR139">
            <v>3910.7865000000002</v>
          </cell>
          <cell r="GS139">
            <v>3892.6179000000002</v>
          </cell>
          <cell r="GT139">
            <v>3910.7865000000002</v>
          </cell>
          <cell r="GU139">
            <v>3892.6179000000002</v>
          </cell>
          <cell r="GV139">
            <v>3910.7865000000002</v>
          </cell>
          <cell r="GW139">
            <v>3910.7865000000002</v>
          </cell>
          <cell r="GX139" t="str">
            <v>&lt;--ADMw_P--</v>
          </cell>
          <cell r="GY139">
            <v>-3.2450000000000001E-3</v>
          </cell>
          <cell r="GZ139">
            <v>0</v>
          </cell>
          <cell r="HA139">
            <v>649.69000000000005</v>
          </cell>
          <cell r="HB139">
            <v>50</v>
          </cell>
          <cell r="HC139">
            <v>0.7</v>
          </cell>
          <cell r="HD139" t="str">
            <v>&lt;--Spacer--&gt;</v>
          </cell>
          <cell r="HE139" t="str">
            <v>&lt;--Spacer--&gt;</v>
          </cell>
          <cell r="HF139" t="str">
            <v>&lt;--Spacer--&gt;</v>
          </cell>
          <cell r="HG139" t="str">
            <v>&lt;--Spacer--&gt;</v>
          </cell>
          <cell r="HH139">
            <v>2049</v>
          </cell>
          <cell r="HI139">
            <v>4202015</v>
          </cell>
          <cell r="HJ139">
            <v>0</v>
          </cell>
          <cell r="HK139">
            <v>306695</v>
          </cell>
          <cell r="HL139">
            <v>65786</v>
          </cell>
          <cell r="HM139">
            <v>0</v>
          </cell>
          <cell r="HN139">
            <v>0</v>
          </cell>
          <cell r="HO139">
            <v>0</v>
          </cell>
          <cell r="HP139">
            <v>0</v>
          </cell>
          <cell r="HQ139">
            <v>9.83</v>
          </cell>
          <cell r="HR139">
            <v>1870561</v>
          </cell>
          <cell r="HS139">
            <v>2944.65</v>
          </cell>
          <cell r="HT139">
            <v>2944.65</v>
          </cell>
          <cell r="HU139">
            <v>2944.65</v>
          </cell>
          <cell r="HV139">
            <v>0</v>
          </cell>
          <cell r="HW139">
            <v>0</v>
          </cell>
          <cell r="HX139" t="str">
            <v>--ADMw_O--&gt;</v>
          </cell>
          <cell r="HY139">
            <v>2944.65</v>
          </cell>
          <cell r="HZ139">
            <v>2944.65</v>
          </cell>
          <cell r="IA139">
            <v>2944.65</v>
          </cell>
          <cell r="IB139">
            <v>0</v>
          </cell>
          <cell r="IC139">
            <v>440</v>
          </cell>
          <cell r="ID139">
            <v>323.91149999999999</v>
          </cell>
          <cell r="IE139">
            <v>35.799999999999997</v>
          </cell>
          <cell r="IF139">
            <v>701.69</v>
          </cell>
          <cell r="IG139">
            <v>350.84500000000003</v>
          </cell>
          <cell r="IH139">
            <v>701.69</v>
          </cell>
          <cell r="II139">
            <v>701.69</v>
          </cell>
          <cell r="IJ139">
            <v>0</v>
          </cell>
          <cell r="IK139">
            <v>6.74</v>
          </cell>
          <cell r="IL139">
            <v>6.74</v>
          </cell>
          <cell r="IM139">
            <v>6.74</v>
          </cell>
          <cell r="IN139">
            <v>6.74</v>
          </cell>
          <cell r="IO139">
            <v>0</v>
          </cell>
          <cell r="IP139">
            <v>0</v>
          </cell>
          <cell r="IQ139">
            <v>0</v>
          </cell>
          <cell r="IR139">
            <v>0</v>
          </cell>
          <cell r="IS139">
            <v>0</v>
          </cell>
          <cell r="IT139">
            <v>0</v>
          </cell>
          <cell r="IU139">
            <v>40</v>
          </cell>
          <cell r="IV139">
            <v>10</v>
          </cell>
          <cell r="IW139">
            <v>853.2</v>
          </cell>
          <cell r="IX139">
            <v>213.3</v>
          </cell>
          <cell r="IY139">
            <v>853.2</v>
          </cell>
          <cell r="IZ139">
            <v>853.2</v>
          </cell>
          <cell r="JA139">
            <v>0</v>
          </cell>
          <cell r="JB139">
            <v>25.54</v>
          </cell>
          <cell r="JC139">
            <v>25.54</v>
          </cell>
          <cell r="JD139">
            <v>25.54</v>
          </cell>
          <cell r="JE139">
            <v>0</v>
          </cell>
          <cell r="JF139">
            <v>0</v>
          </cell>
          <cell r="JG139">
            <v>0</v>
          </cell>
          <cell r="JH139">
            <v>0</v>
          </cell>
          <cell r="JI139">
            <v>0</v>
          </cell>
          <cell r="JJ139">
            <v>3910.7865000000002</v>
          </cell>
          <cell r="JK139">
            <v>3910.7865000000002</v>
          </cell>
          <cell r="JL139" t="str">
            <v>&lt;--ADMw_O--</v>
          </cell>
          <cell r="JM139">
            <v>-6.672E-3</v>
          </cell>
          <cell r="JN139">
            <v>0</v>
          </cell>
          <cell r="JO139">
            <v>635.24</v>
          </cell>
          <cell r="JP139">
            <v>56</v>
          </cell>
          <cell r="JQ139">
            <v>0.7</v>
          </cell>
          <cell r="JR139">
            <v>43640.35126797454</v>
          </cell>
          <cell r="JS139">
            <v>1</v>
          </cell>
          <cell r="JT139">
            <v>2</v>
          </cell>
        </row>
        <row r="140">
          <cell r="A140">
            <v>2054</v>
          </cell>
          <cell r="B140">
            <v>2054</v>
          </cell>
          <cell r="C140" t="str">
            <v>17007</v>
          </cell>
          <cell r="D140" t="str">
            <v>Josephine</v>
          </cell>
          <cell r="E140" t="str">
            <v>Grants Pass SD 7</v>
          </cell>
          <cell r="G140">
            <v>2025</v>
          </cell>
          <cell r="H140">
            <v>14800000</v>
          </cell>
          <cell r="I140">
            <v>0</v>
          </cell>
          <cell r="J140">
            <v>0</v>
          </cell>
          <cell r="K140">
            <v>0</v>
          </cell>
          <cell r="L140">
            <v>0</v>
          </cell>
          <cell r="M140">
            <v>0</v>
          </cell>
          <cell r="N140">
            <v>0</v>
          </cell>
          <cell r="O140">
            <v>0</v>
          </cell>
          <cell r="P140">
            <v>13.21</v>
          </cell>
          <cell r="Q140">
            <v>2700000</v>
          </cell>
          <cell r="R140">
            <v>6058</v>
          </cell>
          <cell r="S140">
            <v>6058</v>
          </cell>
          <cell r="T140">
            <v>6058</v>
          </cell>
          <cell r="U140">
            <v>0</v>
          </cell>
          <cell r="V140" t="str">
            <v>--ADMw_F--&gt;</v>
          </cell>
          <cell r="W140">
            <v>6058</v>
          </cell>
          <cell r="X140">
            <v>6058</v>
          </cell>
          <cell r="Y140">
            <v>6058</v>
          </cell>
          <cell r="Z140">
            <v>0</v>
          </cell>
          <cell r="AA140">
            <v>750</v>
          </cell>
          <cell r="AB140">
            <v>666.38</v>
          </cell>
          <cell r="AC140">
            <v>6.1</v>
          </cell>
          <cell r="AD140">
            <v>80</v>
          </cell>
          <cell r="AE140">
            <v>40</v>
          </cell>
          <cell r="AF140">
            <v>80</v>
          </cell>
          <cell r="AG140">
            <v>80</v>
          </cell>
          <cell r="AH140">
            <v>0</v>
          </cell>
          <cell r="AI140">
            <v>15</v>
          </cell>
          <cell r="AJ140">
            <v>15</v>
          </cell>
          <cell r="AK140">
            <v>15</v>
          </cell>
          <cell r="AL140">
            <v>15</v>
          </cell>
          <cell r="AM140">
            <v>0</v>
          </cell>
          <cell r="AN140">
            <v>0</v>
          </cell>
          <cell r="AO140">
            <v>0</v>
          </cell>
          <cell r="AP140">
            <v>0</v>
          </cell>
          <cell r="AQ140">
            <v>0</v>
          </cell>
          <cell r="AR140">
            <v>0</v>
          </cell>
          <cell r="AS140">
            <v>46</v>
          </cell>
          <cell r="AT140">
            <v>11.5</v>
          </cell>
          <cell r="AU140">
            <v>1179.93</v>
          </cell>
          <cell r="AV140">
            <v>294.98250000000002</v>
          </cell>
          <cell r="AW140">
            <v>1179.93</v>
          </cell>
          <cell r="AX140">
            <v>1179.93</v>
          </cell>
          <cell r="AY140">
            <v>0</v>
          </cell>
          <cell r="AZ140">
            <v>0</v>
          </cell>
          <cell r="BA140">
            <v>0</v>
          </cell>
          <cell r="BB140">
            <v>0</v>
          </cell>
          <cell r="BC140">
            <v>0</v>
          </cell>
          <cell r="BD140">
            <v>0</v>
          </cell>
          <cell r="BE140">
            <v>0</v>
          </cell>
          <cell r="BF140">
            <v>0</v>
          </cell>
          <cell r="BG140">
            <v>0</v>
          </cell>
          <cell r="BH140">
            <v>7131.8913000000002</v>
          </cell>
          <cell r="BI140">
            <v>7091.9624999999996</v>
          </cell>
          <cell r="BJ140">
            <v>7131.8913000000002</v>
          </cell>
          <cell r="BK140">
            <v>7091.9624999999996</v>
          </cell>
          <cell r="BL140">
            <v>7131.8913000000002</v>
          </cell>
          <cell r="BM140">
            <v>7131.8913000000002</v>
          </cell>
          <cell r="BN140" t="str">
            <v>&lt;--ADMw_F--</v>
          </cell>
          <cell r="BO140">
            <v>-3.075E-3</v>
          </cell>
          <cell r="BP140">
            <v>0</v>
          </cell>
          <cell r="BQ140">
            <v>445.69</v>
          </cell>
          <cell r="BR140">
            <v>17</v>
          </cell>
          <cell r="BS140">
            <v>0.7</v>
          </cell>
          <cell r="BT140" t="str">
            <v>&lt;--Spacer--&gt;</v>
          </cell>
          <cell r="BU140" t="str">
            <v>&lt;--Spacer--&gt;</v>
          </cell>
          <cell r="BV140" t="str">
            <v>&lt;--Spacer--&gt;</v>
          </cell>
          <cell r="BW140" t="str">
            <v>&lt;--Spacer--&gt;</v>
          </cell>
          <cell r="BX140">
            <v>2025</v>
          </cell>
          <cell r="BY140">
            <v>14500000</v>
          </cell>
          <cell r="BZ140">
            <v>0</v>
          </cell>
          <cell r="CA140">
            <v>0</v>
          </cell>
          <cell r="CB140">
            <v>0</v>
          </cell>
          <cell r="CC140">
            <v>0</v>
          </cell>
          <cell r="CD140">
            <v>0</v>
          </cell>
          <cell r="CE140">
            <v>0</v>
          </cell>
          <cell r="CF140">
            <v>0</v>
          </cell>
          <cell r="CG140">
            <v>13.58</v>
          </cell>
          <cell r="CH140">
            <v>2500000</v>
          </cell>
          <cell r="CI140">
            <v>6102.58</v>
          </cell>
          <cell r="CJ140">
            <v>6102.58</v>
          </cell>
          <cell r="CK140">
            <v>6102.58</v>
          </cell>
          <cell r="CL140">
            <v>0</v>
          </cell>
          <cell r="CM140">
            <v>0</v>
          </cell>
          <cell r="CN140" t="str">
            <v>--ADMw_C--&gt;</v>
          </cell>
          <cell r="CO140">
            <v>6102.58</v>
          </cell>
          <cell r="CP140">
            <v>6102.58</v>
          </cell>
          <cell r="CQ140">
            <v>6102.58</v>
          </cell>
          <cell r="CR140">
            <v>0</v>
          </cell>
          <cell r="CS140">
            <v>753</v>
          </cell>
          <cell r="CT140">
            <v>671.28380000000004</v>
          </cell>
          <cell r="CU140">
            <v>6.1</v>
          </cell>
          <cell r="CV140">
            <v>71.27</v>
          </cell>
          <cell r="CW140">
            <v>35.634999999999998</v>
          </cell>
          <cell r="CX140">
            <v>71.27</v>
          </cell>
          <cell r="CY140">
            <v>71.27</v>
          </cell>
          <cell r="CZ140">
            <v>0</v>
          </cell>
          <cell r="DA140">
            <v>7.64</v>
          </cell>
          <cell r="DB140">
            <v>7.64</v>
          </cell>
          <cell r="DC140">
            <v>7.64</v>
          </cell>
          <cell r="DD140">
            <v>7.64</v>
          </cell>
          <cell r="DE140">
            <v>0</v>
          </cell>
          <cell r="DF140">
            <v>0</v>
          </cell>
          <cell r="DG140">
            <v>0</v>
          </cell>
          <cell r="DH140">
            <v>0</v>
          </cell>
          <cell r="DI140">
            <v>0</v>
          </cell>
          <cell r="DJ140">
            <v>0</v>
          </cell>
          <cell r="DK140">
            <v>46</v>
          </cell>
          <cell r="DL140">
            <v>11.5</v>
          </cell>
          <cell r="DM140">
            <v>1188.6099999999999</v>
          </cell>
          <cell r="DN140">
            <v>297.15249999999997</v>
          </cell>
          <cell r="DO140">
            <v>1188.6099999999999</v>
          </cell>
          <cell r="DP140">
            <v>1188.6099999999999</v>
          </cell>
          <cell r="DQ140">
            <v>0</v>
          </cell>
          <cell r="DR140">
            <v>0</v>
          </cell>
          <cell r="DS140">
            <v>0</v>
          </cell>
          <cell r="DT140">
            <v>0</v>
          </cell>
          <cell r="DU140">
            <v>0</v>
          </cell>
          <cell r="DV140">
            <v>0</v>
          </cell>
          <cell r="DW140">
            <v>0</v>
          </cell>
          <cell r="DX140">
            <v>0</v>
          </cell>
          <cell r="DY140">
            <v>0</v>
          </cell>
          <cell r="DZ140">
            <v>7097.3523999999998</v>
          </cell>
          <cell r="EA140">
            <v>7131.8913000000002</v>
          </cell>
          <cell r="EB140">
            <v>7097.3523999999998</v>
          </cell>
          <cell r="EC140">
            <v>7131.8913000000002</v>
          </cell>
          <cell r="ED140">
            <v>7131.8913000000002</v>
          </cell>
          <cell r="EE140">
            <v>7131.8913000000002</v>
          </cell>
          <cell r="EF140" t="str">
            <v>&lt;--ADMw_C--</v>
          </cell>
          <cell r="EG140">
            <v>-7.6959999999999997E-3</v>
          </cell>
          <cell r="EH140">
            <v>0</v>
          </cell>
          <cell r="EI140">
            <v>406.51</v>
          </cell>
          <cell r="EJ140">
            <v>12</v>
          </cell>
          <cell r="EK140">
            <v>0.7</v>
          </cell>
          <cell r="EL140" t="str">
            <v>&lt;--Spacer--&gt;</v>
          </cell>
          <cell r="EM140" t="str">
            <v>&lt;--Spacer--&gt;</v>
          </cell>
          <cell r="EN140" t="str">
            <v>&lt;--Spacer--&gt;</v>
          </cell>
          <cell r="EO140" t="str">
            <v>&lt;--Spacer--&gt;</v>
          </cell>
          <cell r="EP140">
            <v>2025</v>
          </cell>
          <cell r="EQ140">
            <v>14079215</v>
          </cell>
          <cell r="ER140">
            <v>147689</v>
          </cell>
          <cell r="ES140">
            <v>583857</v>
          </cell>
          <cell r="ET140">
            <v>0</v>
          </cell>
          <cell r="EU140">
            <v>0</v>
          </cell>
          <cell r="EV140">
            <v>0</v>
          </cell>
          <cell r="EW140">
            <v>0</v>
          </cell>
          <cell r="EX140">
            <v>0</v>
          </cell>
          <cell r="EY140">
            <v>13.21</v>
          </cell>
          <cell r="EZ140">
            <v>2521449</v>
          </cell>
          <cell r="FA140">
            <v>6057.59</v>
          </cell>
          <cell r="FB140">
            <v>6057.59</v>
          </cell>
          <cell r="FC140">
            <v>6057.59</v>
          </cell>
          <cell r="FD140">
            <v>0</v>
          </cell>
          <cell r="FE140">
            <v>0</v>
          </cell>
          <cell r="FF140" t="str">
            <v>--ADMw_P--&gt;</v>
          </cell>
          <cell r="FG140">
            <v>6057.59</v>
          </cell>
          <cell r="FH140">
            <v>6057.59</v>
          </cell>
          <cell r="FI140">
            <v>6057.59</v>
          </cell>
          <cell r="FJ140">
            <v>0</v>
          </cell>
          <cell r="FK140">
            <v>739</v>
          </cell>
          <cell r="FL140">
            <v>666.33489999999995</v>
          </cell>
          <cell r="FM140">
            <v>6.1</v>
          </cell>
          <cell r="FN140">
            <v>94.29</v>
          </cell>
          <cell r="FO140">
            <v>47.145000000000003</v>
          </cell>
          <cell r="FP140">
            <v>94.29</v>
          </cell>
          <cell r="FQ140">
            <v>94.29</v>
          </cell>
          <cell r="FR140">
            <v>0</v>
          </cell>
          <cell r="FS140">
            <v>8.2200000000000006</v>
          </cell>
          <cell r="FT140">
            <v>8.2200000000000006</v>
          </cell>
          <cell r="FU140">
            <v>8.2200000000000006</v>
          </cell>
          <cell r="FV140">
            <v>8.2200000000000006</v>
          </cell>
          <cell r="FW140">
            <v>0</v>
          </cell>
          <cell r="FX140">
            <v>0</v>
          </cell>
          <cell r="FY140">
            <v>0</v>
          </cell>
          <cell r="FZ140">
            <v>0</v>
          </cell>
          <cell r="GA140">
            <v>0</v>
          </cell>
          <cell r="GB140">
            <v>0</v>
          </cell>
          <cell r="GC140">
            <v>51</v>
          </cell>
          <cell r="GD140">
            <v>12.75</v>
          </cell>
          <cell r="GE140">
            <v>1196.8499999999999</v>
          </cell>
          <cell r="GF140">
            <v>299.21249999999998</v>
          </cell>
          <cell r="GG140">
            <v>1196.8499999999999</v>
          </cell>
          <cell r="GH140">
            <v>1196.8499999999999</v>
          </cell>
          <cell r="GI140">
            <v>0</v>
          </cell>
          <cell r="GJ140">
            <v>0</v>
          </cell>
          <cell r="GK140">
            <v>0</v>
          </cell>
          <cell r="GL140">
            <v>0</v>
          </cell>
          <cell r="GM140">
            <v>0</v>
          </cell>
          <cell r="GN140">
            <v>0</v>
          </cell>
          <cell r="GO140">
            <v>0</v>
          </cell>
          <cell r="GP140">
            <v>0</v>
          </cell>
          <cell r="GQ140">
            <v>0</v>
          </cell>
          <cell r="GR140">
            <v>7139.9732000000004</v>
          </cell>
          <cell r="GS140">
            <v>7097.3523999999998</v>
          </cell>
          <cell r="GT140">
            <v>7139.9732000000004</v>
          </cell>
          <cell r="GU140">
            <v>7097.3523999999998</v>
          </cell>
          <cell r="GV140">
            <v>7139.9732000000004</v>
          </cell>
          <cell r="GW140">
            <v>7139.9732000000004</v>
          </cell>
          <cell r="GX140" t="str">
            <v>&lt;--ADMw_P--</v>
          </cell>
          <cell r="GY140">
            <v>-1.0656000000000001E-2</v>
          </cell>
          <cell r="GZ140">
            <v>0</v>
          </cell>
          <cell r="HA140">
            <v>416.25</v>
          </cell>
          <cell r="HB140">
            <v>13</v>
          </cell>
          <cell r="HC140">
            <v>0.7</v>
          </cell>
          <cell r="HD140" t="str">
            <v>&lt;--Spacer--&gt;</v>
          </cell>
          <cell r="HE140" t="str">
            <v>&lt;--Spacer--&gt;</v>
          </cell>
          <cell r="HF140" t="str">
            <v>&lt;--Spacer--&gt;</v>
          </cell>
          <cell r="HG140" t="str">
            <v>&lt;--Spacer--&gt;</v>
          </cell>
          <cell r="HH140">
            <v>2025</v>
          </cell>
          <cell r="HI140">
            <v>13651624</v>
          </cell>
          <cell r="HJ140">
            <v>14146</v>
          </cell>
          <cell r="HK140">
            <v>715442</v>
          </cell>
          <cell r="HL140">
            <v>0</v>
          </cell>
          <cell r="HM140">
            <v>0</v>
          </cell>
          <cell r="HN140">
            <v>0</v>
          </cell>
          <cell r="HO140">
            <v>0</v>
          </cell>
          <cell r="HP140">
            <v>0</v>
          </cell>
          <cell r="HQ140">
            <v>12.99</v>
          </cell>
          <cell r="HR140">
            <v>2153881</v>
          </cell>
          <cell r="HS140">
            <v>5955.37</v>
          </cell>
          <cell r="HT140">
            <v>5955.37</v>
          </cell>
          <cell r="HU140">
            <v>5955.37</v>
          </cell>
          <cell r="HV140">
            <v>0</v>
          </cell>
          <cell r="HW140">
            <v>0</v>
          </cell>
          <cell r="HX140" t="str">
            <v>--ADMw_O--&gt;</v>
          </cell>
          <cell r="HY140">
            <v>5955.37</v>
          </cell>
          <cell r="HZ140">
            <v>5955.37</v>
          </cell>
          <cell r="IA140">
            <v>5955.37</v>
          </cell>
          <cell r="IB140">
            <v>0</v>
          </cell>
          <cell r="IC140">
            <v>708</v>
          </cell>
          <cell r="ID140">
            <v>655.09069999999997</v>
          </cell>
          <cell r="IE140">
            <v>4.9000000000000004</v>
          </cell>
          <cell r="IF140">
            <v>90.33</v>
          </cell>
          <cell r="IG140">
            <v>45.164999999999999</v>
          </cell>
          <cell r="IH140">
            <v>90.33</v>
          </cell>
          <cell r="II140">
            <v>90.33</v>
          </cell>
          <cell r="IJ140">
            <v>0</v>
          </cell>
          <cell r="IK140">
            <v>14.99</v>
          </cell>
          <cell r="IL140">
            <v>14.99</v>
          </cell>
          <cell r="IM140">
            <v>14.99</v>
          </cell>
          <cell r="IN140">
            <v>14.99</v>
          </cell>
          <cell r="IO140">
            <v>0</v>
          </cell>
          <cell r="IP140">
            <v>0</v>
          </cell>
          <cell r="IQ140">
            <v>0</v>
          </cell>
          <cell r="IR140">
            <v>0</v>
          </cell>
          <cell r="IS140">
            <v>0</v>
          </cell>
          <cell r="IT140">
            <v>0</v>
          </cell>
          <cell r="IU140">
            <v>72</v>
          </cell>
          <cell r="IV140">
            <v>18</v>
          </cell>
          <cell r="IW140">
            <v>1785.83</v>
          </cell>
          <cell r="IX140">
            <v>446.45749999999998</v>
          </cell>
          <cell r="IY140">
            <v>1785.83</v>
          </cell>
          <cell r="IZ140">
            <v>1785.83</v>
          </cell>
          <cell r="JA140">
            <v>0</v>
          </cell>
          <cell r="JB140">
            <v>0</v>
          </cell>
          <cell r="JC140">
            <v>0</v>
          </cell>
          <cell r="JD140">
            <v>0</v>
          </cell>
          <cell r="JE140">
            <v>0</v>
          </cell>
          <cell r="JF140">
            <v>0</v>
          </cell>
          <cell r="JG140">
            <v>0</v>
          </cell>
          <cell r="JH140">
            <v>0</v>
          </cell>
          <cell r="JI140">
            <v>0</v>
          </cell>
          <cell r="JJ140">
            <v>7139.9732000000004</v>
          </cell>
          <cell r="JK140">
            <v>7139.9732000000004</v>
          </cell>
          <cell r="JL140" t="str">
            <v>&lt;--ADMw_O--</v>
          </cell>
          <cell r="JM140">
            <v>-9.0209999999999995E-3</v>
          </cell>
          <cell r="JN140">
            <v>0</v>
          </cell>
          <cell r="JO140">
            <v>361.67</v>
          </cell>
          <cell r="JP140">
            <v>11</v>
          </cell>
          <cell r="JQ140">
            <v>0.7</v>
          </cell>
          <cell r="JR140">
            <v>43640.35126797454</v>
          </cell>
          <cell r="JS140">
            <v>1</v>
          </cell>
          <cell r="JT140">
            <v>2</v>
          </cell>
        </row>
        <row r="141">
          <cell r="A141">
            <v>2055</v>
          </cell>
          <cell r="B141">
            <v>2055</v>
          </cell>
          <cell r="C141" t="str">
            <v>17600</v>
          </cell>
          <cell r="D141" t="str">
            <v>Josephine</v>
          </cell>
          <cell r="E141" t="str">
            <v>Three Rivers/Josephine County SD</v>
          </cell>
          <cell r="G141">
            <v>2025</v>
          </cell>
          <cell r="H141">
            <v>16854702</v>
          </cell>
          <cell r="I141">
            <v>0</v>
          </cell>
          <cell r="J141">
            <v>0</v>
          </cell>
          <cell r="K141">
            <v>0</v>
          </cell>
          <cell r="L141">
            <v>0</v>
          </cell>
          <cell r="M141">
            <v>0</v>
          </cell>
          <cell r="N141">
            <v>0</v>
          </cell>
          <cell r="O141">
            <v>0</v>
          </cell>
          <cell r="P141">
            <v>13.11</v>
          </cell>
          <cell r="Q141">
            <v>4494589</v>
          </cell>
          <cell r="R141">
            <v>4621</v>
          </cell>
          <cell r="S141">
            <v>4621</v>
          </cell>
          <cell r="T141">
            <v>4621</v>
          </cell>
          <cell r="U141">
            <v>0</v>
          </cell>
          <cell r="V141" t="str">
            <v>--ADMw_F--&gt;</v>
          </cell>
          <cell r="W141">
            <v>4621</v>
          </cell>
          <cell r="X141">
            <v>4621</v>
          </cell>
          <cell r="Y141">
            <v>4621</v>
          </cell>
          <cell r="Z141">
            <v>0</v>
          </cell>
          <cell r="AA141">
            <v>564</v>
          </cell>
          <cell r="AB141">
            <v>508.31</v>
          </cell>
          <cell r="AC141">
            <v>0.7</v>
          </cell>
          <cell r="AD141">
            <v>45</v>
          </cell>
          <cell r="AE141">
            <v>22.5</v>
          </cell>
          <cell r="AF141">
            <v>45</v>
          </cell>
          <cell r="AG141">
            <v>45</v>
          </cell>
          <cell r="AH141">
            <v>0</v>
          </cell>
          <cell r="AI141">
            <v>5</v>
          </cell>
          <cell r="AJ141">
            <v>5</v>
          </cell>
          <cell r="AK141">
            <v>5</v>
          </cell>
          <cell r="AL141">
            <v>5</v>
          </cell>
          <cell r="AM141">
            <v>0</v>
          </cell>
          <cell r="AN141">
            <v>0</v>
          </cell>
          <cell r="AO141">
            <v>0</v>
          </cell>
          <cell r="AP141">
            <v>0</v>
          </cell>
          <cell r="AQ141">
            <v>0</v>
          </cell>
          <cell r="AR141">
            <v>0</v>
          </cell>
          <cell r="AS141">
            <v>62</v>
          </cell>
          <cell r="AT141">
            <v>15.5</v>
          </cell>
          <cell r="AU141">
            <v>1070.77</v>
          </cell>
          <cell r="AV141">
            <v>267.6925</v>
          </cell>
          <cell r="AW141">
            <v>1070.77</v>
          </cell>
          <cell r="AX141">
            <v>1070.77</v>
          </cell>
          <cell r="AY141">
            <v>0</v>
          </cell>
          <cell r="AZ141">
            <v>106.38</v>
          </cell>
          <cell r="BA141">
            <v>152.21</v>
          </cell>
          <cell r="BB141">
            <v>106.38</v>
          </cell>
          <cell r="BC141">
            <v>45.83</v>
          </cell>
          <cell r="BD141">
            <v>0</v>
          </cell>
          <cell r="BE141">
            <v>0</v>
          </cell>
          <cell r="BF141">
            <v>0</v>
          </cell>
          <cell r="BG141">
            <v>0</v>
          </cell>
          <cell r="BH141">
            <v>5303.7439999999997</v>
          </cell>
          <cell r="BI141">
            <v>5547.0825000000004</v>
          </cell>
          <cell r="BJ141">
            <v>5644.3140000000003</v>
          </cell>
          <cell r="BK141">
            <v>5592.9125000000004</v>
          </cell>
          <cell r="BL141">
            <v>5547.0825000000004</v>
          </cell>
          <cell r="BM141">
            <v>5644.3140000000003</v>
          </cell>
          <cell r="BN141" t="str">
            <v>&lt;--ADMw_F--</v>
          </cell>
          <cell r="BO141">
            <v>-7.7980000000000002E-3</v>
          </cell>
          <cell r="BP141">
            <v>0</v>
          </cell>
          <cell r="BQ141">
            <v>972.64</v>
          </cell>
          <cell r="BR141">
            <v>73</v>
          </cell>
          <cell r="BS141">
            <v>0.7</v>
          </cell>
          <cell r="BT141" t="str">
            <v>&lt;--Spacer--&gt;</v>
          </cell>
          <cell r="BU141" t="str">
            <v>&lt;--Spacer--&gt;</v>
          </cell>
          <cell r="BV141" t="str">
            <v>&lt;--Spacer--&gt;</v>
          </cell>
          <cell r="BW141" t="str">
            <v>&lt;--Spacer--&gt;</v>
          </cell>
          <cell r="BX141">
            <v>2025</v>
          </cell>
          <cell r="BY141">
            <v>16363788</v>
          </cell>
          <cell r="BZ141">
            <v>0</v>
          </cell>
          <cell r="CA141">
            <v>0</v>
          </cell>
          <cell r="CB141">
            <v>0</v>
          </cell>
          <cell r="CC141">
            <v>0</v>
          </cell>
          <cell r="CD141">
            <v>0</v>
          </cell>
          <cell r="CE141">
            <v>0</v>
          </cell>
          <cell r="CF141">
            <v>0</v>
          </cell>
          <cell r="CG141">
            <v>13.33</v>
          </cell>
          <cell r="CH141">
            <v>4406460</v>
          </cell>
          <cell r="CI141">
            <v>4396.2</v>
          </cell>
          <cell r="CJ141">
            <v>4674.1499999999996</v>
          </cell>
          <cell r="CK141">
            <v>4396.2</v>
          </cell>
          <cell r="CL141">
            <v>277.95</v>
          </cell>
          <cell r="CM141">
            <v>0</v>
          </cell>
          <cell r="CN141" t="str">
            <v>--ADMw_C--&gt;</v>
          </cell>
          <cell r="CO141">
            <v>4396.2</v>
          </cell>
          <cell r="CP141">
            <v>4674.1499999999996</v>
          </cell>
          <cell r="CQ141">
            <v>4396.2</v>
          </cell>
          <cell r="CR141">
            <v>277.95</v>
          </cell>
          <cell r="CS141">
            <v>560</v>
          </cell>
          <cell r="CT141">
            <v>514.15650000000005</v>
          </cell>
          <cell r="CU141">
            <v>0.7</v>
          </cell>
          <cell r="CV141">
            <v>30.07</v>
          </cell>
          <cell r="CW141">
            <v>15.035</v>
          </cell>
          <cell r="CX141">
            <v>31.05</v>
          </cell>
          <cell r="CY141">
            <v>30.07</v>
          </cell>
          <cell r="CZ141">
            <v>0.98</v>
          </cell>
          <cell r="DA141">
            <v>1.3</v>
          </cell>
          <cell r="DB141">
            <v>1.3</v>
          </cell>
          <cell r="DC141">
            <v>1.3</v>
          </cell>
          <cell r="DD141">
            <v>1.3</v>
          </cell>
          <cell r="DE141">
            <v>0</v>
          </cell>
          <cell r="DF141">
            <v>0</v>
          </cell>
          <cell r="DG141">
            <v>0</v>
          </cell>
          <cell r="DH141">
            <v>0</v>
          </cell>
          <cell r="DI141">
            <v>0</v>
          </cell>
          <cell r="DJ141">
            <v>0</v>
          </cell>
          <cell r="DK141">
            <v>62</v>
          </cell>
          <cell r="DL141">
            <v>15.5</v>
          </cell>
          <cell r="DM141">
            <v>1017.89</v>
          </cell>
          <cell r="DN141">
            <v>254.4725</v>
          </cell>
          <cell r="DO141">
            <v>1083.0899999999999</v>
          </cell>
          <cell r="DP141">
            <v>1017.89</v>
          </cell>
          <cell r="DQ141">
            <v>65.2</v>
          </cell>
          <cell r="DR141">
            <v>106.38</v>
          </cell>
          <cell r="DS141">
            <v>152.21</v>
          </cell>
          <cell r="DT141">
            <v>106.38</v>
          </cell>
          <cell r="DU141">
            <v>45.83</v>
          </cell>
          <cell r="DV141">
            <v>0</v>
          </cell>
          <cell r="DW141">
            <v>0</v>
          </cell>
          <cell r="DX141">
            <v>0</v>
          </cell>
          <cell r="DY141">
            <v>0</v>
          </cell>
          <cell r="DZ141">
            <v>5347.4760999999999</v>
          </cell>
          <cell r="EA141">
            <v>5303.7439999999997</v>
          </cell>
          <cell r="EB141">
            <v>5676.2485999999999</v>
          </cell>
          <cell r="EC141">
            <v>5644.3140000000003</v>
          </cell>
          <cell r="ED141">
            <v>5347.4760999999999</v>
          </cell>
          <cell r="EE141">
            <v>5676.2485999999999</v>
          </cell>
          <cell r="EF141" t="str">
            <v>&lt;--ADMw_C--</v>
          </cell>
          <cell r="EG141">
            <v>-1.2182999999999999E-2</v>
          </cell>
          <cell r="EH141">
            <v>0</v>
          </cell>
          <cell r="EI141">
            <v>931.24</v>
          </cell>
          <cell r="EJ141">
            <v>74</v>
          </cell>
          <cell r="EK141">
            <v>0.7</v>
          </cell>
          <cell r="EL141" t="str">
            <v>&lt;--Spacer--&gt;</v>
          </cell>
          <cell r="EM141" t="str">
            <v>&lt;--Spacer--&gt;</v>
          </cell>
          <cell r="EN141" t="str">
            <v>&lt;--Spacer--&gt;</v>
          </cell>
          <cell r="EO141" t="str">
            <v>&lt;--Spacer--&gt;</v>
          </cell>
          <cell r="EP141">
            <v>2025</v>
          </cell>
          <cell r="EQ141">
            <v>15887173</v>
          </cell>
          <cell r="ER141">
            <v>115069</v>
          </cell>
          <cell r="ES141">
            <v>458632</v>
          </cell>
          <cell r="ET141">
            <v>0</v>
          </cell>
          <cell r="EU141">
            <v>0</v>
          </cell>
          <cell r="EV141">
            <v>0</v>
          </cell>
          <cell r="EW141">
            <v>0</v>
          </cell>
          <cell r="EX141">
            <v>0</v>
          </cell>
          <cell r="EY141">
            <v>13.11</v>
          </cell>
          <cell r="EZ141">
            <v>4450929</v>
          </cell>
          <cell r="FA141">
            <v>4438.97</v>
          </cell>
          <cell r="FB141">
            <v>4707.26</v>
          </cell>
          <cell r="FC141">
            <v>4438.97</v>
          </cell>
          <cell r="FD141">
            <v>268.29000000000002</v>
          </cell>
          <cell r="FE141">
            <v>0</v>
          </cell>
          <cell r="FF141" t="str">
            <v>--ADMw_P--&gt;</v>
          </cell>
          <cell r="FG141">
            <v>4438.97</v>
          </cell>
          <cell r="FH141">
            <v>4707.26</v>
          </cell>
          <cell r="FI141">
            <v>4438.97</v>
          </cell>
          <cell r="FJ141">
            <v>268.29000000000002</v>
          </cell>
          <cell r="FK141">
            <v>521</v>
          </cell>
          <cell r="FL141">
            <v>517.79859999999996</v>
          </cell>
          <cell r="FM141">
            <v>0.7</v>
          </cell>
          <cell r="FN141">
            <v>46.93</v>
          </cell>
          <cell r="FO141">
            <v>23.465</v>
          </cell>
          <cell r="FP141">
            <v>46.93</v>
          </cell>
          <cell r="FQ141">
            <v>46.93</v>
          </cell>
          <cell r="FR141">
            <v>0</v>
          </cell>
          <cell r="FS141">
            <v>5.72</v>
          </cell>
          <cell r="FT141">
            <v>5.72</v>
          </cell>
          <cell r="FU141">
            <v>5.72</v>
          </cell>
          <cell r="FV141">
            <v>5.72</v>
          </cell>
          <cell r="FW141">
            <v>0</v>
          </cell>
          <cell r="FX141">
            <v>0</v>
          </cell>
          <cell r="FY141">
            <v>0</v>
          </cell>
          <cell r="FZ141">
            <v>0</v>
          </cell>
          <cell r="GA141">
            <v>0</v>
          </cell>
          <cell r="GB141">
            <v>0</v>
          </cell>
          <cell r="GC141">
            <v>48</v>
          </cell>
          <cell r="GD141">
            <v>12</v>
          </cell>
          <cell r="GE141">
            <v>969.77</v>
          </cell>
          <cell r="GF141">
            <v>242.4425</v>
          </cell>
          <cell r="GG141">
            <v>1028.3800000000001</v>
          </cell>
          <cell r="GH141">
            <v>969.77</v>
          </cell>
          <cell r="GI141">
            <v>58.61</v>
          </cell>
          <cell r="GJ141">
            <v>106.38</v>
          </cell>
          <cell r="GK141">
            <v>152.21</v>
          </cell>
          <cell r="GL141">
            <v>106.38</v>
          </cell>
          <cell r="GM141">
            <v>45.83</v>
          </cell>
          <cell r="GN141">
            <v>0</v>
          </cell>
          <cell r="GO141">
            <v>0</v>
          </cell>
          <cell r="GP141">
            <v>0</v>
          </cell>
          <cell r="GQ141">
            <v>0</v>
          </cell>
          <cell r="GR141">
            <v>5476.9224999999997</v>
          </cell>
          <cell r="GS141">
            <v>5347.4760999999999</v>
          </cell>
          <cell r="GT141">
            <v>5792.2250000000004</v>
          </cell>
          <cell r="GU141">
            <v>5676.2485999999999</v>
          </cell>
          <cell r="GV141">
            <v>5476.9224999999997</v>
          </cell>
          <cell r="GW141">
            <v>5792.2250000000004</v>
          </cell>
          <cell r="GX141" t="str">
            <v>&lt;--ADMw_P--</v>
          </cell>
          <cell r="GY141">
            <v>-1.073E-2</v>
          </cell>
          <cell r="GZ141">
            <v>0</v>
          </cell>
          <cell r="HA141">
            <v>945.55</v>
          </cell>
          <cell r="HB141">
            <v>75</v>
          </cell>
          <cell r="HC141">
            <v>0.7</v>
          </cell>
          <cell r="HD141" t="str">
            <v>&lt;--Spacer--&gt;</v>
          </cell>
          <cell r="HE141" t="str">
            <v>&lt;--Spacer--&gt;</v>
          </cell>
          <cell r="HF141" t="str">
            <v>&lt;--Spacer--&gt;</v>
          </cell>
          <cell r="HG141" t="str">
            <v>&lt;--Spacer--&gt;</v>
          </cell>
          <cell r="HH141">
            <v>2025</v>
          </cell>
          <cell r="HI141">
            <v>15327907</v>
          </cell>
          <cell r="HJ141">
            <v>15204</v>
          </cell>
          <cell r="HK141">
            <v>0</v>
          </cell>
          <cell r="HL141">
            <v>0</v>
          </cell>
          <cell r="HM141">
            <v>0</v>
          </cell>
          <cell r="HN141">
            <v>0</v>
          </cell>
          <cell r="HO141">
            <v>0</v>
          </cell>
          <cell r="HP141">
            <v>0</v>
          </cell>
          <cell r="HQ141">
            <v>12.76</v>
          </cell>
          <cell r="HR141">
            <v>4131528</v>
          </cell>
          <cell r="HS141">
            <v>4463.93</v>
          </cell>
          <cell r="HT141">
            <v>4713</v>
          </cell>
          <cell r="HU141">
            <v>4463.93</v>
          </cell>
          <cell r="HV141">
            <v>249.07</v>
          </cell>
          <cell r="HW141">
            <v>0</v>
          </cell>
          <cell r="HX141" t="str">
            <v>--ADMw_O--&gt;</v>
          </cell>
          <cell r="HY141">
            <v>4463.93</v>
          </cell>
          <cell r="HZ141">
            <v>4713</v>
          </cell>
          <cell r="IA141">
            <v>4463.93</v>
          </cell>
          <cell r="IB141">
            <v>249.07</v>
          </cell>
          <cell r="IC141">
            <v>511</v>
          </cell>
          <cell r="ID141">
            <v>511</v>
          </cell>
          <cell r="IE141">
            <v>0</v>
          </cell>
          <cell r="IF141">
            <v>61.2</v>
          </cell>
          <cell r="IG141">
            <v>30.6</v>
          </cell>
          <cell r="IH141">
            <v>61.2</v>
          </cell>
          <cell r="II141">
            <v>61.2</v>
          </cell>
          <cell r="IJ141">
            <v>0</v>
          </cell>
          <cell r="IK141">
            <v>2.0699999999999998</v>
          </cell>
          <cell r="IL141">
            <v>2.0699999999999998</v>
          </cell>
          <cell r="IM141">
            <v>2.0699999999999998</v>
          </cell>
          <cell r="IN141">
            <v>2.0699999999999998</v>
          </cell>
          <cell r="IO141">
            <v>0</v>
          </cell>
          <cell r="IP141">
            <v>0</v>
          </cell>
          <cell r="IQ141">
            <v>0</v>
          </cell>
          <cell r="IR141">
            <v>0</v>
          </cell>
          <cell r="IS141">
            <v>0</v>
          </cell>
          <cell r="IT141">
            <v>0</v>
          </cell>
          <cell r="IU141">
            <v>66</v>
          </cell>
          <cell r="IV141">
            <v>16.5</v>
          </cell>
          <cell r="IW141">
            <v>1381.01</v>
          </cell>
          <cell r="IX141">
            <v>345.2525</v>
          </cell>
          <cell r="IY141">
            <v>1458.06</v>
          </cell>
          <cell r="IZ141">
            <v>1381.01</v>
          </cell>
          <cell r="JA141">
            <v>77.05</v>
          </cell>
          <cell r="JB141">
            <v>107.57</v>
          </cell>
          <cell r="JC141">
            <v>154.54</v>
          </cell>
          <cell r="JD141">
            <v>107.57</v>
          </cell>
          <cell r="JE141">
            <v>46.97</v>
          </cell>
          <cell r="JF141">
            <v>0</v>
          </cell>
          <cell r="JG141">
            <v>0</v>
          </cell>
          <cell r="JH141">
            <v>0</v>
          </cell>
          <cell r="JI141">
            <v>0</v>
          </cell>
          <cell r="JJ141">
            <v>5476.9224999999997</v>
          </cell>
          <cell r="JK141">
            <v>5792.2250000000004</v>
          </cell>
          <cell r="JL141" t="str">
            <v>&lt;--ADMw_O--</v>
          </cell>
          <cell r="JM141">
            <v>-1.0134000000000001E-2</v>
          </cell>
          <cell r="JN141">
            <v>0</v>
          </cell>
          <cell r="JO141">
            <v>876.62</v>
          </cell>
          <cell r="JP141">
            <v>74</v>
          </cell>
          <cell r="JQ141">
            <v>0.7</v>
          </cell>
          <cell r="JR141">
            <v>43640.35126797454</v>
          </cell>
          <cell r="JS141">
            <v>1</v>
          </cell>
          <cell r="JT141">
            <v>2</v>
          </cell>
        </row>
        <row r="142">
          <cell r="A142">
            <v>4823</v>
          </cell>
          <cell r="B142">
            <v>2055</v>
          </cell>
          <cell r="D142" t="str">
            <v>Josephine</v>
          </cell>
          <cell r="E142" t="str">
            <v>Three Rivers/Josephine County SD</v>
          </cell>
          <cell r="F142" t="str">
            <v>Sunny Wolf Charter School</v>
          </cell>
          <cell r="H142">
            <v>0</v>
          </cell>
          <cell r="I142">
            <v>0</v>
          </cell>
          <cell r="J142">
            <v>0</v>
          </cell>
          <cell r="K142">
            <v>0</v>
          </cell>
          <cell r="L142">
            <v>0</v>
          </cell>
          <cell r="M142">
            <v>0</v>
          </cell>
          <cell r="N142">
            <v>0</v>
          </cell>
          <cell r="O142">
            <v>0</v>
          </cell>
          <cell r="P142">
            <v>0</v>
          </cell>
          <cell r="Q142">
            <v>0</v>
          </cell>
          <cell r="R142">
            <v>0</v>
          </cell>
          <cell r="T142">
            <v>0</v>
          </cell>
          <cell r="U142">
            <v>0</v>
          </cell>
          <cell r="V142" t="str">
            <v>--ADMw_F--&gt;</v>
          </cell>
          <cell r="W142">
            <v>0</v>
          </cell>
          <cell r="Y142">
            <v>0</v>
          </cell>
          <cell r="Z142">
            <v>0</v>
          </cell>
          <cell r="AA142">
            <v>0</v>
          </cell>
          <cell r="AB142">
            <v>0</v>
          </cell>
          <cell r="AC142">
            <v>0</v>
          </cell>
          <cell r="AD142">
            <v>0</v>
          </cell>
          <cell r="AE142">
            <v>0</v>
          </cell>
          <cell r="AG142">
            <v>0</v>
          </cell>
          <cell r="AH142">
            <v>0</v>
          </cell>
          <cell r="AI142">
            <v>0</v>
          </cell>
          <cell r="AJ142">
            <v>0</v>
          </cell>
          <cell r="AL142">
            <v>0</v>
          </cell>
          <cell r="AM142">
            <v>0</v>
          </cell>
          <cell r="AN142">
            <v>0</v>
          </cell>
          <cell r="AO142">
            <v>0</v>
          </cell>
          <cell r="AQ142">
            <v>0</v>
          </cell>
          <cell r="AR142">
            <v>0</v>
          </cell>
          <cell r="AS142">
            <v>0</v>
          </cell>
          <cell r="AT142">
            <v>0</v>
          </cell>
          <cell r="AU142">
            <v>0</v>
          </cell>
          <cell r="AV142">
            <v>0</v>
          </cell>
          <cell r="AX142">
            <v>0</v>
          </cell>
          <cell r="AY142">
            <v>0</v>
          </cell>
          <cell r="AZ142">
            <v>45.83</v>
          </cell>
          <cell r="BB142">
            <v>45.83</v>
          </cell>
          <cell r="BC142">
            <v>0</v>
          </cell>
          <cell r="BD142">
            <v>0</v>
          </cell>
          <cell r="BF142">
            <v>0</v>
          </cell>
          <cell r="BG142">
            <v>0</v>
          </cell>
          <cell r="BH142">
            <v>153.41</v>
          </cell>
          <cell r="BI142">
            <v>45.83</v>
          </cell>
          <cell r="BL142">
            <v>153.41</v>
          </cell>
          <cell r="BN142" t="str">
            <v>&lt;--ADMw_F--</v>
          </cell>
          <cell r="BO142">
            <v>0</v>
          </cell>
          <cell r="BP142">
            <v>0</v>
          </cell>
          <cell r="BQ142">
            <v>0</v>
          </cell>
          <cell r="BR142">
            <v>0</v>
          </cell>
          <cell r="BS142">
            <v>0</v>
          </cell>
          <cell r="BT142" t="str">
            <v>&lt;--Spacer--&gt;</v>
          </cell>
          <cell r="BU142" t="str">
            <v>&lt;--Spacer--&gt;</v>
          </cell>
          <cell r="BV142" t="str">
            <v>&lt;--Spacer--&gt;</v>
          </cell>
          <cell r="BW142" t="str">
            <v>&lt;--Spacer--&gt;</v>
          </cell>
          <cell r="BY142">
            <v>0</v>
          </cell>
          <cell r="BZ142">
            <v>0</v>
          </cell>
          <cell r="CA142">
            <v>0</v>
          </cell>
          <cell r="CB142">
            <v>0</v>
          </cell>
          <cell r="CC142">
            <v>0</v>
          </cell>
          <cell r="CD142">
            <v>0</v>
          </cell>
          <cell r="CE142">
            <v>0</v>
          </cell>
          <cell r="CF142">
            <v>0</v>
          </cell>
          <cell r="CG142">
            <v>0</v>
          </cell>
          <cell r="CH142">
            <v>0</v>
          </cell>
          <cell r="CI142">
            <v>101.62</v>
          </cell>
          <cell r="CK142">
            <v>101.62</v>
          </cell>
          <cell r="CL142">
            <v>0</v>
          </cell>
          <cell r="CM142">
            <v>0</v>
          </cell>
          <cell r="CN142" t="str">
            <v>--ADMw_C--&gt;</v>
          </cell>
          <cell r="CO142">
            <v>101.62</v>
          </cell>
          <cell r="CQ142">
            <v>101.62</v>
          </cell>
          <cell r="CR142">
            <v>0</v>
          </cell>
          <cell r="CS142">
            <v>0</v>
          </cell>
          <cell r="CT142">
            <v>0</v>
          </cell>
          <cell r="CU142">
            <v>0</v>
          </cell>
          <cell r="CV142">
            <v>0</v>
          </cell>
          <cell r="CW142">
            <v>0</v>
          </cell>
          <cell r="CY142">
            <v>0</v>
          </cell>
          <cell r="CZ142">
            <v>0</v>
          </cell>
          <cell r="DA142">
            <v>0</v>
          </cell>
          <cell r="DB142">
            <v>0</v>
          </cell>
          <cell r="DD142">
            <v>0</v>
          </cell>
          <cell r="DE142">
            <v>0</v>
          </cell>
          <cell r="DF142">
            <v>0</v>
          </cell>
          <cell r="DG142">
            <v>0</v>
          </cell>
          <cell r="DI142">
            <v>0</v>
          </cell>
          <cell r="DJ142">
            <v>0</v>
          </cell>
          <cell r="DK142">
            <v>0</v>
          </cell>
          <cell r="DL142">
            <v>0</v>
          </cell>
          <cell r="DM142">
            <v>23.84</v>
          </cell>
          <cell r="DN142">
            <v>5.96</v>
          </cell>
          <cell r="DP142">
            <v>23.84</v>
          </cell>
          <cell r="DQ142">
            <v>0</v>
          </cell>
          <cell r="DR142">
            <v>45.83</v>
          </cell>
          <cell r="DT142">
            <v>45.83</v>
          </cell>
          <cell r="DU142">
            <v>0</v>
          </cell>
          <cell r="DV142">
            <v>0</v>
          </cell>
          <cell r="DX142">
            <v>0</v>
          </cell>
          <cell r="DY142">
            <v>0</v>
          </cell>
          <cell r="DZ142">
            <v>151.61750000000001</v>
          </cell>
          <cell r="EA142">
            <v>153.41</v>
          </cell>
          <cell r="ED142">
            <v>153.41</v>
          </cell>
          <cell r="EF142" t="str">
            <v>&lt;--ADMw_C--</v>
          </cell>
          <cell r="EG142">
            <v>-1.2182999999999999E-2</v>
          </cell>
          <cell r="EH142">
            <v>0</v>
          </cell>
          <cell r="EI142">
            <v>0</v>
          </cell>
          <cell r="EJ142">
            <v>0</v>
          </cell>
          <cell r="EK142">
            <v>0</v>
          </cell>
          <cell r="EL142" t="str">
            <v>&lt;--Spacer--&gt;</v>
          </cell>
          <cell r="EM142" t="str">
            <v>&lt;--Spacer--&gt;</v>
          </cell>
          <cell r="EN142" t="str">
            <v>&lt;--Spacer--&gt;</v>
          </cell>
          <cell r="EO142" t="str">
            <v>&lt;--Spacer--&gt;</v>
          </cell>
          <cell r="EQ142">
            <v>0</v>
          </cell>
          <cell r="ER142">
            <v>0</v>
          </cell>
          <cell r="ES142">
            <v>0</v>
          </cell>
          <cell r="ET142">
            <v>0</v>
          </cell>
          <cell r="EU142">
            <v>0</v>
          </cell>
          <cell r="EV142">
            <v>0</v>
          </cell>
          <cell r="EW142">
            <v>0</v>
          </cell>
          <cell r="EX142">
            <v>0</v>
          </cell>
          <cell r="EY142">
            <v>0</v>
          </cell>
          <cell r="EZ142">
            <v>0</v>
          </cell>
          <cell r="FA142">
            <v>100.31</v>
          </cell>
          <cell r="FC142">
            <v>100.31</v>
          </cell>
          <cell r="FD142">
            <v>0</v>
          </cell>
          <cell r="FE142">
            <v>0</v>
          </cell>
          <cell r="FF142" t="str">
            <v>--ADMw_P--&gt;</v>
          </cell>
          <cell r="FG142">
            <v>100.31</v>
          </cell>
          <cell r="FI142">
            <v>100.31</v>
          </cell>
          <cell r="FJ142">
            <v>0</v>
          </cell>
          <cell r="FK142">
            <v>0</v>
          </cell>
          <cell r="FL142">
            <v>0</v>
          </cell>
          <cell r="FM142">
            <v>0</v>
          </cell>
          <cell r="FN142">
            <v>0</v>
          </cell>
          <cell r="FO142">
            <v>0</v>
          </cell>
          <cell r="FQ142">
            <v>0</v>
          </cell>
          <cell r="FR142">
            <v>0</v>
          </cell>
          <cell r="FS142">
            <v>0</v>
          </cell>
          <cell r="FT142">
            <v>0</v>
          </cell>
          <cell r="FV142">
            <v>0</v>
          </cell>
          <cell r="FW142">
            <v>0</v>
          </cell>
          <cell r="FX142">
            <v>0</v>
          </cell>
          <cell r="FY142">
            <v>0</v>
          </cell>
          <cell r="GA142">
            <v>0</v>
          </cell>
          <cell r="GB142">
            <v>0</v>
          </cell>
          <cell r="GC142">
            <v>0</v>
          </cell>
          <cell r="GD142">
            <v>0</v>
          </cell>
          <cell r="GE142">
            <v>21.91</v>
          </cell>
          <cell r="GF142">
            <v>5.4775</v>
          </cell>
          <cell r="GH142">
            <v>21.91</v>
          </cell>
          <cell r="GI142">
            <v>0</v>
          </cell>
          <cell r="GJ142">
            <v>45.83</v>
          </cell>
          <cell r="GL142">
            <v>45.83</v>
          </cell>
          <cell r="GM142">
            <v>0</v>
          </cell>
          <cell r="GN142">
            <v>0</v>
          </cell>
          <cell r="GP142">
            <v>0</v>
          </cell>
          <cell r="GQ142">
            <v>0</v>
          </cell>
          <cell r="GR142">
            <v>148.07749999999999</v>
          </cell>
          <cell r="GS142">
            <v>151.61750000000001</v>
          </cell>
          <cell r="GV142">
            <v>151.61750000000001</v>
          </cell>
          <cell r="GX142" t="str">
            <v>&lt;--ADMw_P--</v>
          </cell>
          <cell r="GY142">
            <v>0</v>
          </cell>
          <cell r="GZ142">
            <v>0</v>
          </cell>
          <cell r="HA142">
            <v>0</v>
          </cell>
          <cell r="HB142">
            <v>0</v>
          </cell>
          <cell r="HC142">
            <v>0</v>
          </cell>
          <cell r="HD142" t="str">
            <v>&lt;--Spacer--&gt;</v>
          </cell>
          <cell r="HE142" t="str">
            <v>&lt;--Spacer--&gt;</v>
          </cell>
          <cell r="HF142" t="str">
            <v>&lt;--Spacer--&gt;</v>
          </cell>
          <cell r="HG142" t="str">
            <v>&lt;--Spacer--&gt;</v>
          </cell>
          <cell r="HI142">
            <v>0</v>
          </cell>
          <cell r="HJ142">
            <v>0</v>
          </cell>
          <cell r="HK142">
            <v>0</v>
          </cell>
          <cell r="HL142">
            <v>0</v>
          </cell>
          <cell r="HM142">
            <v>0</v>
          </cell>
          <cell r="HN142">
            <v>0</v>
          </cell>
          <cell r="HO142">
            <v>0</v>
          </cell>
          <cell r="HP142">
            <v>0</v>
          </cell>
          <cell r="HQ142">
            <v>0</v>
          </cell>
          <cell r="HR142">
            <v>0</v>
          </cell>
          <cell r="HS142">
            <v>93.85</v>
          </cell>
          <cell r="HU142">
            <v>93.85</v>
          </cell>
          <cell r="HV142">
            <v>0</v>
          </cell>
          <cell r="HW142">
            <v>0</v>
          </cell>
          <cell r="HX142" t="str">
            <v>--ADMw_O--&gt;</v>
          </cell>
          <cell r="HY142">
            <v>93.85</v>
          </cell>
          <cell r="IA142">
            <v>93.85</v>
          </cell>
          <cell r="IB142">
            <v>0</v>
          </cell>
          <cell r="IC142">
            <v>0</v>
          </cell>
          <cell r="ID142">
            <v>0</v>
          </cell>
          <cell r="IE142">
            <v>0</v>
          </cell>
          <cell r="IF142">
            <v>0</v>
          </cell>
          <cell r="IG142">
            <v>0</v>
          </cell>
          <cell r="II142">
            <v>0</v>
          </cell>
          <cell r="IJ142">
            <v>0</v>
          </cell>
          <cell r="IK142">
            <v>0</v>
          </cell>
          <cell r="IL142">
            <v>0</v>
          </cell>
          <cell r="IN142">
            <v>0</v>
          </cell>
          <cell r="IO142">
            <v>0</v>
          </cell>
          <cell r="IP142">
            <v>0</v>
          </cell>
          <cell r="IQ142">
            <v>0</v>
          </cell>
          <cell r="IS142">
            <v>0</v>
          </cell>
          <cell r="IT142">
            <v>0</v>
          </cell>
          <cell r="IU142">
            <v>0</v>
          </cell>
          <cell r="IV142">
            <v>0</v>
          </cell>
          <cell r="IW142">
            <v>29.03</v>
          </cell>
          <cell r="IX142">
            <v>7.2575000000000003</v>
          </cell>
          <cell r="IZ142">
            <v>29.03</v>
          </cell>
          <cell r="JA142">
            <v>0</v>
          </cell>
          <cell r="JB142">
            <v>46.97</v>
          </cell>
          <cell r="JD142">
            <v>46.97</v>
          </cell>
          <cell r="JE142">
            <v>0</v>
          </cell>
          <cell r="JF142">
            <v>0</v>
          </cell>
          <cell r="JH142">
            <v>0</v>
          </cell>
          <cell r="JI142">
            <v>0</v>
          </cell>
          <cell r="JJ142">
            <v>148.07749999999999</v>
          </cell>
          <cell r="JL142" t="str">
            <v>&lt;--ADMw_O--</v>
          </cell>
          <cell r="JM142">
            <v>0</v>
          </cell>
          <cell r="JN142">
            <v>0</v>
          </cell>
          <cell r="JO142">
            <v>0</v>
          </cell>
          <cell r="JP142">
            <v>0</v>
          </cell>
          <cell r="JQ142">
            <v>0</v>
          </cell>
          <cell r="JR142">
            <v>43640.35126797454</v>
          </cell>
          <cell r="JS142">
            <v>1</v>
          </cell>
          <cell r="JT142">
            <v>3</v>
          </cell>
        </row>
        <row r="143">
          <cell r="A143">
            <v>5063</v>
          </cell>
          <cell r="B143">
            <v>2055</v>
          </cell>
          <cell r="D143" t="str">
            <v>Josephine</v>
          </cell>
          <cell r="E143" t="str">
            <v>Three Rivers/Josephine County SD</v>
          </cell>
          <cell r="F143" t="str">
            <v>Woodland Charter School</v>
          </cell>
          <cell r="H143">
            <v>0</v>
          </cell>
          <cell r="I143">
            <v>0</v>
          </cell>
          <cell r="J143">
            <v>0</v>
          </cell>
          <cell r="K143">
            <v>0</v>
          </cell>
          <cell r="L143">
            <v>0</v>
          </cell>
          <cell r="M143">
            <v>0</v>
          </cell>
          <cell r="N143">
            <v>0</v>
          </cell>
          <cell r="O143">
            <v>0</v>
          </cell>
          <cell r="P143">
            <v>0</v>
          </cell>
          <cell r="Q143">
            <v>0</v>
          </cell>
          <cell r="R143">
            <v>0</v>
          </cell>
          <cell r="T143">
            <v>0</v>
          </cell>
          <cell r="U143">
            <v>0</v>
          </cell>
          <cell r="V143" t="str">
            <v>--ADMw_F--&gt;</v>
          </cell>
          <cell r="W143">
            <v>0</v>
          </cell>
          <cell r="Y143">
            <v>0</v>
          </cell>
          <cell r="Z143">
            <v>0</v>
          </cell>
          <cell r="AA143">
            <v>0</v>
          </cell>
          <cell r="AB143">
            <v>0</v>
          </cell>
          <cell r="AC143">
            <v>0</v>
          </cell>
          <cell r="AD143">
            <v>0</v>
          </cell>
          <cell r="AE143">
            <v>0</v>
          </cell>
          <cell r="AG143">
            <v>0</v>
          </cell>
          <cell r="AH143">
            <v>0</v>
          </cell>
          <cell r="AI143">
            <v>0</v>
          </cell>
          <cell r="AJ143">
            <v>0</v>
          </cell>
          <cell r="AL143">
            <v>0</v>
          </cell>
          <cell r="AM143">
            <v>0</v>
          </cell>
          <cell r="AN143">
            <v>0</v>
          </cell>
          <cell r="AO143">
            <v>0</v>
          </cell>
          <cell r="AQ143">
            <v>0</v>
          </cell>
          <cell r="AR143">
            <v>0</v>
          </cell>
          <cell r="AS143">
            <v>0</v>
          </cell>
          <cell r="AT143">
            <v>0</v>
          </cell>
          <cell r="AU143">
            <v>0</v>
          </cell>
          <cell r="AV143">
            <v>0</v>
          </cell>
          <cell r="AX143">
            <v>0</v>
          </cell>
          <cell r="AY143">
            <v>0</v>
          </cell>
          <cell r="AZ143">
            <v>0</v>
          </cell>
          <cell r="BB143">
            <v>0</v>
          </cell>
          <cell r="BC143">
            <v>0</v>
          </cell>
          <cell r="BD143">
            <v>0</v>
          </cell>
          <cell r="BF143">
            <v>0</v>
          </cell>
          <cell r="BG143">
            <v>0</v>
          </cell>
          <cell r="BH143">
            <v>187.16</v>
          </cell>
          <cell r="BI143">
            <v>0</v>
          </cell>
          <cell r="BL143">
            <v>187.16</v>
          </cell>
          <cell r="BN143" t="str">
            <v>&lt;--ADMw_F--</v>
          </cell>
          <cell r="BO143">
            <v>0</v>
          </cell>
          <cell r="BP143">
            <v>0</v>
          </cell>
          <cell r="BQ143">
            <v>0</v>
          </cell>
          <cell r="BR143">
            <v>0</v>
          </cell>
          <cell r="BS143">
            <v>0</v>
          </cell>
          <cell r="BT143" t="str">
            <v>&lt;--Spacer--&gt;</v>
          </cell>
          <cell r="BU143" t="str">
            <v>&lt;--Spacer--&gt;</v>
          </cell>
          <cell r="BV143" t="str">
            <v>&lt;--Spacer--&gt;</v>
          </cell>
          <cell r="BW143" t="str">
            <v>&lt;--Spacer--&gt;</v>
          </cell>
          <cell r="BY143">
            <v>0</v>
          </cell>
          <cell r="BZ143">
            <v>0</v>
          </cell>
          <cell r="CA143">
            <v>0</v>
          </cell>
          <cell r="CB143">
            <v>0</v>
          </cell>
          <cell r="CC143">
            <v>0</v>
          </cell>
          <cell r="CD143">
            <v>0</v>
          </cell>
          <cell r="CE143">
            <v>0</v>
          </cell>
          <cell r="CF143">
            <v>0</v>
          </cell>
          <cell r="CG143">
            <v>0</v>
          </cell>
          <cell r="CH143">
            <v>0</v>
          </cell>
          <cell r="CI143">
            <v>176.33</v>
          </cell>
          <cell r="CK143">
            <v>176.33</v>
          </cell>
          <cell r="CL143">
            <v>0</v>
          </cell>
          <cell r="CM143">
            <v>0</v>
          </cell>
          <cell r="CN143" t="str">
            <v>--ADMw_C--&gt;</v>
          </cell>
          <cell r="CO143">
            <v>176.33</v>
          </cell>
          <cell r="CQ143">
            <v>176.33</v>
          </cell>
          <cell r="CR143">
            <v>0</v>
          </cell>
          <cell r="CS143">
            <v>0</v>
          </cell>
          <cell r="CT143">
            <v>0</v>
          </cell>
          <cell r="CU143">
            <v>0</v>
          </cell>
          <cell r="CV143">
            <v>0.98</v>
          </cell>
          <cell r="CW143">
            <v>0.49</v>
          </cell>
          <cell r="CY143">
            <v>0.98</v>
          </cell>
          <cell r="CZ143">
            <v>0</v>
          </cell>
          <cell r="DA143">
            <v>0</v>
          </cell>
          <cell r="DB143">
            <v>0</v>
          </cell>
          <cell r="DD143">
            <v>0</v>
          </cell>
          <cell r="DE143">
            <v>0</v>
          </cell>
          <cell r="DF143">
            <v>0</v>
          </cell>
          <cell r="DG143">
            <v>0</v>
          </cell>
          <cell r="DI143">
            <v>0</v>
          </cell>
          <cell r="DJ143">
            <v>0</v>
          </cell>
          <cell r="DK143">
            <v>0</v>
          </cell>
          <cell r="DL143">
            <v>0</v>
          </cell>
          <cell r="DM143">
            <v>41.36</v>
          </cell>
          <cell r="DN143">
            <v>10.34</v>
          </cell>
          <cell r="DP143">
            <v>41.36</v>
          </cell>
          <cell r="DQ143">
            <v>0</v>
          </cell>
          <cell r="DR143">
            <v>0</v>
          </cell>
          <cell r="DT143">
            <v>0</v>
          </cell>
          <cell r="DU143">
            <v>0</v>
          </cell>
          <cell r="DV143">
            <v>0</v>
          </cell>
          <cell r="DX143">
            <v>0</v>
          </cell>
          <cell r="DY143">
            <v>0</v>
          </cell>
          <cell r="DZ143">
            <v>177.155</v>
          </cell>
          <cell r="EA143">
            <v>187.16</v>
          </cell>
          <cell r="ED143">
            <v>187.16</v>
          </cell>
          <cell r="EF143" t="str">
            <v>&lt;--ADMw_C--</v>
          </cell>
          <cell r="EG143">
            <v>-1.2182999999999999E-2</v>
          </cell>
          <cell r="EH143">
            <v>0</v>
          </cell>
          <cell r="EI143">
            <v>0</v>
          </cell>
          <cell r="EJ143">
            <v>0</v>
          </cell>
          <cell r="EK143">
            <v>0</v>
          </cell>
          <cell r="EL143" t="str">
            <v>&lt;--Spacer--&gt;</v>
          </cell>
          <cell r="EM143" t="str">
            <v>&lt;--Spacer--&gt;</v>
          </cell>
          <cell r="EN143" t="str">
            <v>&lt;--Spacer--&gt;</v>
          </cell>
          <cell r="EO143" t="str">
            <v>&lt;--Spacer--&gt;</v>
          </cell>
          <cell r="EQ143">
            <v>0</v>
          </cell>
          <cell r="ER143">
            <v>0</v>
          </cell>
          <cell r="ES143">
            <v>0</v>
          </cell>
          <cell r="ET143">
            <v>0</v>
          </cell>
          <cell r="EU143">
            <v>0</v>
          </cell>
          <cell r="EV143">
            <v>0</v>
          </cell>
          <cell r="EW143">
            <v>0</v>
          </cell>
          <cell r="EX143">
            <v>0</v>
          </cell>
          <cell r="EY143">
            <v>0</v>
          </cell>
          <cell r="EZ143">
            <v>0</v>
          </cell>
          <cell r="FA143">
            <v>167.98</v>
          </cell>
          <cell r="FC143">
            <v>167.98</v>
          </cell>
          <cell r="FD143">
            <v>0</v>
          </cell>
          <cell r="FE143">
            <v>0</v>
          </cell>
          <cell r="FF143" t="str">
            <v>--ADMw_P--&gt;</v>
          </cell>
          <cell r="FG143">
            <v>167.98</v>
          </cell>
          <cell r="FI143">
            <v>167.98</v>
          </cell>
          <cell r="FJ143">
            <v>0</v>
          </cell>
          <cell r="FK143">
            <v>0</v>
          </cell>
          <cell r="FL143">
            <v>0</v>
          </cell>
          <cell r="FM143">
            <v>0</v>
          </cell>
          <cell r="FN143">
            <v>0</v>
          </cell>
          <cell r="FO143">
            <v>0</v>
          </cell>
          <cell r="FQ143">
            <v>0</v>
          </cell>
          <cell r="FR143">
            <v>0</v>
          </cell>
          <cell r="FS143">
            <v>0</v>
          </cell>
          <cell r="FT143">
            <v>0</v>
          </cell>
          <cell r="FV143">
            <v>0</v>
          </cell>
          <cell r="FW143">
            <v>0</v>
          </cell>
          <cell r="FX143">
            <v>0</v>
          </cell>
          <cell r="FY143">
            <v>0</v>
          </cell>
          <cell r="GA143">
            <v>0</v>
          </cell>
          <cell r="GB143">
            <v>0</v>
          </cell>
          <cell r="GC143">
            <v>0</v>
          </cell>
          <cell r="GD143">
            <v>0</v>
          </cell>
          <cell r="GE143">
            <v>36.700000000000003</v>
          </cell>
          <cell r="GF143">
            <v>9.1750000000000007</v>
          </cell>
          <cell r="GH143">
            <v>36.700000000000003</v>
          </cell>
          <cell r="GI143">
            <v>0</v>
          </cell>
          <cell r="GJ143">
            <v>0</v>
          </cell>
          <cell r="GL143">
            <v>0</v>
          </cell>
          <cell r="GM143">
            <v>0</v>
          </cell>
          <cell r="GN143">
            <v>0</v>
          </cell>
          <cell r="GP143">
            <v>0</v>
          </cell>
          <cell r="GQ143">
            <v>0</v>
          </cell>
          <cell r="GR143">
            <v>167.22499999999999</v>
          </cell>
          <cell r="GS143">
            <v>177.155</v>
          </cell>
          <cell r="GV143">
            <v>177.155</v>
          </cell>
          <cell r="GX143" t="str">
            <v>&lt;--ADMw_P--</v>
          </cell>
          <cell r="GY143">
            <v>0</v>
          </cell>
          <cell r="GZ143">
            <v>0</v>
          </cell>
          <cell r="HA143">
            <v>0</v>
          </cell>
          <cell r="HB143">
            <v>0</v>
          </cell>
          <cell r="HC143">
            <v>0</v>
          </cell>
          <cell r="HD143" t="str">
            <v>&lt;--Spacer--&gt;</v>
          </cell>
          <cell r="HE143" t="str">
            <v>&lt;--Spacer--&gt;</v>
          </cell>
          <cell r="HF143" t="str">
            <v>&lt;--Spacer--&gt;</v>
          </cell>
          <cell r="HG143" t="str">
            <v>&lt;--Spacer--&gt;</v>
          </cell>
          <cell r="HI143">
            <v>0</v>
          </cell>
          <cell r="HJ143">
            <v>0</v>
          </cell>
          <cell r="HK143">
            <v>0</v>
          </cell>
          <cell r="HL143">
            <v>0</v>
          </cell>
          <cell r="HM143">
            <v>0</v>
          </cell>
          <cell r="HN143">
            <v>0</v>
          </cell>
          <cell r="HO143">
            <v>0</v>
          </cell>
          <cell r="HP143">
            <v>0</v>
          </cell>
          <cell r="HQ143">
            <v>0</v>
          </cell>
          <cell r="HR143">
            <v>0</v>
          </cell>
          <cell r="HS143">
            <v>155.22</v>
          </cell>
          <cell r="HU143">
            <v>155.22</v>
          </cell>
          <cell r="HV143">
            <v>0</v>
          </cell>
          <cell r="HW143">
            <v>0</v>
          </cell>
          <cell r="HX143" t="str">
            <v>--ADMw_O--&gt;</v>
          </cell>
          <cell r="HY143">
            <v>155.22</v>
          </cell>
          <cell r="IA143">
            <v>155.22</v>
          </cell>
          <cell r="IB143">
            <v>0</v>
          </cell>
          <cell r="IC143">
            <v>0</v>
          </cell>
          <cell r="ID143">
            <v>0</v>
          </cell>
          <cell r="IE143">
            <v>0</v>
          </cell>
          <cell r="IF143">
            <v>0</v>
          </cell>
          <cell r="IG143">
            <v>0</v>
          </cell>
          <cell r="II143">
            <v>0</v>
          </cell>
          <cell r="IJ143">
            <v>0</v>
          </cell>
          <cell r="IK143">
            <v>0</v>
          </cell>
          <cell r="IL143">
            <v>0</v>
          </cell>
          <cell r="IN143">
            <v>0</v>
          </cell>
          <cell r="IO143">
            <v>0</v>
          </cell>
          <cell r="IP143">
            <v>0</v>
          </cell>
          <cell r="IQ143">
            <v>0</v>
          </cell>
          <cell r="IS143">
            <v>0</v>
          </cell>
          <cell r="IT143">
            <v>0</v>
          </cell>
          <cell r="IU143">
            <v>0</v>
          </cell>
          <cell r="IV143">
            <v>0</v>
          </cell>
          <cell r="IW143">
            <v>48.02</v>
          </cell>
          <cell r="IX143">
            <v>12.005000000000001</v>
          </cell>
          <cell r="IZ143">
            <v>48.02</v>
          </cell>
          <cell r="JA143">
            <v>0</v>
          </cell>
          <cell r="JB143">
            <v>0</v>
          </cell>
          <cell r="JD143">
            <v>0</v>
          </cell>
          <cell r="JE143">
            <v>0</v>
          </cell>
          <cell r="JF143">
            <v>0</v>
          </cell>
          <cell r="JH143">
            <v>0</v>
          </cell>
          <cell r="JI143">
            <v>0</v>
          </cell>
          <cell r="JJ143">
            <v>167.22499999999999</v>
          </cell>
          <cell r="JL143" t="str">
            <v>&lt;--ADMw_O--</v>
          </cell>
          <cell r="JM143">
            <v>0</v>
          </cell>
          <cell r="JN143">
            <v>0</v>
          </cell>
          <cell r="JO143">
            <v>0</v>
          </cell>
          <cell r="JP143">
            <v>0</v>
          </cell>
          <cell r="JQ143">
            <v>0</v>
          </cell>
          <cell r="JR143">
            <v>43640.35126797454</v>
          </cell>
          <cell r="JS143">
            <v>1</v>
          </cell>
          <cell r="JT143">
            <v>3</v>
          </cell>
        </row>
        <row r="144">
          <cell r="A144">
            <v>2056</v>
          </cell>
          <cell r="B144">
            <v>2056</v>
          </cell>
          <cell r="C144" t="str">
            <v>18001</v>
          </cell>
          <cell r="D144" t="str">
            <v>Klamath</v>
          </cell>
          <cell r="E144" t="str">
            <v>Klamath Falls City Schools</v>
          </cell>
          <cell r="G144">
            <v>2025</v>
          </cell>
          <cell r="H144">
            <v>6449125</v>
          </cell>
          <cell r="I144">
            <v>0</v>
          </cell>
          <cell r="J144">
            <v>0</v>
          </cell>
          <cell r="K144">
            <v>30000</v>
          </cell>
          <cell r="L144">
            <v>125000</v>
          </cell>
          <cell r="M144">
            <v>0</v>
          </cell>
          <cell r="N144">
            <v>0</v>
          </cell>
          <cell r="O144">
            <v>0</v>
          </cell>
          <cell r="P144">
            <v>12.08</v>
          </cell>
          <cell r="Q144">
            <v>1400000</v>
          </cell>
          <cell r="R144">
            <v>2955</v>
          </cell>
          <cell r="S144">
            <v>2955</v>
          </cell>
          <cell r="T144">
            <v>2955</v>
          </cell>
          <cell r="U144">
            <v>0</v>
          </cell>
          <cell r="V144" t="str">
            <v>--ADMw_F--&gt;</v>
          </cell>
          <cell r="W144">
            <v>2955</v>
          </cell>
          <cell r="X144">
            <v>2955</v>
          </cell>
          <cell r="Y144">
            <v>2955</v>
          </cell>
          <cell r="Z144">
            <v>0</v>
          </cell>
          <cell r="AA144">
            <v>425</v>
          </cell>
          <cell r="AB144">
            <v>325.05</v>
          </cell>
          <cell r="AC144">
            <v>8.8000000000000007</v>
          </cell>
          <cell r="AD144">
            <v>115</v>
          </cell>
          <cell r="AE144">
            <v>57.5</v>
          </cell>
          <cell r="AF144">
            <v>115</v>
          </cell>
          <cell r="AG144">
            <v>115</v>
          </cell>
          <cell r="AH144">
            <v>0</v>
          </cell>
          <cell r="AI144">
            <v>5</v>
          </cell>
          <cell r="AJ144">
            <v>5</v>
          </cell>
          <cell r="AK144">
            <v>5</v>
          </cell>
          <cell r="AL144">
            <v>5</v>
          </cell>
          <cell r="AM144">
            <v>0</v>
          </cell>
          <cell r="AN144">
            <v>0</v>
          </cell>
          <cell r="AO144">
            <v>0</v>
          </cell>
          <cell r="AP144">
            <v>0</v>
          </cell>
          <cell r="AQ144">
            <v>0</v>
          </cell>
          <cell r="AR144">
            <v>0</v>
          </cell>
          <cell r="AS144">
            <v>73</v>
          </cell>
          <cell r="AT144">
            <v>18.25</v>
          </cell>
          <cell r="AU144">
            <v>868.93</v>
          </cell>
          <cell r="AV144">
            <v>217.23249999999999</v>
          </cell>
          <cell r="AW144">
            <v>868.93</v>
          </cell>
          <cell r="AX144">
            <v>868.93</v>
          </cell>
          <cell r="AY144">
            <v>0</v>
          </cell>
          <cell r="AZ144">
            <v>0</v>
          </cell>
          <cell r="BA144">
            <v>0</v>
          </cell>
          <cell r="BB144">
            <v>0</v>
          </cell>
          <cell r="BC144">
            <v>0</v>
          </cell>
          <cell r="BD144">
            <v>0</v>
          </cell>
          <cell r="BE144">
            <v>0</v>
          </cell>
          <cell r="BF144">
            <v>0</v>
          </cell>
          <cell r="BG144">
            <v>0</v>
          </cell>
          <cell r="BH144">
            <v>3363.1895</v>
          </cell>
          <cell r="BI144">
            <v>3586.8325</v>
          </cell>
          <cell r="BJ144">
            <v>3564.1644999999999</v>
          </cell>
          <cell r="BK144">
            <v>3586.8325</v>
          </cell>
          <cell r="BL144">
            <v>3586.8325</v>
          </cell>
          <cell r="BM144">
            <v>3586.8325</v>
          </cell>
          <cell r="BN144" t="str">
            <v>&lt;--ADMw_F--</v>
          </cell>
          <cell r="BO144">
            <v>-1.421E-3</v>
          </cell>
          <cell r="BP144">
            <v>0</v>
          </cell>
          <cell r="BQ144">
            <v>473.77</v>
          </cell>
          <cell r="BR144">
            <v>22</v>
          </cell>
          <cell r="BS144">
            <v>0.7</v>
          </cell>
          <cell r="BT144" t="str">
            <v>&lt;--Spacer--&gt;</v>
          </cell>
          <cell r="BU144" t="str">
            <v>&lt;--Spacer--&gt;</v>
          </cell>
          <cell r="BV144" t="str">
            <v>&lt;--Spacer--&gt;</v>
          </cell>
          <cell r="BW144" t="str">
            <v>&lt;--Spacer--&gt;</v>
          </cell>
          <cell r="BX144">
            <v>2025</v>
          </cell>
          <cell r="BY144">
            <v>6322675</v>
          </cell>
          <cell r="BZ144">
            <v>0</v>
          </cell>
          <cell r="CA144">
            <v>0</v>
          </cell>
          <cell r="CB144">
            <v>30000</v>
          </cell>
          <cell r="CC144">
            <v>125000</v>
          </cell>
          <cell r="CD144">
            <v>0</v>
          </cell>
          <cell r="CE144">
            <v>0</v>
          </cell>
          <cell r="CF144">
            <v>0</v>
          </cell>
          <cell r="CG144">
            <v>10.35</v>
          </cell>
          <cell r="CH144">
            <v>1390000</v>
          </cell>
          <cell r="CI144">
            <v>2754.93</v>
          </cell>
          <cell r="CJ144">
            <v>2941.45</v>
          </cell>
          <cell r="CK144">
            <v>2754.93</v>
          </cell>
          <cell r="CL144">
            <v>186.52</v>
          </cell>
          <cell r="CM144">
            <v>0</v>
          </cell>
          <cell r="CN144" t="str">
            <v>--ADMw_C--&gt;</v>
          </cell>
          <cell r="CO144">
            <v>2754.93</v>
          </cell>
          <cell r="CP144">
            <v>2941.45</v>
          </cell>
          <cell r="CQ144">
            <v>2754.93</v>
          </cell>
          <cell r="CR144">
            <v>186.52</v>
          </cell>
          <cell r="CS144">
            <v>407</v>
          </cell>
          <cell r="CT144">
            <v>323.55950000000001</v>
          </cell>
          <cell r="CU144">
            <v>8.8000000000000007</v>
          </cell>
          <cell r="CV144">
            <v>96.36</v>
          </cell>
          <cell r="CW144">
            <v>48.18</v>
          </cell>
          <cell r="CX144">
            <v>96.36</v>
          </cell>
          <cell r="CY144">
            <v>96.36</v>
          </cell>
          <cell r="CZ144">
            <v>0</v>
          </cell>
          <cell r="DA144">
            <v>6.95</v>
          </cell>
          <cell r="DB144">
            <v>6.95</v>
          </cell>
          <cell r="DC144">
            <v>7.69</v>
          </cell>
          <cell r="DD144">
            <v>6.95</v>
          </cell>
          <cell r="DE144">
            <v>0.74</v>
          </cell>
          <cell r="DF144">
            <v>0</v>
          </cell>
          <cell r="DG144">
            <v>0</v>
          </cell>
          <cell r="DH144">
            <v>0</v>
          </cell>
          <cell r="DI144">
            <v>0</v>
          </cell>
          <cell r="DJ144">
            <v>0</v>
          </cell>
          <cell r="DK144">
            <v>73</v>
          </cell>
          <cell r="DL144">
            <v>18.25</v>
          </cell>
          <cell r="DM144">
            <v>810.08</v>
          </cell>
          <cell r="DN144">
            <v>202.52</v>
          </cell>
          <cell r="DO144">
            <v>864.94</v>
          </cell>
          <cell r="DP144">
            <v>810.08</v>
          </cell>
          <cell r="DQ144">
            <v>54.86</v>
          </cell>
          <cell r="DR144">
            <v>0</v>
          </cell>
          <cell r="DS144">
            <v>0</v>
          </cell>
          <cell r="DT144">
            <v>0</v>
          </cell>
          <cell r="DU144">
            <v>0</v>
          </cell>
          <cell r="DV144">
            <v>0</v>
          </cell>
          <cell r="DW144">
            <v>0</v>
          </cell>
          <cell r="DX144">
            <v>0</v>
          </cell>
          <cell r="DY144">
            <v>0</v>
          </cell>
          <cell r="DZ144">
            <v>3426.6673999999998</v>
          </cell>
          <cell r="EA144">
            <v>3363.1895</v>
          </cell>
          <cell r="EB144">
            <v>3627.3724000000002</v>
          </cell>
          <cell r="EC144">
            <v>3564.1644999999999</v>
          </cell>
          <cell r="ED144">
            <v>3426.6673999999998</v>
          </cell>
          <cell r="EE144">
            <v>3627.3724000000002</v>
          </cell>
          <cell r="EF144" t="str">
            <v>&lt;--ADMw_C--</v>
          </cell>
          <cell r="EG144">
            <v>-1.7699999999999999E-4</v>
          </cell>
          <cell r="EH144">
            <v>0</v>
          </cell>
          <cell r="EI144">
            <v>472.47</v>
          </cell>
          <cell r="EJ144">
            <v>24</v>
          </cell>
          <cell r="EK144">
            <v>0.7</v>
          </cell>
          <cell r="EL144" t="str">
            <v>&lt;--Spacer--&gt;</v>
          </cell>
          <cell r="EM144" t="str">
            <v>&lt;--Spacer--&gt;</v>
          </cell>
          <cell r="EN144" t="str">
            <v>&lt;--Spacer--&gt;</v>
          </cell>
          <cell r="EO144" t="str">
            <v>&lt;--Spacer--&gt;</v>
          </cell>
          <cell r="EP144">
            <v>2025</v>
          </cell>
          <cell r="EQ144">
            <v>5875674</v>
          </cell>
          <cell r="ER144">
            <v>454862</v>
          </cell>
          <cell r="ES144">
            <v>282840</v>
          </cell>
          <cell r="ET144">
            <v>0</v>
          </cell>
          <cell r="EU144">
            <v>74959</v>
          </cell>
          <cell r="EV144">
            <v>0</v>
          </cell>
          <cell r="EW144">
            <v>0</v>
          </cell>
          <cell r="EX144">
            <v>0</v>
          </cell>
          <cell r="EY144">
            <v>12.08</v>
          </cell>
          <cell r="EZ144">
            <v>1522771</v>
          </cell>
          <cell r="FA144">
            <v>2795.85</v>
          </cell>
          <cell r="FB144">
            <v>2981.84</v>
          </cell>
          <cell r="FC144">
            <v>2795.85</v>
          </cell>
          <cell r="FD144">
            <v>185.99</v>
          </cell>
          <cell r="FE144">
            <v>0</v>
          </cell>
          <cell r="FF144" t="str">
            <v>--ADMw_P--&gt;</v>
          </cell>
          <cell r="FG144">
            <v>2795.85</v>
          </cell>
          <cell r="FH144">
            <v>2981.84</v>
          </cell>
          <cell r="FI144">
            <v>2795.85</v>
          </cell>
          <cell r="FJ144">
            <v>185.99</v>
          </cell>
          <cell r="FK144">
            <v>411</v>
          </cell>
          <cell r="FL144">
            <v>328.00240000000002</v>
          </cell>
          <cell r="FM144">
            <v>8.8000000000000007</v>
          </cell>
          <cell r="FN144">
            <v>92.64</v>
          </cell>
          <cell r="FO144">
            <v>46.32</v>
          </cell>
          <cell r="FP144">
            <v>92.64</v>
          </cell>
          <cell r="FQ144">
            <v>92.64</v>
          </cell>
          <cell r="FR144">
            <v>0</v>
          </cell>
          <cell r="FS144">
            <v>8.8000000000000007</v>
          </cell>
          <cell r="FT144">
            <v>8.8000000000000007</v>
          </cell>
          <cell r="FU144">
            <v>8.92</v>
          </cell>
          <cell r="FV144">
            <v>8.8000000000000007</v>
          </cell>
          <cell r="FW144">
            <v>0.12</v>
          </cell>
          <cell r="FX144">
            <v>0</v>
          </cell>
          <cell r="FY144">
            <v>0</v>
          </cell>
          <cell r="FZ144">
            <v>0</v>
          </cell>
          <cell r="GA144">
            <v>0</v>
          </cell>
          <cell r="GB144">
            <v>0</v>
          </cell>
          <cell r="GC144">
            <v>78</v>
          </cell>
          <cell r="GD144">
            <v>19.5</v>
          </cell>
          <cell r="GE144">
            <v>877.58</v>
          </cell>
          <cell r="GF144">
            <v>219.39500000000001</v>
          </cell>
          <cell r="GG144">
            <v>935.96</v>
          </cell>
          <cell r="GH144">
            <v>877.58</v>
          </cell>
          <cell r="GI144">
            <v>58.38</v>
          </cell>
          <cell r="GJ144">
            <v>0</v>
          </cell>
          <cell r="GK144">
            <v>0</v>
          </cell>
          <cell r="GL144">
            <v>0</v>
          </cell>
          <cell r="GM144">
            <v>0</v>
          </cell>
          <cell r="GN144">
            <v>0</v>
          </cell>
          <cell r="GO144">
            <v>0</v>
          </cell>
          <cell r="GP144">
            <v>0</v>
          </cell>
          <cell r="GQ144">
            <v>0</v>
          </cell>
          <cell r="GR144">
            <v>3432.0972999999999</v>
          </cell>
          <cell r="GS144">
            <v>3426.6673999999998</v>
          </cell>
          <cell r="GT144">
            <v>3642.9922999999999</v>
          </cell>
          <cell r="GU144">
            <v>3627.3724000000002</v>
          </cell>
          <cell r="GV144">
            <v>3432.0972999999999</v>
          </cell>
          <cell r="GW144">
            <v>3642.9922999999999</v>
          </cell>
          <cell r="GX144" t="str">
            <v>&lt;--ADMw_P--</v>
          </cell>
          <cell r="GY144">
            <v>-5.2769999999999996E-3</v>
          </cell>
          <cell r="GZ144">
            <v>0</v>
          </cell>
          <cell r="HA144">
            <v>510.68</v>
          </cell>
          <cell r="HB144">
            <v>30</v>
          </cell>
          <cell r="HC144">
            <v>0.7</v>
          </cell>
          <cell r="HD144" t="str">
            <v>&lt;--Spacer--&gt;</v>
          </cell>
          <cell r="HE144" t="str">
            <v>&lt;--Spacer--&gt;</v>
          </cell>
          <cell r="HF144" t="str">
            <v>&lt;--Spacer--&gt;</v>
          </cell>
          <cell r="HG144" t="str">
            <v>&lt;--Spacer--&gt;</v>
          </cell>
          <cell r="HH144">
            <v>2025</v>
          </cell>
          <cell r="HI144">
            <v>5648233</v>
          </cell>
          <cell r="HJ144">
            <v>44179</v>
          </cell>
          <cell r="HK144">
            <v>364617</v>
          </cell>
          <cell r="HL144">
            <v>17282</v>
          </cell>
          <cell r="HM144">
            <v>38321</v>
          </cell>
          <cell r="HN144">
            <v>0</v>
          </cell>
          <cell r="HO144">
            <v>0</v>
          </cell>
          <cell r="HP144">
            <v>0</v>
          </cell>
          <cell r="HQ144">
            <v>12.41</v>
          </cell>
          <cell r="HR144">
            <v>1489619</v>
          </cell>
          <cell r="HS144">
            <v>2772.05</v>
          </cell>
          <cell r="HT144">
            <v>2966.43</v>
          </cell>
          <cell r="HU144">
            <v>2772.05</v>
          </cell>
          <cell r="HV144">
            <v>194.38</v>
          </cell>
          <cell r="HW144">
            <v>0</v>
          </cell>
          <cell r="HX144" t="str">
            <v>--ADMw_O--&gt;</v>
          </cell>
          <cell r="HY144">
            <v>2772.05</v>
          </cell>
          <cell r="HZ144">
            <v>2966.43</v>
          </cell>
          <cell r="IA144">
            <v>2772.05</v>
          </cell>
          <cell r="IB144">
            <v>194.38</v>
          </cell>
          <cell r="IC144">
            <v>413</v>
          </cell>
          <cell r="ID144">
            <v>326.3073</v>
          </cell>
          <cell r="IE144">
            <v>13.2</v>
          </cell>
          <cell r="IF144">
            <v>105.21</v>
          </cell>
          <cell r="IG144">
            <v>52.604999999999997</v>
          </cell>
          <cell r="IH144">
            <v>105.21</v>
          </cell>
          <cell r="II144">
            <v>105.21</v>
          </cell>
          <cell r="IJ144">
            <v>0</v>
          </cell>
          <cell r="IK144">
            <v>7.64</v>
          </cell>
          <cell r="IL144">
            <v>7.64</v>
          </cell>
          <cell r="IM144">
            <v>7.64</v>
          </cell>
          <cell r="IN144">
            <v>7.64</v>
          </cell>
          <cell r="IO144">
            <v>0</v>
          </cell>
          <cell r="IP144">
            <v>0</v>
          </cell>
          <cell r="IQ144">
            <v>0</v>
          </cell>
          <cell r="IR144">
            <v>0</v>
          </cell>
          <cell r="IS144">
            <v>0</v>
          </cell>
          <cell r="IT144">
            <v>0</v>
          </cell>
          <cell r="IU144">
            <v>101</v>
          </cell>
          <cell r="IV144">
            <v>25.25</v>
          </cell>
          <cell r="IW144">
            <v>940.18</v>
          </cell>
          <cell r="IX144">
            <v>235.04499999999999</v>
          </cell>
          <cell r="IY144">
            <v>1006.24</v>
          </cell>
          <cell r="IZ144">
            <v>940.18</v>
          </cell>
          <cell r="JA144">
            <v>66.06</v>
          </cell>
          <cell r="JB144">
            <v>0</v>
          </cell>
          <cell r="JC144">
            <v>0</v>
          </cell>
          <cell r="JD144">
            <v>0</v>
          </cell>
          <cell r="JE144">
            <v>0</v>
          </cell>
          <cell r="JF144">
            <v>0</v>
          </cell>
          <cell r="JG144">
            <v>0</v>
          </cell>
          <cell r="JH144">
            <v>0</v>
          </cell>
          <cell r="JI144">
            <v>0</v>
          </cell>
          <cell r="JJ144">
            <v>3432.0972999999999</v>
          </cell>
          <cell r="JK144">
            <v>3642.9922999999999</v>
          </cell>
          <cell r="JL144" t="str">
            <v>&lt;--ADMw_O--</v>
          </cell>
          <cell r="JM144">
            <v>-5.3099999999999996E-3</v>
          </cell>
          <cell r="JN144">
            <v>0</v>
          </cell>
          <cell r="JO144">
            <v>502.16</v>
          </cell>
          <cell r="JP144">
            <v>36</v>
          </cell>
          <cell r="JQ144">
            <v>0.7</v>
          </cell>
          <cell r="JR144">
            <v>43640.35126797454</v>
          </cell>
          <cell r="JS144">
            <v>1</v>
          </cell>
          <cell r="JT144">
            <v>2</v>
          </cell>
        </row>
        <row r="145">
          <cell r="A145">
            <v>4545</v>
          </cell>
          <cell r="B145">
            <v>2056</v>
          </cell>
          <cell r="D145" t="str">
            <v>Klamath</v>
          </cell>
          <cell r="E145" t="str">
            <v>Klamath Falls City Schools</v>
          </cell>
          <cell r="F145" t="str">
            <v>EagleRidge High School</v>
          </cell>
          <cell r="H145">
            <v>0</v>
          </cell>
          <cell r="I145">
            <v>0</v>
          </cell>
          <cell r="J145">
            <v>0</v>
          </cell>
          <cell r="K145">
            <v>0</v>
          </cell>
          <cell r="L145">
            <v>0</v>
          </cell>
          <cell r="M145">
            <v>0</v>
          </cell>
          <cell r="N145">
            <v>0</v>
          </cell>
          <cell r="O145">
            <v>0</v>
          </cell>
          <cell r="P145">
            <v>0</v>
          </cell>
          <cell r="Q145">
            <v>0</v>
          </cell>
          <cell r="R145">
            <v>0</v>
          </cell>
          <cell r="T145">
            <v>0</v>
          </cell>
          <cell r="U145">
            <v>0</v>
          </cell>
          <cell r="V145" t="str">
            <v>--ADMw_F--&gt;</v>
          </cell>
          <cell r="W145">
            <v>0</v>
          </cell>
          <cell r="Y145">
            <v>0</v>
          </cell>
          <cell r="Z145">
            <v>0</v>
          </cell>
          <cell r="AA145">
            <v>0</v>
          </cell>
          <cell r="AB145">
            <v>0</v>
          </cell>
          <cell r="AC145">
            <v>0</v>
          </cell>
          <cell r="AD145">
            <v>0</v>
          </cell>
          <cell r="AE145">
            <v>0</v>
          </cell>
          <cell r="AG145">
            <v>0</v>
          </cell>
          <cell r="AH145">
            <v>0</v>
          </cell>
          <cell r="AI145">
            <v>0</v>
          </cell>
          <cell r="AJ145">
            <v>0</v>
          </cell>
          <cell r="AL145">
            <v>0</v>
          </cell>
          <cell r="AM145">
            <v>0</v>
          </cell>
          <cell r="AN145">
            <v>0</v>
          </cell>
          <cell r="AO145">
            <v>0</v>
          </cell>
          <cell r="AQ145">
            <v>0</v>
          </cell>
          <cell r="AR145">
            <v>0</v>
          </cell>
          <cell r="AS145">
            <v>0</v>
          </cell>
          <cell r="AT145">
            <v>0</v>
          </cell>
          <cell r="AU145">
            <v>0</v>
          </cell>
          <cell r="AV145">
            <v>0</v>
          </cell>
          <cell r="AX145">
            <v>0</v>
          </cell>
          <cell r="AY145">
            <v>0</v>
          </cell>
          <cell r="AZ145">
            <v>0</v>
          </cell>
          <cell r="BB145">
            <v>0</v>
          </cell>
          <cell r="BC145">
            <v>0</v>
          </cell>
          <cell r="BD145">
            <v>0</v>
          </cell>
          <cell r="BF145">
            <v>0</v>
          </cell>
          <cell r="BG145">
            <v>0</v>
          </cell>
          <cell r="BH145">
            <v>200.97499999999999</v>
          </cell>
          <cell r="BI145">
            <v>0</v>
          </cell>
          <cell r="BL145">
            <v>200.97499999999999</v>
          </cell>
          <cell r="BN145" t="str">
            <v>&lt;--ADMw_F--</v>
          </cell>
          <cell r="BO145">
            <v>0</v>
          </cell>
          <cell r="BP145">
            <v>0</v>
          </cell>
          <cell r="BQ145">
            <v>0</v>
          </cell>
          <cell r="BR145">
            <v>0</v>
          </cell>
          <cell r="BS145">
            <v>0</v>
          </cell>
          <cell r="BT145" t="str">
            <v>&lt;--Spacer--&gt;</v>
          </cell>
          <cell r="BU145" t="str">
            <v>&lt;--Spacer--&gt;</v>
          </cell>
          <cell r="BV145" t="str">
            <v>&lt;--Spacer--&gt;</v>
          </cell>
          <cell r="BW145" t="str">
            <v>&lt;--Spacer--&gt;</v>
          </cell>
          <cell r="BY145">
            <v>0</v>
          </cell>
          <cell r="BZ145">
            <v>0</v>
          </cell>
          <cell r="CA145">
            <v>0</v>
          </cell>
          <cell r="CB145">
            <v>0</v>
          </cell>
          <cell r="CC145">
            <v>0</v>
          </cell>
          <cell r="CD145">
            <v>0</v>
          </cell>
          <cell r="CE145">
            <v>0</v>
          </cell>
          <cell r="CF145">
            <v>0</v>
          </cell>
          <cell r="CG145">
            <v>0</v>
          </cell>
          <cell r="CH145">
            <v>0</v>
          </cell>
          <cell r="CI145">
            <v>186.52</v>
          </cell>
          <cell r="CK145">
            <v>186.52</v>
          </cell>
          <cell r="CL145">
            <v>0</v>
          </cell>
          <cell r="CM145">
            <v>0</v>
          </cell>
          <cell r="CN145" t="str">
            <v>--ADMw_C--&gt;</v>
          </cell>
          <cell r="CO145">
            <v>186.52</v>
          </cell>
          <cell r="CQ145">
            <v>186.52</v>
          </cell>
          <cell r="CR145">
            <v>0</v>
          </cell>
          <cell r="CS145">
            <v>0</v>
          </cell>
          <cell r="CT145">
            <v>0</v>
          </cell>
          <cell r="CU145">
            <v>0</v>
          </cell>
          <cell r="CV145">
            <v>0</v>
          </cell>
          <cell r="CW145">
            <v>0</v>
          </cell>
          <cell r="CY145">
            <v>0</v>
          </cell>
          <cell r="CZ145">
            <v>0</v>
          </cell>
          <cell r="DA145">
            <v>0.74</v>
          </cell>
          <cell r="DB145">
            <v>0.74</v>
          </cell>
          <cell r="DD145">
            <v>0.74</v>
          </cell>
          <cell r="DE145">
            <v>0</v>
          </cell>
          <cell r="DF145">
            <v>0</v>
          </cell>
          <cell r="DG145">
            <v>0</v>
          </cell>
          <cell r="DI145">
            <v>0</v>
          </cell>
          <cell r="DJ145">
            <v>0</v>
          </cell>
          <cell r="DK145">
            <v>0</v>
          </cell>
          <cell r="DL145">
            <v>0</v>
          </cell>
          <cell r="DM145">
            <v>54.86</v>
          </cell>
          <cell r="DN145">
            <v>13.715</v>
          </cell>
          <cell r="DP145">
            <v>54.86</v>
          </cell>
          <cell r="DQ145">
            <v>0</v>
          </cell>
          <cell r="DR145">
            <v>0</v>
          </cell>
          <cell r="DT145">
            <v>0</v>
          </cell>
          <cell r="DU145">
            <v>0</v>
          </cell>
          <cell r="DV145">
            <v>0</v>
          </cell>
          <cell r="DX145">
            <v>0</v>
          </cell>
          <cell r="DY145">
            <v>0</v>
          </cell>
          <cell r="DZ145">
            <v>200.70500000000001</v>
          </cell>
          <cell r="EA145">
            <v>200.97499999999999</v>
          </cell>
          <cell r="ED145">
            <v>200.97499999999999</v>
          </cell>
          <cell r="EF145" t="str">
            <v>&lt;--ADMw_C--</v>
          </cell>
          <cell r="EG145">
            <v>-1.7699999999999999E-4</v>
          </cell>
          <cell r="EH145">
            <v>0</v>
          </cell>
          <cell r="EI145">
            <v>0</v>
          </cell>
          <cell r="EJ145">
            <v>0</v>
          </cell>
          <cell r="EK145">
            <v>0</v>
          </cell>
          <cell r="EL145" t="str">
            <v>&lt;--Spacer--&gt;</v>
          </cell>
          <cell r="EM145" t="str">
            <v>&lt;--Spacer--&gt;</v>
          </cell>
          <cell r="EN145" t="str">
            <v>&lt;--Spacer--&gt;</v>
          </cell>
          <cell r="EO145" t="str">
            <v>&lt;--Spacer--&gt;</v>
          </cell>
          <cell r="EQ145">
            <v>0</v>
          </cell>
          <cell r="ER145">
            <v>0</v>
          </cell>
          <cell r="ES145">
            <v>0</v>
          </cell>
          <cell r="ET145">
            <v>0</v>
          </cell>
          <cell r="EU145">
            <v>0</v>
          </cell>
          <cell r="EV145">
            <v>0</v>
          </cell>
          <cell r="EW145">
            <v>0</v>
          </cell>
          <cell r="EX145">
            <v>0</v>
          </cell>
          <cell r="EY145">
            <v>0</v>
          </cell>
          <cell r="EZ145">
            <v>0</v>
          </cell>
          <cell r="FA145">
            <v>185.99</v>
          </cell>
          <cell r="FC145">
            <v>185.99</v>
          </cell>
          <cell r="FD145">
            <v>0</v>
          </cell>
          <cell r="FE145">
            <v>0</v>
          </cell>
          <cell r="FF145" t="str">
            <v>--ADMw_P--&gt;</v>
          </cell>
          <cell r="FG145">
            <v>185.99</v>
          </cell>
          <cell r="FI145">
            <v>185.99</v>
          </cell>
          <cell r="FJ145">
            <v>0</v>
          </cell>
          <cell r="FK145">
            <v>0</v>
          </cell>
          <cell r="FL145">
            <v>0</v>
          </cell>
          <cell r="FM145">
            <v>0</v>
          </cell>
          <cell r="FN145">
            <v>0</v>
          </cell>
          <cell r="FO145">
            <v>0</v>
          </cell>
          <cell r="FQ145">
            <v>0</v>
          </cell>
          <cell r="FR145">
            <v>0</v>
          </cell>
          <cell r="FS145">
            <v>0.12</v>
          </cell>
          <cell r="FT145">
            <v>0.12</v>
          </cell>
          <cell r="FV145">
            <v>0.12</v>
          </cell>
          <cell r="FW145">
            <v>0</v>
          </cell>
          <cell r="FX145">
            <v>0</v>
          </cell>
          <cell r="FY145">
            <v>0</v>
          </cell>
          <cell r="GA145">
            <v>0</v>
          </cell>
          <cell r="GB145">
            <v>0</v>
          </cell>
          <cell r="GC145">
            <v>0</v>
          </cell>
          <cell r="GD145">
            <v>0</v>
          </cell>
          <cell r="GE145">
            <v>58.38</v>
          </cell>
          <cell r="GF145">
            <v>14.595000000000001</v>
          </cell>
          <cell r="GH145">
            <v>58.38</v>
          </cell>
          <cell r="GI145">
            <v>0</v>
          </cell>
          <cell r="GJ145">
            <v>0</v>
          </cell>
          <cell r="GL145">
            <v>0</v>
          </cell>
          <cell r="GM145">
            <v>0</v>
          </cell>
          <cell r="GN145">
            <v>0</v>
          </cell>
          <cell r="GP145">
            <v>0</v>
          </cell>
          <cell r="GQ145">
            <v>0</v>
          </cell>
          <cell r="GR145">
            <v>210.89500000000001</v>
          </cell>
          <cell r="GS145">
            <v>200.70500000000001</v>
          </cell>
          <cell r="GV145">
            <v>210.89500000000001</v>
          </cell>
          <cell r="GX145" t="str">
            <v>&lt;--ADMw_P--</v>
          </cell>
          <cell r="GY145">
            <v>0</v>
          </cell>
          <cell r="GZ145">
            <v>0</v>
          </cell>
          <cell r="HA145">
            <v>0</v>
          </cell>
          <cell r="HB145">
            <v>0</v>
          </cell>
          <cell r="HC145">
            <v>0</v>
          </cell>
          <cell r="HD145" t="str">
            <v>&lt;--Spacer--&gt;</v>
          </cell>
          <cell r="HE145" t="str">
            <v>&lt;--Spacer--&gt;</v>
          </cell>
          <cell r="HF145" t="str">
            <v>&lt;--Spacer--&gt;</v>
          </cell>
          <cell r="HG145" t="str">
            <v>&lt;--Spacer--&gt;</v>
          </cell>
          <cell r="HI145">
            <v>0</v>
          </cell>
          <cell r="HJ145">
            <v>0</v>
          </cell>
          <cell r="HK145">
            <v>0</v>
          </cell>
          <cell r="HL145">
            <v>0</v>
          </cell>
          <cell r="HM145">
            <v>0</v>
          </cell>
          <cell r="HN145">
            <v>0</v>
          </cell>
          <cell r="HO145">
            <v>0</v>
          </cell>
          <cell r="HP145">
            <v>0</v>
          </cell>
          <cell r="HQ145">
            <v>0</v>
          </cell>
          <cell r="HR145">
            <v>0</v>
          </cell>
          <cell r="HS145">
            <v>194.38</v>
          </cell>
          <cell r="HU145">
            <v>194.38</v>
          </cell>
          <cell r="HV145">
            <v>0</v>
          </cell>
          <cell r="HW145">
            <v>0</v>
          </cell>
          <cell r="HX145" t="str">
            <v>--ADMw_O--&gt;</v>
          </cell>
          <cell r="HY145">
            <v>194.38</v>
          </cell>
          <cell r="IA145">
            <v>194.38</v>
          </cell>
          <cell r="IB145">
            <v>0</v>
          </cell>
          <cell r="IC145">
            <v>0</v>
          </cell>
          <cell r="ID145">
            <v>0</v>
          </cell>
          <cell r="IE145">
            <v>0</v>
          </cell>
          <cell r="IF145">
            <v>0</v>
          </cell>
          <cell r="IG145">
            <v>0</v>
          </cell>
          <cell r="II145">
            <v>0</v>
          </cell>
          <cell r="IJ145">
            <v>0</v>
          </cell>
          <cell r="IK145">
            <v>0</v>
          </cell>
          <cell r="IL145">
            <v>0</v>
          </cell>
          <cell r="IN145">
            <v>0</v>
          </cell>
          <cell r="IO145">
            <v>0</v>
          </cell>
          <cell r="IP145">
            <v>0</v>
          </cell>
          <cell r="IQ145">
            <v>0</v>
          </cell>
          <cell r="IS145">
            <v>0</v>
          </cell>
          <cell r="IT145">
            <v>0</v>
          </cell>
          <cell r="IU145">
            <v>0</v>
          </cell>
          <cell r="IV145">
            <v>0</v>
          </cell>
          <cell r="IW145">
            <v>66.06</v>
          </cell>
          <cell r="IX145">
            <v>16.515000000000001</v>
          </cell>
          <cell r="IZ145">
            <v>66.06</v>
          </cell>
          <cell r="JA145">
            <v>0</v>
          </cell>
          <cell r="JB145">
            <v>0</v>
          </cell>
          <cell r="JD145">
            <v>0</v>
          </cell>
          <cell r="JE145">
            <v>0</v>
          </cell>
          <cell r="JF145">
            <v>0</v>
          </cell>
          <cell r="JH145">
            <v>0</v>
          </cell>
          <cell r="JI145">
            <v>0</v>
          </cell>
          <cell r="JJ145">
            <v>210.89500000000001</v>
          </cell>
          <cell r="JL145" t="str">
            <v>&lt;--ADMw_O--</v>
          </cell>
          <cell r="JM145">
            <v>0</v>
          </cell>
          <cell r="JN145">
            <v>0</v>
          </cell>
          <cell r="JO145">
            <v>0</v>
          </cell>
          <cell r="JP145">
            <v>0</v>
          </cell>
          <cell r="JQ145">
            <v>0</v>
          </cell>
          <cell r="JR145">
            <v>43640.35126797454</v>
          </cell>
          <cell r="JS145">
            <v>1</v>
          </cell>
          <cell r="JT145">
            <v>3</v>
          </cell>
        </row>
        <row r="146">
          <cell r="A146">
            <v>2057</v>
          </cell>
          <cell r="B146">
            <v>2057</v>
          </cell>
          <cell r="C146" t="str">
            <v>18600</v>
          </cell>
          <cell r="D146" t="str">
            <v>Klamath</v>
          </cell>
          <cell r="E146" t="str">
            <v>Klamath County SD</v>
          </cell>
          <cell r="G146">
            <v>2025</v>
          </cell>
          <cell r="H146">
            <v>15844755</v>
          </cell>
          <cell r="I146">
            <v>90000</v>
          </cell>
          <cell r="J146">
            <v>0</v>
          </cell>
          <cell r="K146">
            <v>215000</v>
          </cell>
          <cell r="L146">
            <v>600000</v>
          </cell>
          <cell r="M146">
            <v>0</v>
          </cell>
          <cell r="N146">
            <v>0</v>
          </cell>
          <cell r="O146">
            <v>0</v>
          </cell>
          <cell r="P146">
            <v>12.12</v>
          </cell>
          <cell r="Q146">
            <v>4509080</v>
          </cell>
          <cell r="R146">
            <v>6655</v>
          </cell>
          <cell r="S146">
            <v>6655</v>
          </cell>
          <cell r="T146">
            <v>6655</v>
          </cell>
          <cell r="U146">
            <v>0</v>
          </cell>
          <cell r="V146" t="str">
            <v>--ADMw_F--&gt;</v>
          </cell>
          <cell r="W146">
            <v>6655</v>
          </cell>
          <cell r="X146">
            <v>6655</v>
          </cell>
          <cell r="Y146">
            <v>6655</v>
          </cell>
          <cell r="Z146">
            <v>0</v>
          </cell>
          <cell r="AA146">
            <v>893</v>
          </cell>
          <cell r="AB146">
            <v>732.05</v>
          </cell>
          <cell r="AC146">
            <v>7.2</v>
          </cell>
          <cell r="AD146">
            <v>301</v>
          </cell>
          <cell r="AE146">
            <v>150.5</v>
          </cell>
          <cell r="AF146">
            <v>301</v>
          </cell>
          <cell r="AG146">
            <v>301</v>
          </cell>
          <cell r="AH146">
            <v>0</v>
          </cell>
          <cell r="AI146">
            <v>8</v>
          </cell>
          <cell r="AJ146">
            <v>8</v>
          </cell>
          <cell r="AK146">
            <v>8</v>
          </cell>
          <cell r="AL146">
            <v>8</v>
          </cell>
          <cell r="AM146">
            <v>0</v>
          </cell>
          <cell r="AN146">
            <v>0</v>
          </cell>
          <cell r="AO146">
            <v>0</v>
          </cell>
          <cell r="AP146">
            <v>0</v>
          </cell>
          <cell r="AQ146">
            <v>0</v>
          </cell>
          <cell r="AR146">
            <v>0</v>
          </cell>
          <cell r="AS146">
            <v>43</v>
          </cell>
          <cell r="AT146">
            <v>10.75</v>
          </cell>
          <cell r="AU146">
            <v>1356</v>
          </cell>
          <cell r="AV146">
            <v>339</v>
          </cell>
          <cell r="AW146">
            <v>1356</v>
          </cell>
          <cell r="AX146">
            <v>1356</v>
          </cell>
          <cell r="AY146">
            <v>0</v>
          </cell>
          <cell r="AZ146">
            <v>165.23</v>
          </cell>
          <cell r="BA146">
            <v>165.23</v>
          </cell>
          <cell r="BB146">
            <v>165.23</v>
          </cell>
          <cell r="BC146">
            <v>0</v>
          </cell>
          <cell r="BD146">
            <v>283.26</v>
          </cell>
          <cell r="BE146">
            <v>283.26</v>
          </cell>
          <cell r="BF146">
            <v>283.26</v>
          </cell>
          <cell r="BG146">
            <v>0</v>
          </cell>
          <cell r="BH146">
            <v>8254.3793000000005</v>
          </cell>
          <cell r="BI146">
            <v>8350.99</v>
          </cell>
          <cell r="BJ146">
            <v>8310.6592999999993</v>
          </cell>
          <cell r="BK146">
            <v>8350.99</v>
          </cell>
          <cell r="BL146">
            <v>8350.99</v>
          </cell>
          <cell r="BM146">
            <v>8350.99</v>
          </cell>
          <cell r="BN146" t="str">
            <v>&lt;--ADMw_F--</v>
          </cell>
          <cell r="BO146">
            <v>-1.9970000000000001E-3</v>
          </cell>
          <cell r="BP146">
            <v>0</v>
          </cell>
          <cell r="BQ146">
            <v>677.55</v>
          </cell>
          <cell r="BR146">
            <v>52</v>
          </cell>
          <cell r="BS146">
            <v>0.7</v>
          </cell>
          <cell r="BT146" t="str">
            <v>&lt;--Spacer--&gt;</v>
          </cell>
          <cell r="BU146" t="str">
            <v>&lt;--Spacer--&gt;</v>
          </cell>
          <cell r="BV146" t="str">
            <v>&lt;--Spacer--&gt;</v>
          </cell>
          <cell r="BW146" t="str">
            <v>&lt;--Spacer--&gt;</v>
          </cell>
          <cell r="BX146">
            <v>2025</v>
          </cell>
          <cell r="BY146">
            <v>15575990</v>
          </cell>
          <cell r="BZ146">
            <v>999900</v>
          </cell>
          <cell r="CA146">
            <v>0</v>
          </cell>
          <cell r="CB146">
            <v>125000</v>
          </cell>
          <cell r="CC146">
            <v>600000</v>
          </cell>
          <cell r="CD146">
            <v>0</v>
          </cell>
          <cell r="CE146">
            <v>0</v>
          </cell>
          <cell r="CF146">
            <v>0</v>
          </cell>
          <cell r="CG146">
            <v>11.85</v>
          </cell>
          <cell r="CH146">
            <v>4273590</v>
          </cell>
          <cell r="CI146">
            <v>6575.33</v>
          </cell>
          <cell r="CJ146">
            <v>6628.88</v>
          </cell>
          <cell r="CK146">
            <v>6575.33</v>
          </cell>
          <cell r="CL146">
            <v>53.55</v>
          </cell>
          <cell r="CM146">
            <v>0</v>
          </cell>
          <cell r="CN146" t="str">
            <v>--ADMw_C--&gt;</v>
          </cell>
          <cell r="CO146">
            <v>6575.33</v>
          </cell>
          <cell r="CP146">
            <v>6628.88</v>
          </cell>
          <cell r="CQ146">
            <v>6575.33</v>
          </cell>
          <cell r="CR146">
            <v>53.55</v>
          </cell>
          <cell r="CS146">
            <v>885</v>
          </cell>
          <cell r="CT146">
            <v>729.17679999999996</v>
          </cell>
          <cell r="CU146">
            <v>7.2</v>
          </cell>
          <cell r="CV146">
            <v>278.69</v>
          </cell>
          <cell r="CW146">
            <v>139.345</v>
          </cell>
          <cell r="CX146">
            <v>278.69</v>
          </cell>
          <cell r="CY146">
            <v>278.69</v>
          </cell>
          <cell r="CZ146">
            <v>0</v>
          </cell>
          <cell r="DA146">
            <v>10.06</v>
          </cell>
          <cell r="DB146">
            <v>10.06</v>
          </cell>
          <cell r="DC146">
            <v>10.06</v>
          </cell>
          <cell r="DD146">
            <v>10.06</v>
          </cell>
          <cell r="DE146">
            <v>0</v>
          </cell>
          <cell r="DF146">
            <v>0</v>
          </cell>
          <cell r="DG146">
            <v>0</v>
          </cell>
          <cell r="DH146">
            <v>0</v>
          </cell>
          <cell r="DI146">
            <v>0</v>
          </cell>
          <cell r="DJ146">
            <v>0</v>
          </cell>
          <cell r="DK146">
            <v>43</v>
          </cell>
          <cell r="DL146">
            <v>10.75</v>
          </cell>
          <cell r="DM146">
            <v>1336.11</v>
          </cell>
          <cell r="DN146">
            <v>334.02749999999997</v>
          </cell>
          <cell r="DO146">
            <v>1347.03</v>
          </cell>
          <cell r="DP146">
            <v>1336.11</v>
          </cell>
          <cell r="DQ146">
            <v>10.92</v>
          </cell>
          <cell r="DR146">
            <v>165.23</v>
          </cell>
          <cell r="DS146">
            <v>165.23</v>
          </cell>
          <cell r="DT146">
            <v>165.23</v>
          </cell>
          <cell r="DU146">
            <v>0</v>
          </cell>
          <cell r="DV146">
            <v>283.26</v>
          </cell>
          <cell r="DW146">
            <v>283.26</v>
          </cell>
          <cell r="DX146">
            <v>283.26</v>
          </cell>
          <cell r="DY146">
            <v>0</v>
          </cell>
          <cell r="DZ146">
            <v>8164.5972000000002</v>
          </cell>
          <cell r="EA146">
            <v>8254.3793000000005</v>
          </cell>
          <cell r="EB146">
            <v>8233.3647000000001</v>
          </cell>
          <cell r="EC146">
            <v>8310.6592999999993</v>
          </cell>
          <cell r="ED146">
            <v>8254.3793000000005</v>
          </cell>
          <cell r="EE146">
            <v>8310.6592999999993</v>
          </cell>
          <cell r="EF146" t="str">
            <v>&lt;--ADMw_C--</v>
          </cell>
          <cell r="EG146">
            <v>-3.9220000000000001E-3</v>
          </cell>
          <cell r="EH146">
            <v>0</v>
          </cell>
          <cell r="EI146">
            <v>642.16</v>
          </cell>
          <cell r="EJ146">
            <v>49</v>
          </cell>
          <cell r="EK146">
            <v>0.7</v>
          </cell>
          <cell r="EL146" t="str">
            <v>&lt;--Spacer--&gt;</v>
          </cell>
          <cell r="EM146" t="str">
            <v>&lt;--Spacer--&gt;</v>
          </cell>
          <cell r="EN146" t="str">
            <v>&lt;--Spacer--&gt;</v>
          </cell>
          <cell r="EO146" t="str">
            <v>&lt;--Spacer--&gt;</v>
          </cell>
          <cell r="EP146">
            <v>2025</v>
          </cell>
          <cell r="EQ146">
            <v>15414031</v>
          </cell>
          <cell r="ER146">
            <v>1047060</v>
          </cell>
          <cell r="ES146">
            <v>619627</v>
          </cell>
          <cell r="ET146">
            <v>404960</v>
          </cell>
          <cell r="EU146">
            <v>990600</v>
          </cell>
          <cell r="EV146">
            <v>0</v>
          </cell>
          <cell r="EW146">
            <v>173630</v>
          </cell>
          <cell r="EX146">
            <v>0</v>
          </cell>
          <cell r="EY146">
            <v>12.12</v>
          </cell>
          <cell r="EZ146">
            <v>4364510</v>
          </cell>
          <cell r="FA146">
            <v>6468.33</v>
          </cell>
          <cell r="FB146">
            <v>6533.47</v>
          </cell>
          <cell r="FC146">
            <v>6468.33</v>
          </cell>
          <cell r="FD146">
            <v>65.14</v>
          </cell>
          <cell r="FE146">
            <v>0</v>
          </cell>
          <cell r="FF146" t="str">
            <v>--ADMw_P--&gt;</v>
          </cell>
          <cell r="FG146">
            <v>6468.33</v>
          </cell>
          <cell r="FH146">
            <v>6533.47</v>
          </cell>
          <cell r="FI146">
            <v>6468.33</v>
          </cell>
          <cell r="FJ146">
            <v>65.14</v>
          </cell>
          <cell r="FK146">
            <v>832</v>
          </cell>
          <cell r="FL146">
            <v>718.68169999999998</v>
          </cell>
          <cell r="FM146">
            <v>7.2</v>
          </cell>
          <cell r="FN146">
            <v>260.87</v>
          </cell>
          <cell r="FO146">
            <v>130.435</v>
          </cell>
          <cell r="FP146">
            <v>260.87</v>
          </cell>
          <cell r="FQ146">
            <v>260.87</v>
          </cell>
          <cell r="FR146">
            <v>0</v>
          </cell>
          <cell r="FS146">
            <v>13.9</v>
          </cell>
          <cell r="FT146">
            <v>13.9</v>
          </cell>
          <cell r="FU146">
            <v>13.9</v>
          </cell>
          <cell r="FV146">
            <v>13.9</v>
          </cell>
          <cell r="FW146">
            <v>0</v>
          </cell>
          <cell r="FX146">
            <v>0.83</v>
          </cell>
          <cell r="FY146">
            <v>-0.1245</v>
          </cell>
          <cell r="FZ146">
            <v>0.83</v>
          </cell>
          <cell r="GA146">
            <v>0.83</v>
          </cell>
          <cell r="GB146">
            <v>0</v>
          </cell>
          <cell r="GC146">
            <v>70</v>
          </cell>
          <cell r="GD146">
            <v>17.5</v>
          </cell>
          <cell r="GE146">
            <v>1440.74</v>
          </cell>
          <cell r="GF146">
            <v>360.185</v>
          </cell>
          <cell r="GG146">
            <v>1455.25</v>
          </cell>
          <cell r="GH146">
            <v>1440.74</v>
          </cell>
          <cell r="GI146">
            <v>14.51</v>
          </cell>
          <cell r="GJ146">
            <v>165.23</v>
          </cell>
          <cell r="GK146">
            <v>165.23</v>
          </cell>
          <cell r="GL146">
            <v>165.23</v>
          </cell>
          <cell r="GM146">
            <v>0</v>
          </cell>
          <cell r="GN146">
            <v>283.26</v>
          </cell>
          <cell r="GO146">
            <v>283.26</v>
          </cell>
          <cell r="GP146">
            <v>283.26</v>
          </cell>
          <cell r="GQ146">
            <v>0</v>
          </cell>
          <cell r="GR146">
            <v>8122.0138999999999</v>
          </cell>
          <cell r="GS146">
            <v>8164.5972000000002</v>
          </cell>
          <cell r="GT146">
            <v>8189.9063999999998</v>
          </cell>
          <cell r="GU146">
            <v>8233.3647000000001</v>
          </cell>
          <cell r="GV146">
            <v>8164.5972000000002</v>
          </cell>
          <cell r="GW146">
            <v>8233.3647000000001</v>
          </cell>
          <cell r="GX146" t="str">
            <v>&lt;--ADMw_P--</v>
          </cell>
          <cell r="GY146">
            <v>-4.9769999999999997E-3</v>
          </cell>
          <cell r="GZ146">
            <v>0</v>
          </cell>
          <cell r="HA146">
            <v>668.02</v>
          </cell>
          <cell r="HB146">
            <v>53</v>
          </cell>
          <cell r="HC146">
            <v>0.7</v>
          </cell>
          <cell r="HD146" t="str">
            <v>&lt;--Spacer--&gt;</v>
          </cell>
          <cell r="HE146" t="str">
            <v>&lt;--Spacer--&gt;</v>
          </cell>
          <cell r="HF146" t="str">
            <v>&lt;--Spacer--&gt;</v>
          </cell>
          <cell r="HG146" t="str">
            <v>&lt;--Spacer--&gt;</v>
          </cell>
          <cell r="HH146">
            <v>2025</v>
          </cell>
          <cell r="HI146">
            <v>14568567</v>
          </cell>
          <cell r="HJ146">
            <v>89238</v>
          </cell>
          <cell r="HK146">
            <v>736385</v>
          </cell>
          <cell r="HL146">
            <v>95098</v>
          </cell>
          <cell r="HM146">
            <v>299265</v>
          </cell>
          <cell r="HN146">
            <v>0</v>
          </cell>
          <cell r="HO146">
            <v>0</v>
          </cell>
          <cell r="HP146">
            <v>0</v>
          </cell>
          <cell r="HQ146">
            <v>11.76</v>
          </cell>
          <cell r="HR146">
            <v>4068970</v>
          </cell>
          <cell r="HS146">
            <v>6420.23</v>
          </cell>
          <cell r="HT146">
            <v>6484.74</v>
          </cell>
          <cell r="HU146">
            <v>6420.23</v>
          </cell>
          <cell r="HV146">
            <v>64.510000000000005</v>
          </cell>
          <cell r="HW146">
            <v>0</v>
          </cell>
          <cell r="HX146" t="str">
            <v>--ADMw_O--&gt;</v>
          </cell>
          <cell r="HY146">
            <v>6420.23</v>
          </cell>
          <cell r="HZ146">
            <v>6484.74</v>
          </cell>
          <cell r="IA146">
            <v>6420.23</v>
          </cell>
          <cell r="IB146">
            <v>64.510000000000005</v>
          </cell>
          <cell r="IC146">
            <v>853</v>
          </cell>
          <cell r="ID146">
            <v>713.32140000000004</v>
          </cell>
          <cell r="IE146">
            <v>13.2</v>
          </cell>
          <cell r="IF146">
            <v>279.44</v>
          </cell>
          <cell r="IG146">
            <v>139.72</v>
          </cell>
          <cell r="IH146">
            <v>279.44</v>
          </cell>
          <cell r="II146">
            <v>279.44</v>
          </cell>
          <cell r="IJ146">
            <v>0</v>
          </cell>
          <cell r="IK146">
            <v>13.84</v>
          </cell>
          <cell r="IL146">
            <v>13.84</v>
          </cell>
          <cell r="IM146">
            <v>13.84</v>
          </cell>
          <cell r="IN146">
            <v>13.84</v>
          </cell>
          <cell r="IO146">
            <v>0</v>
          </cell>
          <cell r="IP146">
            <v>0</v>
          </cell>
          <cell r="IQ146">
            <v>0</v>
          </cell>
          <cell r="IR146">
            <v>0</v>
          </cell>
          <cell r="IS146">
            <v>0</v>
          </cell>
          <cell r="IT146">
            <v>0</v>
          </cell>
          <cell r="IU146">
            <v>62</v>
          </cell>
          <cell r="IV146">
            <v>15.5</v>
          </cell>
          <cell r="IW146">
            <v>1345.21</v>
          </cell>
          <cell r="IX146">
            <v>336.30250000000001</v>
          </cell>
          <cell r="IY146">
            <v>1358.74</v>
          </cell>
          <cell r="IZ146">
            <v>1345.21</v>
          </cell>
          <cell r="JA146">
            <v>13.53</v>
          </cell>
          <cell r="JB146">
            <v>181.43</v>
          </cell>
          <cell r="JC146">
            <v>181.43</v>
          </cell>
          <cell r="JD146">
            <v>181.43</v>
          </cell>
          <cell r="JE146">
            <v>0</v>
          </cell>
          <cell r="JF146">
            <v>288.47000000000003</v>
          </cell>
          <cell r="JG146">
            <v>288.47000000000003</v>
          </cell>
          <cell r="JH146">
            <v>288.47000000000003</v>
          </cell>
          <cell r="JI146">
            <v>0</v>
          </cell>
          <cell r="JJ146">
            <v>8122.0138999999999</v>
          </cell>
          <cell r="JK146">
            <v>8189.9063999999998</v>
          </cell>
          <cell r="JL146" t="str">
            <v>&lt;--ADMw_O--</v>
          </cell>
          <cell r="JM146">
            <v>-6.5259999999999997E-3</v>
          </cell>
          <cell r="JN146">
            <v>0</v>
          </cell>
          <cell r="JO146">
            <v>627.47</v>
          </cell>
          <cell r="JP146">
            <v>54</v>
          </cell>
          <cell r="JQ146">
            <v>0.7</v>
          </cell>
          <cell r="JR146">
            <v>43640.35126797454</v>
          </cell>
          <cell r="JS146">
            <v>1</v>
          </cell>
          <cell r="JT146">
            <v>2</v>
          </cell>
        </row>
        <row r="147">
          <cell r="A147">
            <v>4581</v>
          </cell>
          <cell r="B147">
            <v>2057</v>
          </cell>
          <cell r="D147" t="str">
            <v>Klamath</v>
          </cell>
          <cell r="E147" t="str">
            <v>Klamath County SD</v>
          </cell>
          <cell r="F147" t="str">
            <v>Sage Community School</v>
          </cell>
          <cell r="H147">
            <v>0</v>
          </cell>
          <cell r="I147">
            <v>0</v>
          </cell>
          <cell r="J147">
            <v>0</v>
          </cell>
          <cell r="K147">
            <v>0</v>
          </cell>
          <cell r="L147">
            <v>0</v>
          </cell>
          <cell r="M147">
            <v>0</v>
          </cell>
          <cell r="N147">
            <v>0</v>
          </cell>
          <cell r="O147">
            <v>0</v>
          </cell>
          <cell r="P147">
            <v>0</v>
          </cell>
          <cell r="Q147">
            <v>0</v>
          </cell>
          <cell r="R147">
            <v>0</v>
          </cell>
          <cell r="T147">
            <v>0</v>
          </cell>
          <cell r="U147">
            <v>0</v>
          </cell>
          <cell r="V147" t="str">
            <v>--ADMw_F--&gt;</v>
          </cell>
          <cell r="W147">
            <v>0</v>
          </cell>
          <cell r="Y147">
            <v>0</v>
          </cell>
          <cell r="Z147">
            <v>0</v>
          </cell>
          <cell r="AA147">
            <v>0</v>
          </cell>
          <cell r="AB147">
            <v>0</v>
          </cell>
          <cell r="AC147">
            <v>0</v>
          </cell>
          <cell r="AD147">
            <v>0</v>
          </cell>
          <cell r="AE147">
            <v>0</v>
          </cell>
          <cell r="AG147">
            <v>0</v>
          </cell>
          <cell r="AH147">
            <v>0</v>
          </cell>
          <cell r="AI147">
            <v>0</v>
          </cell>
          <cell r="AJ147">
            <v>0</v>
          </cell>
          <cell r="AL147">
            <v>0</v>
          </cell>
          <cell r="AM147">
            <v>0</v>
          </cell>
          <cell r="AN147">
            <v>0</v>
          </cell>
          <cell r="AO147">
            <v>0</v>
          </cell>
          <cell r="AQ147">
            <v>0</v>
          </cell>
          <cell r="AR147">
            <v>0</v>
          </cell>
          <cell r="AS147">
            <v>0</v>
          </cell>
          <cell r="AT147">
            <v>0</v>
          </cell>
          <cell r="AU147">
            <v>0</v>
          </cell>
          <cell r="AV147">
            <v>0</v>
          </cell>
          <cell r="AX147">
            <v>0</v>
          </cell>
          <cell r="AY147">
            <v>0</v>
          </cell>
          <cell r="AZ147">
            <v>0</v>
          </cell>
          <cell r="BB147">
            <v>0</v>
          </cell>
          <cell r="BC147">
            <v>0</v>
          </cell>
          <cell r="BD147">
            <v>0</v>
          </cell>
          <cell r="BF147">
            <v>0</v>
          </cell>
          <cell r="BG147">
            <v>0</v>
          </cell>
          <cell r="BH147">
            <v>56.28</v>
          </cell>
          <cell r="BI147">
            <v>0</v>
          </cell>
          <cell r="BL147">
            <v>56.28</v>
          </cell>
          <cell r="BN147" t="str">
            <v>&lt;--ADMw_F--</v>
          </cell>
          <cell r="BO147">
            <v>0</v>
          </cell>
          <cell r="BP147">
            <v>0</v>
          </cell>
          <cell r="BQ147">
            <v>0</v>
          </cell>
          <cell r="BR147">
            <v>0</v>
          </cell>
          <cell r="BS147">
            <v>0</v>
          </cell>
          <cell r="BT147" t="str">
            <v>&lt;--Spacer--&gt;</v>
          </cell>
          <cell r="BU147" t="str">
            <v>&lt;--Spacer--&gt;</v>
          </cell>
          <cell r="BV147" t="str">
            <v>&lt;--Spacer--&gt;</v>
          </cell>
          <cell r="BW147" t="str">
            <v>&lt;--Spacer--&gt;</v>
          </cell>
          <cell r="BY147">
            <v>0</v>
          </cell>
          <cell r="BZ147">
            <v>0</v>
          </cell>
          <cell r="CA147">
            <v>0</v>
          </cell>
          <cell r="CB147">
            <v>0</v>
          </cell>
          <cell r="CC147">
            <v>0</v>
          </cell>
          <cell r="CD147">
            <v>0</v>
          </cell>
          <cell r="CE147">
            <v>0</v>
          </cell>
          <cell r="CF147">
            <v>0</v>
          </cell>
          <cell r="CG147">
            <v>0</v>
          </cell>
          <cell r="CH147">
            <v>0</v>
          </cell>
          <cell r="CI147">
            <v>53.55</v>
          </cell>
          <cell r="CK147">
            <v>53.55</v>
          </cell>
          <cell r="CL147">
            <v>0</v>
          </cell>
          <cell r="CM147">
            <v>0</v>
          </cell>
          <cell r="CN147" t="str">
            <v>--ADMw_C--&gt;</v>
          </cell>
          <cell r="CO147">
            <v>53.55</v>
          </cell>
          <cell r="CQ147">
            <v>53.55</v>
          </cell>
          <cell r="CR147">
            <v>0</v>
          </cell>
          <cell r="CS147">
            <v>0</v>
          </cell>
          <cell r="CT147">
            <v>0</v>
          </cell>
          <cell r="CU147">
            <v>0</v>
          </cell>
          <cell r="CV147">
            <v>0</v>
          </cell>
          <cell r="CW147">
            <v>0</v>
          </cell>
          <cell r="CY147">
            <v>0</v>
          </cell>
          <cell r="CZ147">
            <v>0</v>
          </cell>
          <cell r="DA147">
            <v>0</v>
          </cell>
          <cell r="DB147">
            <v>0</v>
          </cell>
          <cell r="DD147">
            <v>0</v>
          </cell>
          <cell r="DE147">
            <v>0</v>
          </cell>
          <cell r="DF147">
            <v>0</v>
          </cell>
          <cell r="DG147">
            <v>0</v>
          </cell>
          <cell r="DI147">
            <v>0</v>
          </cell>
          <cell r="DJ147">
            <v>0</v>
          </cell>
          <cell r="DK147">
            <v>0</v>
          </cell>
          <cell r="DL147">
            <v>0</v>
          </cell>
          <cell r="DM147">
            <v>10.92</v>
          </cell>
          <cell r="DN147">
            <v>2.73</v>
          </cell>
          <cell r="DP147">
            <v>10.92</v>
          </cell>
          <cell r="DQ147">
            <v>0</v>
          </cell>
          <cell r="DR147">
            <v>0</v>
          </cell>
          <cell r="DT147">
            <v>0</v>
          </cell>
          <cell r="DU147">
            <v>0</v>
          </cell>
          <cell r="DV147">
            <v>0</v>
          </cell>
          <cell r="DX147">
            <v>0</v>
          </cell>
          <cell r="DY147">
            <v>0</v>
          </cell>
          <cell r="DZ147">
            <v>68.767499999999998</v>
          </cell>
          <cell r="EA147">
            <v>56.28</v>
          </cell>
          <cell r="ED147">
            <v>68.767499999999998</v>
          </cell>
          <cell r="EF147" t="str">
            <v>&lt;--ADMw_C--</v>
          </cell>
          <cell r="EG147">
            <v>-3.9220000000000001E-3</v>
          </cell>
          <cell r="EH147">
            <v>0</v>
          </cell>
          <cell r="EI147">
            <v>0</v>
          </cell>
          <cell r="EJ147">
            <v>0</v>
          </cell>
          <cell r="EK147">
            <v>0</v>
          </cell>
          <cell r="EL147" t="str">
            <v>&lt;--Spacer--&gt;</v>
          </cell>
          <cell r="EM147" t="str">
            <v>&lt;--Spacer--&gt;</v>
          </cell>
          <cell r="EN147" t="str">
            <v>&lt;--Spacer--&gt;</v>
          </cell>
          <cell r="EO147" t="str">
            <v>&lt;--Spacer--&gt;</v>
          </cell>
          <cell r="EQ147">
            <v>0</v>
          </cell>
          <cell r="ER147">
            <v>0</v>
          </cell>
          <cell r="ES147">
            <v>0</v>
          </cell>
          <cell r="ET147">
            <v>0</v>
          </cell>
          <cell r="EU147">
            <v>0</v>
          </cell>
          <cell r="EV147">
            <v>0</v>
          </cell>
          <cell r="EW147">
            <v>0</v>
          </cell>
          <cell r="EX147">
            <v>0</v>
          </cell>
          <cell r="EY147">
            <v>0</v>
          </cell>
          <cell r="EZ147">
            <v>0</v>
          </cell>
          <cell r="FA147">
            <v>65.14</v>
          </cell>
          <cell r="FC147">
            <v>65.14</v>
          </cell>
          <cell r="FD147">
            <v>0</v>
          </cell>
          <cell r="FE147">
            <v>0</v>
          </cell>
          <cell r="FF147" t="str">
            <v>--ADMw_P--&gt;</v>
          </cell>
          <cell r="FG147">
            <v>65.14</v>
          </cell>
          <cell r="FI147">
            <v>65.14</v>
          </cell>
          <cell r="FJ147">
            <v>0</v>
          </cell>
          <cell r="FK147">
            <v>0</v>
          </cell>
          <cell r="FL147">
            <v>0</v>
          </cell>
          <cell r="FM147">
            <v>0</v>
          </cell>
          <cell r="FN147">
            <v>0</v>
          </cell>
          <cell r="FO147">
            <v>0</v>
          </cell>
          <cell r="FQ147">
            <v>0</v>
          </cell>
          <cell r="FR147">
            <v>0</v>
          </cell>
          <cell r="FS147">
            <v>0</v>
          </cell>
          <cell r="FT147">
            <v>0</v>
          </cell>
          <cell r="FV147">
            <v>0</v>
          </cell>
          <cell r="FW147">
            <v>0</v>
          </cell>
          <cell r="FX147">
            <v>0</v>
          </cell>
          <cell r="FY147">
            <v>0</v>
          </cell>
          <cell r="GA147">
            <v>0</v>
          </cell>
          <cell r="GB147">
            <v>0</v>
          </cell>
          <cell r="GC147">
            <v>0</v>
          </cell>
          <cell r="GD147">
            <v>0</v>
          </cell>
          <cell r="GE147">
            <v>14.51</v>
          </cell>
          <cell r="GF147">
            <v>3.6274999999999999</v>
          </cell>
          <cell r="GH147">
            <v>14.51</v>
          </cell>
          <cell r="GI147">
            <v>0</v>
          </cell>
          <cell r="GJ147">
            <v>0</v>
          </cell>
          <cell r="GL147">
            <v>0</v>
          </cell>
          <cell r="GM147">
            <v>0</v>
          </cell>
          <cell r="GN147">
            <v>0</v>
          </cell>
          <cell r="GP147">
            <v>0</v>
          </cell>
          <cell r="GQ147">
            <v>0</v>
          </cell>
          <cell r="GR147">
            <v>67.892499999999998</v>
          </cell>
          <cell r="GS147">
            <v>68.767499999999998</v>
          </cell>
          <cell r="GV147">
            <v>68.767499999999998</v>
          </cell>
          <cell r="GX147" t="str">
            <v>&lt;--ADMw_P--</v>
          </cell>
          <cell r="GY147">
            <v>0</v>
          </cell>
          <cell r="GZ147">
            <v>0</v>
          </cell>
          <cell r="HA147">
            <v>0</v>
          </cell>
          <cell r="HB147">
            <v>0</v>
          </cell>
          <cell r="HC147">
            <v>0</v>
          </cell>
          <cell r="HD147" t="str">
            <v>&lt;--Spacer--&gt;</v>
          </cell>
          <cell r="HE147" t="str">
            <v>&lt;--Spacer--&gt;</v>
          </cell>
          <cell r="HF147" t="str">
            <v>&lt;--Spacer--&gt;</v>
          </cell>
          <cell r="HG147" t="str">
            <v>&lt;--Spacer--&gt;</v>
          </cell>
          <cell r="HI147">
            <v>0</v>
          </cell>
          <cell r="HJ147">
            <v>0</v>
          </cell>
          <cell r="HK147">
            <v>0</v>
          </cell>
          <cell r="HL147">
            <v>0</v>
          </cell>
          <cell r="HM147">
            <v>0</v>
          </cell>
          <cell r="HN147">
            <v>0</v>
          </cell>
          <cell r="HO147">
            <v>0</v>
          </cell>
          <cell r="HP147">
            <v>0</v>
          </cell>
          <cell r="HQ147">
            <v>0</v>
          </cell>
          <cell r="HR147">
            <v>0</v>
          </cell>
          <cell r="HS147">
            <v>64.510000000000005</v>
          </cell>
          <cell r="HU147">
            <v>64.510000000000005</v>
          </cell>
          <cell r="HV147">
            <v>0</v>
          </cell>
          <cell r="HW147">
            <v>0</v>
          </cell>
          <cell r="HX147" t="str">
            <v>--ADMw_O--&gt;</v>
          </cell>
          <cell r="HY147">
            <v>64.510000000000005</v>
          </cell>
          <cell r="IA147">
            <v>64.510000000000005</v>
          </cell>
          <cell r="IB147">
            <v>0</v>
          </cell>
          <cell r="IC147">
            <v>0</v>
          </cell>
          <cell r="ID147">
            <v>0</v>
          </cell>
          <cell r="IE147">
            <v>0</v>
          </cell>
          <cell r="IF147">
            <v>0</v>
          </cell>
          <cell r="IG147">
            <v>0</v>
          </cell>
          <cell r="II147">
            <v>0</v>
          </cell>
          <cell r="IJ147">
            <v>0</v>
          </cell>
          <cell r="IK147">
            <v>0</v>
          </cell>
          <cell r="IL147">
            <v>0</v>
          </cell>
          <cell r="IN147">
            <v>0</v>
          </cell>
          <cell r="IO147">
            <v>0</v>
          </cell>
          <cell r="IP147">
            <v>0</v>
          </cell>
          <cell r="IQ147">
            <v>0</v>
          </cell>
          <cell r="IS147">
            <v>0</v>
          </cell>
          <cell r="IT147">
            <v>0</v>
          </cell>
          <cell r="IU147">
            <v>0</v>
          </cell>
          <cell r="IV147">
            <v>0</v>
          </cell>
          <cell r="IW147">
            <v>13.53</v>
          </cell>
          <cell r="IX147">
            <v>3.3824999999999998</v>
          </cell>
          <cell r="IZ147">
            <v>13.53</v>
          </cell>
          <cell r="JA147">
            <v>0</v>
          </cell>
          <cell r="JB147">
            <v>0</v>
          </cell>
          <cell r="JD147">
            <v>0</v>
          </cell>
          <cell r="JE147">
            <v>0</v>
          </cell>
          <cell r="JF147">
            <v>0</v>
          </cell>
          <cell r="JH147">
            <v>0</v>
          </cell>
          <cell r="JI147">
            <v>0</v>
          </cell>
          <cell r="JJ147">
            <v>67.892499999999998</v>
          </cell>
          <cell r="JL147" t="str">
            <v>&lt;--ADMw_O--</v>
          </cell>
          <cell r="JM147">
            <v>0</v>
          </cell>
          <cell r="JN147">
            <v>0</v>
          </cell>
          <cell r="JO147">
            <v>0</v>
          </cell>
          <cell r="JP147">
            <v>0</v>
          </cell>
          <cell r="JQ147">
            <v>0</v>
          </cell>
          <cell r="JR147">
            <v>43640.35126797454</v>
          </cell>
          <cell r="JS147">
            <v>1</v>
          </cell>
          <cell r="JT147">
            <v>3</v>
          </cell>
        </row>
        <row r="148">
          <cell r="A148">
            <v>2059</v>
          </cell>
          <cell r="B148">
            <v>2059</v>
          </cell>
          <cell r="C148" t="str">
            <v>19007</v>
          </cell>
          <cell r="D148" t="str">
            <v>Lake</v>
          </cell>
          <cell r="E148" t="str">
            <v>Lake County SD 7</v>
          </cell>
          <cell r="G148">
            <v>2058</v>
          </cell>
          <cell r="H148">
            <v>2910000</v>
          </cell>
          <cell r="I148">
            <v>330000</v>
          </cell>
          <cell r="J148">
            <v>0</v>
          </cell>
          <cell r="K148">
            <v>0</v>
          </cell>
          <cell r="L148">
            <v>0</v>
          </cell>
          <cell r="M148">
            <v>0</v>
          </cell>
          <cell r="N148">
            <v>92000</v>
          </cell>
          <cell r="O148">
            <v>0</v>
          </cell>
          <cell r="P148">
            <v>12.69</v>
          </cell>
          <cell r="Q148">
            <v>350000</v>
          </cell>
          <cell r="R148">
            <v>738</v>
          </cell>
          <cell r="S148">
            <v>738</v>
          </cell>
          <cell r="T148">
            <v>738</v>
          </cell>
          <cell r="U148">
            <v>0</v>
          </cell>
          <cell r="V148" t="str">
            <v>--ADMw_F--&gt;</v>
          </cell>
          <cell r="W148">
            <v>738</v>
          </cell>
          <cell r="X148">
            <v>738</v>
          </cell>
          <cell r="Y148">
            <v>738</v>
          </cell>
          <cell r="Z148">
            <v>0</v>
          </cell>
          <cell r="AA148">
            <v>117</v>
          </cell>
          <cell r="AB148">
            <v>81.180000000000007</v>
          </cell>
          <cell r="AC148">
            <v>0.5</v>
          </cell>
          <cell r="AD148">
            <v>31</v>
          </cell>
          <cell r="AE148">
            <v>15.5</v>
          </cell>
          <cell r="AF148">
            <v>31</v>
          </cell>
          <cell r="AG148">
            <v>31</v>
          </cell>
          <cell r="AH148">
            <v>0</v>
          </cell>
          <cell r="AI148">
            <v>0</v>
          </cell>
          <cell r="AJ148">
            <v>0</v>
          </cell>
          <cell r="AK148">
            <v>0</v>
          </cell>
          <cell r="AL148">
            <v>0</v>
          </cell>
          <cell r="AM148">
            <v>0</v>
          </cell>
          <cell r="AN148">
            <v>0</v>
          </cell>
          <cell r="AO148">
            <v>0</v>
          </cell>
          <cell r="AP148">
            <v>0</v>
          </cell>
          <cell r="AQ148">
            <v>0</v>
          </cell>
          <cell r="AR148">
            <v>0</v>
          </cell>
          <cell r="AS148">
            <v>10</v>
          </cell>
          <cell r="AT148">
            <v>2.5</v>
          </cell>
          <cell r="AU148">
            <v>163</v>
          </cell>
          <cell r="AV148">
            <v>40.75</v>
          </cell>
          <cell r="AW148">
            <v>163</v>
          </cell>
          <cell r="AX148">
            <v>163</v>
          </cell>
          <cell r="AY148">
            <v>0</v>
          </cell>
          <cell r="AZ148">
            <v>44.95</v>
          </cell>
          <cell r="BA148">
            <v>44.95</v>
          </cell>
          <cell r="BB148">
            <v>44.95</v>
          </cell>
          <cell r="BC148">
            <v>0</v>
          </cell>
          <cell r="BD148">
            <v>75.31</v>
          </cell>
          <cell r="BE148">
            <v>75.31</v>
          </cell>
          <cell r="BF148">
            <v>75.31</v>
          </cell>
          <cell r="BG148">
            <v>0</v>
          </cell>
          <cell r="BH148">
            <v>989.4819</v>
          </cell>
          <cell r="BI148">
            <v>998.69</v>
          </cell>
          <cell r="BJ148">
            <v>989.4819</v>
          </cell>
          <cell r="BK148">
            <v>998.69</v>
          </cell>
          <cell r="BL148">
            <v>998.69</v>
          </cell>
          <cell r="BM148">
            <v>998.69</v>
          </cell>
          <cell r="BN148" t="str">
            <v>&lt;--ADMw_F--</v>
          </cell>
          <cell r="BO148">
            <v>-2.9989999999999999E-3</v>
          </cell>
          <cell r="BP148">
            <v>0</v>
          </cell>
          <cell r="BQ148">
            <v>474.25</v>
          </cell>
          <cell r="BR148">
            <v>22</v>
          </cell>
          <cell r="BS148">
            <v>0.7</v>
          </cell>
          <cell r="BT148" t="str">
            <v>&lt;--Spacer--&gt;</v>
          </cell>
          <cell r="BU148" t="str">
            <v>&lt;--Spacer--&gt;</v>
          </cell>
          <cell r="BV148" t="str">
            <v>&lt;--Spacer--&gt;</v>
          </cell>
          <cell r="BW148" t="str">
            <v>&lt;--Spacer--&gt;</v>
          </cell>
          <cell r="BX148">
            <v>2058</v>
          </cell>
          <cell r="BY148">
            <v>2900000</v>
          </cell>
          <cell r="BZ148">
            <v>331000</v>
          </cell>
          <cell r="CA148">
            <v>0</v>
          </cell>
          <cell r="CB148">
            <v>0</v>
          </cell>
          <cell r="CC148">
            <v>0</v>
          </cell>
          <cell r="CD148">
            <v>0</v>
          </cell>
          <cell r="CE148">
            <v>91279</v>
          </cell>
          <cell r="CF148">
            <v>0</v>
          </cell>
          <cell r="CG148">
            <v>12.44</v>
          </cell>
          <cell r="CH148">
            <v>387569</v>
          </cell>
          <cell r="CI148">
            <v>730.29</v>
          </cell>
          <cell r="CJ148">
            <v>730.29</v>
          </cell>
          <cell r="CK148">
            <v>730.29</v>
          </cell>
          <cell r="CL148">
            <v>0</v>
          </cell>
          <cell r="CM148">
            <v>0</v>
          </cell>
          <cell r="CN148" t="str">
            <v>--ADMw_C--&gt;</v>
          </cell>
          <cell r="CO148">
            <v>730.29</v>
          </cell>
          <cell r="CP148">
            <v>730.29</v>
          </cell>
          <cell r="CQ148">
            <v>730.29</v>
          </cell>
          <cell r="CR148">
            <v>0</v>
          </cell>
          <cell r="CS148">
            <v>95</v>
          </cell>
          <cell r="CT148">
            <v>80.331900000000005</v>
          </cell>
          <cell r="CU148">
            <v>0.5</v>
          </cell>
          <cell r="CV148">
            <v>29.7</v>
          </cell>
          <cell r="CW148">
            <v>14.85</v>
          </cell>
          <cell r="CX148">
            <v>29.7</v>
          </cell>
          <cell r="CY148">
            <v>29.7</v>
          </cell>
          <cell r="CZ148">
            <v>0</v>
          </cell>
          <cell r="DA148">
            <v>0</v>
          </cell>
          <cell r="DB148">
            <v>0</v>
          </cell>
          <cell r="DC148">
            <v>0</v>
          </cell>
          <cell r="DD148">
            <v>0</v>
          </cell>
          <cell r="DE148">
            <v>0</v>
          </cell>
          <cell r="DF148">
            <v>0</v>
          </cell>
          <cell r="DG148">
            <v>0</v>
          </cell>
          <cell r="DH148">
            <v>0</v>
          </cell>
          <cell r="DI148">
            <v>0</v>
          </cell>
          <cell r="DJ148">
            <v>0</v>
          </cell>
          <cell r="DK148">
            <v>10</v>
          </cell>
          <cell r="DL148">
            <v>2.5</v>
          </cell>
          <cell r="DM148">
            <v>163</v>
          </cell>
          <cell r="DN148">
            <v>40.75</v>
          </cell>
          <cell r="DO148">
            <v>163</v>
          </cell>
          <cell r="DP148">
            <v>163</v>
          </cell>
          <cell r="DQ148">
            <v>0</v>
          </cell>
          <cell r="DR148">
            <v>44.95</v>
          </cell>
          <cell r="DS148">
            <v>44.95</v>
          </cell>
          <cell r="DT148">
            <v>44.95</v>
          </cell>
          <cell r="DU148">
            <v>0</v>
          </cell>
          <cell r="DV148">
            <v>75.31</v>
          </cell>
          <cell r="DW148">
            <v>75.31</v>
          </cell>
          <cell r="DX148">
            <v>75.31</v>
          </cell>
          <cell r="DY148">
            <v>0</v>
          </cell>
          <cell r="DZ148">
            <v>1009.4764</v>
          </cell>
          <cell r="EA148">
            <v>989.4819</v>
          </cell>
          <cell r="EB148">
            <v>1009.4764</v>
          </cell>
          <cell r="EC148">
            <v>989.4819</v>
          </cell>
          <cell r="ED148">
            <v>1009.4764</v>
          </cell>
          <cell r="EE148">
            <v>1009.4764</v>
          </cell>
          <cell r="EF148" t="str">
            <v>&lt;--ADMw_C--</v>
          </cell>
          <cell r="EG148">
            <v>-7.2810000000000001E-3</v>
          </cell>
          <cell r="EH148">
            <v>0</v>
          </cell>
          <cell r="EI148">
            <v>526.84</v>
          </cell>
          <cell r="EJ148">
            <v>33</v>
          </cell>
          <cell r="EK148">
            <v>0.7</v>
          </cell>
          <cell r="EL148" t="str">
            <v>&lt;--Spacer--&gt;</v>
          </cell>
          <cell r="EM148" t="str">
            <v>&lt;--Spacer--&gt;</v>
          </cell>
          <cell r="EN148" t="str">
            <v>&lt;--Spacer--&gt;</v>
          </cell>
          <cell r="EO148" t="str">
            <v>&lt;--Spacer--&gt;</v>
          </cell>
          <cell r="EP148">
            <v>2058</v>
          </cell>
          <cell r="EQ148">
            <v>2975348</v>
          </cell>
          <cell r="ER148">
            <v>331819</v>
          </cell>
          <cell r="ES148">
            <v>58131</v>
          </cell>
          <cell r="ET148">
            <v>0</v>
          </cell>
          <cell r="EU148">
            <v>0</v>
          </cell>
          <cell r="EV148">
            <v>0</v>
          </cell>
          <cell r="EW148">
            <v>0</v>
          </cell>
          <cell r="EX148">
            <v>0</v>
          </cell>
          <cell r="EY148">
            <v>12.69</v>
          </cell>
          <cell r="EZ148">
            <v>363901</v>
          </cell>
          <cell r="FA148">
            <v>742.24</v>
          </cell>
          <cell r="FB148">
            <v>742.24</v>
          </cell>
          <cell r="FC148">
            <v>742.24</v>
          </cell>
          <cell r="FD148">
            <v>0</v>
          </cell>
          <cell r="FE148">
            <v>0</v>
          </cell>
          <cell r="FF148" t="str">
            <v>--ADMw_P--&gt;</v>
          </cell>
          <cell r="FG148">
            <v>742.24</v>
          </cell>
          <cell r="FH148">
            <v>742.24</v>
          </cell>
          <cell r="FI148">
            <v>742.24</v>
          </cell>
          <cell r="FJ148">
            <v>0</v>
          </cell>
          <cell r="FK148">
            <v>106</v>
          </cell>
          <cell r="FL148">
            <v>81.6464</v>
          </cell>
          <cell r="FM148">
            <v>0.5</v>
          </cell>
          <cell r="FN148">
            <v>31.16</v>
          </cell>
          <cell r="FO148">
            <v>15.58</v>
          </cell>
          <cell r="FP148">
            <v>31.16</v>
          </cell>
          <cell r="FQ148">
            <v>31.16</v>
          </cell>
          <cell r="FR148">
            <v>0</v>
          </cell>
          <cell r="FS148">
            <v>0</v>
          </cell>
          <cell r="FT148">
            <v>0</v>
          </cell>
          <cell r="FU148">
            <v>0</v>
          </cell>
          <cell r="FV148">
            <v>0</v>
          </cell>
          <cell r="FW148">
            <v>0</v>
          </cell>
          <cell r="FX148">
            <v>0</v>
          </cell>
          <cell r="FY148">
            <v>0</v>
          </cell>
          <cell r="FZ148">
            <v>0</v>
          </cell>
          <cell r="GA148">
            <v>0</v>
          </cell>
          <cell r="GB148">
            <v>0</v>
          </cell>
          <cell r="GC148">
            <v>11</v>
          </cell>
          <cell r="GD148">
            <v>2.75</v>
          </cell>
          <cell r="GE148">
            <v>186</v>
          </cell>
          <cell r="GF148">
            <v>46.5</v>
          </cell>
          <cell r="GG148">
            <v>186</v>
          </cell>
          <cell r="GH148">
            <v>186</v>
          </cell>
          <cell r="GI148">
            <v>0</v>
          </cell>
          <cell r="GJ148">
            <v>44.95</v>
          </cell>
          <cell r="GK148">
            <v>44.95</v>
          </cell>
          <cell r="GL148">
            <v>44.95</v>
          </cell>
          <cell r="GM148">
            <v>0</v>
          </cell>
          <cell r="GN148">
            <v>75.31</v>
          </cell>
          <cell r="GO148">
            <v>75.31</v>
          </cell>
          <cell r="GP148">
            <v>75.31</v>
          </cell>
          <cell r="GQ148">
            <v>0</v>
          </cell>
          <cell r="GR148">
            <v>996.93769999999995</v>
          </cell>
          <cell r="GS148">
            <v>1009.4764</v>
          </cell>
          <cell r="GT148">
            <v>996.93769999999995</v>
          </cell>
          <cell r="GU148">
            <v>1009.4764</v>
          </cell>
          <cell r="GV148">
            <v>1009.4764</v>
          </cell>
          <cell r="GW148">
            <v>1009.4764</v>
          </cell>
          <cell r="GX148" t="str">
            <v>&lt;--ADMw_P--</v>
          </cell>
          <cell r="GY148">
            <v>-3.2420000000000001E-3</v>
          </cell>
          <cell r="GZ148">
            <v>0</v>
          </cell>
          <cell r="HA148">
            <v>490.27</v>
          </cell>
          <cell r="HB148">
            <v>23</v>
          </cell>
          <cell r="HC148">
            <v>0.7</v>
          </cell>
          <cell r="HD148" t="str">
            <v>&lt;--Spacer--&gt;</v>
          </cell>
          <cell r="HE148" t="str">
            <v>&lt;--Spacer--&gt;</v>
          </cell>
          <cell r="HF148" t="str">
            <v>&lt;--Spacer--&gt;</v>
          </cell>
          <cell r="HG148" t="str">
            <v>&lt;--Spacer--&gt;</v>
          </cell>
          <cell r="HH148">
            <v>2058</v>
          </cell>
          <cell r="HI148">
            <v>2895918</v>
          </cell>
          <cell r="HJ148">
            <v>36090</v>
          </cell>
          <cell r="HK148">
            <v>70419</v>
          </cell>
          <cell r="HL148">
            <v>0</v>
          </cell>
          <cell r="HM148">
            <v>0</v>
          </cell>
          <cell r="HN148">
            <v>0</v>
          </cell>
          <cell r="HO148">
            <v>0</v>
          </cell>
          <cell r="HP148">
            <v>0</v>
          </cell>
          <cell r="HQ148">
            <v>10.97</v>
          </cell>
          <cell r="HR148">
            <v>438453</v>
          </cell>
          <cell r="HS148">
            <v>735.07</v>
          </cell>
          <cell r="HT148">
            <v>735.07</v>
          </cell>
          <cell r="HU148">
            <v>735.07</v>
          </cell>
          <cell r="HV148">
            <v>0</v>
          </cell>
          <cell r="HW148">
            <v>0</v>
          </cell>
          <cell r="HX148" t="str">
            <v>--ADMw_O--&gt;</v>
          </cell>
          <cell r="HY148">
            <v>735.07</v>
          </cell>
          <cell r="HZ148">
            <v>735.07</v>
          </cell>
          <cell r="IA148">
            <v>735.07</v>
          </cell>
          <cell r="IB148">
            <v>0</v>
          </cell>
          <cell r="IC148">
            <v>97</v>
          </cell>
          <cell r="ID148">
            <v>80.857699999999994</v>
          </cell>
          <cell r="IE148">
            <v>0.7</v>
          </cell>
          <cell r="IF148">
            <v>33.72</v>
          </cell>
          <cell r="IG148">
            <v>16.86</v>
          </cell>
          <cell r="IH148">
            <v>33.72</v>
          </cell>
          <cell r="II148">
            <v>33.72</v>
          </cell>
          <cell r="IJ148">
            <v>0</v>
          </cell>
          <cell r="IK148">
            <v>0</v>
          </cell>
          <cell r="IL148">
            <v>0</v>
          </cell>
          <cell r="IM148">
            <v>0</v>
          </cell>
          <cell r="IN148">
            <v>0</v>
          </cell>
          <cell r="IO148">
            <v>0</v>
          </cell>
          <cell r="IP148">
            <v>0</v>
          </cell>
          <cell r="IQ148">
            <v>0</v>
          </cell>
          <cell r="IR148">
            <v>0</v>
          </cell>
          <cell r="IS148">
            <v>0</v>
          </cell>
          <cell r="IT148">
            <v>0</v>
          </cell>
          <cell r="IU148">
            <v>2</v>
          </cell>
          <cell r="IV148">
            <v>0.5</v>
          </cell>
          <cell r="IW148">
            <v>166</v>
          </cell>
          <cell r="IX148">
            <v>41.5</v>
          </cell>
          <cell r="IY148">
            <v>166</v>
          </cell>
          <cell r="IZ148">
            <v>166</v>
          </cell>
          <cell r="JA148">
            <v>0</v>
          </cell>
          <cell r="JB148">
            <v>40.69</v>
          </cell>
          <cell r="JC148">
            <v>40.69</v>
          </cell>
          <cell r="JD148">
            <v>40.69</v>
          </cell>
          <cell r="JE148">
            <v>0</v>
          </cell>
          <cell r="JF148">
            <v>80.760000000000005</v>
          </cell>
          <cell r="JG148">
            <v>80.760000000000005</v>
          </cell>
          <cell r="JH148">
            <v>80.760000000000005</v>
          </cell>
          <cell r="JI148">
            <v>0</v>
          </cell>
          <cell r="JJ148">
            <v>996.93769999999995</v>
          </cell>
          <cell r="JK148">
            <v>996.93769999999995</v>
          </cell>
          <cell r="JL148" t="str">
            <v>&lt;--ADMw_O--</v>
          </cell>
          <cell r="JM148">
            <v>0</v>
          </cell>
          <cell r="JN148">
            <v>0</v>
          </cell>
          <cell r="JO148">
            <v>596.48</v>
          </cell>
          <cell r="JP148">
            <v>47</v>
          </cell>
          <cell r="JQ148">
            <v>0.7</v>
          </cell>
          <cell r="JR148">
            <v>43640.35126797454</v>
          </cell>
          <cell r="JS148">
            <v>1</v>
          </cell>
          <cell r="JT148">
            <v>2</v>
          </cell>
        </row>
        <row r="149">
          <cell r="A149">
            <v>2060</v>
          </cell>
          <cell r="B149">
            <v>2060</v>
          </cell>
          <cell r="C149" t="str">
            <v>19011</v>
          </cell>
          <cell r="D149" t="str">
            <v>Lake</v>
          </cell>
          <cell r="E149" t="str">
            <v>Paisley SD 11</v>
          </cell>
          <cell r="G149">
            <v>2058</v>
          </cell>
          <cell r="H149">
            <v>337500</v>
          </cell>
          <cell r="I149">
            <v>30000</v>
          </cell>
          <cell r="J149">
            <v>0</v>
          </cell>
          <cell r="K149">
            <v>21000</v>
          </cell>
          <cell r="L149">
            <v>0</v>
          </cell>
          <cell r="M149">
            <v>0</v>
          </cell>
          <cell r="N149">
            <v>0</v>
          </cell>
          <cell r="O149">
            <v>0</v>
          </cell>
          <cell r="P149">
            <v>13.22</v>
          </cell>
          <cell r="Q149">
            <v>80000</v>
          </cell>
          <cell r="R149">
            <v>200</v>
          </cell>
          <cell r="S149">
            <v>200</v>
          </cell>
          <cell r="T149">
            <v>200</v>
          </cell>
          <cell r="U149">
            <v>0</v>
          </cell>
          <cell r="V149" t="str">
            <v>--ADMw_F--&gt;</v>
          </cell>
          <cell r="W149">
            <v>200</v>
          </cell>
          <cell r="X149">
            <v>200</v>
          </cell>
          <cell r="Y149">
            <v>200</v>
          </cell>
          <cell r="Z149">
            <v>0</v>
          </cell>
          <cell r="AA149">
            <v>18</v>
          </cell>
          <cell r="AB149">
            <v>18</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2</v>
          </cell>
          <cell r="AT149">
            <v>0.5</v>
          </cell>
          <cell r="AU149">
            <v>16</v>
          </cell>
          <cell r="AV149">
            <v>4</v>
          </cell>
          <cell r="AW149">
            <v>16</v>
          </cell>
          <cell r="AX149">
            <v>16</v>
          </cell>
          <cell r="AY149">
            <v>0</v>
          </cell>
          <cell r="AZ149">
            <v>0</v>
          </cell>
          <cell r="BA149">
            <v>56.81</v>
          </cell>
          <cell r="BB149">
            <v>0</v>
          </cell>
          <cell r="BC149">
            <v>56.81</v>
          </cell>
          <cell r="BD149">
            <v>0</v>
          </cell>
          <cell r="BE149">
            <v>50.46</v>
          </cell>
          <cell r="BF149">
            <v>0</v>
          </cell>
          <cell r="BG149">
            <v>50.46</v>
          </cell>
          <cell r="BH149">
            <v>20.5</v>
          </cell>
          <cell r="BI149">
            <v>222.5</v>
          </cell>
          <cell r="BJ149">
            <v>339.6</v>
          </cell>
          <cell r="BK149">
            <v>329.77</v>
          </cell>
          <cell r="BL149">
            <v>222.5</v>
          </cell>
          <cell r="BM149">
            <v>339.6</v>
          </cell>
          <cell r="BN149" t="str">
            <v>&lt;--ADMw_F--</v>
          </cell>
          <cell r="BO149">
            <v>-3.3990000000000001E-3</v>
          </cell>
          <cell r="BP149">
            <v>0</v>
          </cell>
          <cell r="BQ149">
            <v>400</v>
          </cell>
          <cell r="BR149">
            <v>11</v>
          </cell>
          <cell r="BS149">
            <v>0.7</v>
          </cell>
          <cell r="BT149" t="str">
            <v>&lt;--Spacer--&gt;</v>
          </cell>
          <cell r="BU149" t="str">
            <v>&lt;--Spacer--&gt;</v>
          </cell>
          <cell r="BV149" t="str">
            <v>&lt;--Spacer--&gt;</v>
          </cell>
          <cell r="BW149" t="str">
            <v>&lt;--Spacer--&gt;</v>
          </cell>
          <cell r="BX149">
            <v>2058</v>
          </cell>
          <cell r="BY149">
            <v>325000</v>
          </cell>
          <cell r="BZ149">
            <v>80000</v>
          </cell>
          <cell r="CA149">
            <v>0</v>
          </cell>
          <cell r="CB149">
            <v>21000</v>
          </cell>
          <cell r="CC149">
            <v>0</v>
          </cell>
          <cell r="CD149">
            <v>0</v>
          </cell>
          <cell r="CE149">
            <v>0</v>
          </cell>
          <cell r="CF149">
            <v>0</v>
          </cell>
          <cell r="CG149">
            <v>13.24</v>
          </cell>
          <cell r="CH149">
            <v>80000</v>
          </cell>
          <cell r="CI149">
            <v>0</v>
          </cell>
          <cell r="CJ149">
            <v>207.83</v>
          </cell>
          <cell r="CK149">
            <v>0</v>
          </cell>
          <cell r="CL149">
            <v>207.83</v>
          </cell>
          <cell r="CM149">
            <v>0</v>
          </cell>
          <cell r="CN149" t="str">
            <v>--ADMw_C--&gt;</v>
          </cell>
          <cell r="CO149">
            <v>0</v>
          </cell>
          <cell r="CP149">
            <v>207.83</v>
          </cell>
          <cell r="CQ149">
            <v>0</v>
          </cell>
          <cell r="CR149">
            <v>207.83</v>
          </cell>
          <cell r="CS149">
            <v>20</v>
          </cell>
          <cell r="CT149">
            <v>20</v>
          </cell>
          <cell r="CU149">
            <v>0</v>
          </cell>
          <cell r="CV149">
            <v>0</v>
          </cell>
          <cell r="CW149">
            <v>0</v>
          </cell>
          <cell r="CX149">
            <v>0</v>
          </cell>
          <cell r="CY149">
            <v>0</v>
          </cell>
          <cell r="CZ149">
            <v>0</v>
          </cell>
          <cell r="DA149">
            <v>0</v>
          </cell>
          <cell r="DB149">
            <v>0</v>
          </cell>
          <cell r="DC149">
            <v>0</v>
          </cell>
          <cell r="DD149">
            <v>0</v>
          </cell>
          <cell r="DE149">
            <v>0</v>
          </cell>
          <cell r="DF149">
            <v>0</v>
          </cell>
          <cell r="DG149">
            <v>0</v>
          </cell>
          <cell r="DH149">
            <v>0</v>
          </cell>
          <cell r="DI149">
            <v>0</v>
          </cell>
          <cell r="DJ149">
            <v>0</v>
          </cell>
          <cell r="DK149">
            <v>2</v>
          </cell>
          <cell r="DL149">
            <v>0.5</v>
          </cell>
          <cell r="DM149">
            <v>0</v>
          </cell>
          <cell r="DN149">
            <v>0</v>
          </cell>
          <cell r="DO149">
            <v>16</v>
          </cell>
          <cell r="DP149">
            <v>0</v>
          </cell>
          <cell r="DQ149">
            <v>16</v>
          </cell>
          <cell r="DR149">
            <v>0</v>
          </cell>
          <cell r="DS149">
            <v>56.81</v>
          </cell>
          <cell r="DT149">
            <v>0</v>
          </cell>
          <cell r="DU149">
            <v>56.81</v>
          </cell>
          <cell r="DV149">
            <v>0</v>
          </cell>
          <cell r="DW149">
            <v>50.46</v>
          </cell>
          <cell r="DX149">
            <v>0</v>
          </cell>
          <cell r="DY149">
            <v>50.46</v>
          </cell>
          <cell r="DZ149">
            <v>23.5</v>
          </cell>
          <cell r="EA149">
            <v>20.5</v>
          </cell>
          <cell r="EB149">
            <v>351.19</v>
          </cell>
          <cell r="EC149">
            <v>339.6</v>
          </cell>
          <cell r="ED149">
            <v>23.5</v>
          </cell>
          <cell r="EE149">
            <v>351.19</v>
          </cell>
          <cell r="EF149" t="str">
            <v>&lt;--ADMw_C--</v>
          </cell>
          <cell r="EG149">
            <v>-5.4359999999999999E-3</v>
          </cell>
          <cell r="EH149">
            <v>0</v>
          </cell>
          <cell r="EI149">
            <v>382.83</v>
          </cell>
          <cell r="EJ149">
            <v>9</v>
          </cell>
          <cell r="EK149">
            <v>0.7</v>
          </cell>
          <cell r="EL149" t="str">
            <v>&lt;--Spacer--&gt;</v>
          </cell>
          <cell r="EM149" t="str">
            <v>&lt;--Spacer--&gt;</v>
          </cell>
          <cell r="EN149" t="str">
            <v>&lt;--Spacer--&gt;</v>
          </cell>
          <cell r="EO149" t="str">
            <v>&lt;--Spacer--&gt;</v>
          </cell>
          <cell r="EP149">
            <v>2058</v>
          </cell>
          <cell r="EQ149">
            <v>344804</v>
          </cell>
          <cell r="ER149">
            <v>99320</v>
          </cell>
          <cell r="ES149">
            <v>17078</v>
          </cell>
          <cell r="ET149">
            <v>0</v>
          </cell>
          <cell r="EU149">
            <v>0</v>
          </cell>
          <cell r="EV149">
            <v>0</v>
          </cell>
          <cell r="EW149">
            <v>0</v>
          </cell>
          <cell r="EX149">
            <v>0</v>
          </cell>
          <cell r="EY149">
            <v>13.22</v>
          </cell>
          <cell r="EZ149">
            <v>57388</v>
          </cell>
          <cell r="FA149">
            <v>0</v>
          </cell>
          <cell r="FB149">
            <v>216.17</v>
          </cell>
          <cell r="FC149">
            <v>0</v>
          </cell>
          <cell r="FD149">
            <v>216.17</v>
          </cell>
          <cell r="FE149">
            <v>0</v>
          </cell>
          <cell r="FF149" t="str">
            <v>--ADMw_P--&gt;</v>
          </cell>
          <cell r="FG149">
            <v>0</v>
          </cell>
          <cell r="FH149">
            <v>216.17</v>
          </cell>
          <cell r="FI149">
            <v>0</v>
          </cell>
          <cell r="FJ149">
            <v>216.17</v>
          </cell>
          <cell r="FK149">
            <v>23</v>
          </cell>
          <cell r="FL149">
            <v>23</v>
          </cell>
          <cell r="FM149">
            <v>0</v>
          </cell>
          <cell r="FN149">
            <v>0</v>
          </cell>
          <cell r="FO149">
            <v>0</v>
          </cell>
          <cell r="FP149">
            <v>0</v>
          </cell>
          <cell r="FQ149">
            <v>0</v>
          </cell>
          <cell r="FR149">
            <v>0</v>
          </cell>
          <cell r="FS149">
            <v>0</v>
          </cell>
          <cell r="FT149">
            <v>0</v>
          </cell>
          <cell r="FU149">
            <v>0</v>
          </cell>
          <cell r="FV149">
            <v>0</v>
          </cell>
          <cell r="FW149">
            <v>0</v>
          </cell>
          <cell r="FX149">
            <v>0</v>
          </cell>
          <cell r="FY149">
            <v>0</v>
          </cell>
          <cell r="FZ149">
            <v>0</v>
          </cell>
          <cell r="GA149">
            <v>0</v>
          </cell>
          <cell r="GB149">
            <v>0</v>
          </cell>
          <cell r="GC149">
            <v>2</v>
          </cell>
          <cell r="GD149">
            <v>0.5</v>
          </cell>
          <cell r="GE149">
            <v>0</v>
          </cell>
          <cell r="GF149">
            <v>0</v>
          </cell>
          <cell r="GG149">
            <v>17</v>
          </cell>
          <cell r="GH149">
            <v>0</v>
          </cell>
          <cell r="GI149">
            <v>17</v>
          </cell>
          <cell r="GJ149">
            <v>0</v>
          </cell>
          <cell r="GK149">
            <v>56.81</v>
          </cell>
          <cell r="GL149">
            <v>0</v>
          </cell>
          <cell r="GM149">
            <v>56.81</v>
          </cell>
          <cell r="GN149">
            <v>0</v>
          </cell>
          <cell r="GO149">
            <v>50.46</v>
          </cell>
          <cell r="GP149">
            <v>0</v>
          </cell>
          <cell r="GQ149">
            <v>50.46</v>
          </cell>
          <cell r="GR149">
            <v>22</v>
          </cell>
          <cell r="GS149">
            <v>23.5</v>
          </cell>
          <cell r="GT149">
            <v>349.31</v>
          </cell>
          <cell r="GU149">
            <v>351.19</v>
          </cell>
          <cell r="GV149">
            <v>23.5</v>
          </cell>
          <cell r="GW149">
            <v>351.19</v>
          </cell>
          <cell r="GX149" t="str">
            <v>&lt;--ADMw_P--</v>
          </cell>
          <cell r="GY149">
            <v>-1.2375000000000001E-2</v>
          </cell>
          <cell r="GZ149">
            <v>0</v>
          </cell>
          <cell r="HA149">
            <v>265.48</v>
          </cell>
          <cell r="HB149">
            <v>4</v>
          </cell>
          <cell r="HC149">
            <v>0.7</v>
          </cell>
          <cell r="HD149" t="str">
            <v>&lt;--Spacer--&gt;</v>
          </cell>
          <cell r="HE149" t="str">
            <v>&lt;--Spacer--&gt;</v>
          </cell>
          <cell r="HF149" t="str">
            <v>&lt;--Spacer--&gt;</v>
          </cell>
          <cell r="HG149" t="str">
            <v>&lt;--Spacer--&gt;</v>
          </cell>
          <cell r="HH149">
            <v>2058</v>
          </cell>
          <cell r="HI149">
            <v>364327</v>
          </cell>
          <cell r="HJ149">
            <v>10365</v>
          </cell>
          <cell r="HK149">
            <v>20115</v>
          </cell>
          <cell r="HL149">
            <v>0</v>
          </cell>
          <cell r="HM149">
            <v>0</v>
          </cell>
          <cell r="HN149">
            <v>0</v>
          </cell>
          <cell r="HO149">
            <v>0</v>
          </cell>
          <cell r="HP149">
            <v>0</v>
          </cell>
          <cell r="HQ149">
            <v>11.35</v>
          </cell>
          <cell r="HR149">
            <v>61629</v>
          </cell>
          <cell r="HS149">
            <v>0</v>
          </cell>
          <cell r="HT149">
            <v>220.01</v>
          </cell>
          <cell r="HU149">
            <v>0</v>
          </cell>
          <cell r="HV149">
            <v>220.01</v>
          </cell>
          <cell r="HW149">
            <v>0</v>
          </cell>
          <cell r="HX149" t="str">
            <v>--ADMw_O--&gt;</v>
          </cell>
          <cell r="HY149">
            <v>0</v>
          </cell>
          <cell r="HZ149">
            <v>220.01</v>
          </cell>
          <cell r="IA149">
            <v>0</v>
          </cell>
          <cell r="IB149">
            <v>220.01</v>
          </cell>
          <cell r="IC149">
            <v>22</v>
          </cell>
          <cell r="ID149">
            <v>22</v>
          </cell>
          <cell r="IE149">
            <v>0</v>
          </cell>
          <cell r="IF149">
            <v>0</v>
          </cell>
          <cell r="IG149">
            <v>0</v>
          </cell>
          <cell r="IH149">
            <v>0</v>
          </cell>
          <cell r="II149">
            <v>0</v>
          </cell>
          <cell r="IJ149">
            <v>0</v>
          </cell>
          <cell r="IK149">
            <v>0</v>
          </cell>
          <cell r="IL149">
            <v>0</v>
          </cell>
          <cell r="IM149">
            <v>0</v>
          </cell>
          <cell r="IN149">
            <v>0</v>
          </cell>
          <cell r="IO149">
            <v>0</v>
          </cell>
          <cell r="IP149">
            <v>0</v>
          </cell>
          <cell r="IQ149">
            <v>0</v>
          </cell>
          <cell r="IR149">
            <v>0</v>
          </cell>
          <cell r="IS149">
            <v>0</v>
          </cell>
          <cell r="IT149">
            <v>0</v>
          </cell>
          <cell r="IU149">
            <v>0</v>
          </cell>
          <cell r="IV149">
            <v>0</v>
          </cell>
          <cell r="IW149">
            <v>0</v>
          </cell>
          <cell r="IX149">
            <v>0</v>
          </cell>
          <cell r="IY149">
            <v>14</v>
          </cell>
          <cell r="IZ149">
            <v>0</v>
          </cell>
          <cell r="JA149">
            <v>14</v>
          </cell>
          <cell r="JB149">
            <v>0</v>
          </cell>
          <cell r="JC149">
            <v>53.34</v>
          </cell>
          <cell r="JD149">
            <v>0</v>
          </cell>
          <cell r="JE149">
            <v>53.34</v>
          </cell>
          <cell r="JF149">
            <v>0</v>
          </cell>
          <cell r="JG149">
            <v>50.46</v>
          </cell>
          <cell r="JH149">
            <v>0</v>
          </cell>
          <cell r="JI149">
            <v>50.46</v>
          </cell>
          <cell r="JJ149">
            <v>22</v>
          </cell>
          <cell r="JK149">
            <v>349.31</v>
          </cell>
          <cell r="JL149" t="str">
            <v>&lt;--ADMw_O--</v>
          </cell>
          <cell r="JM149">
            <v>-1.7077999999999999E-2</v>
          </cell>
          <cell r="JN149">
            <v>0</v>
          </cell>
          <cell r="JO149">
            <v>280.12</v>
          </cell>
          <cell r="JP149">
            <v>5</v>
          </cell>
          <cell r="JQ149">
            <v>0.7</v>
          </cell>
          <cell r="JR149">
            <v>43640.35126797454</v>
          </cell>
          <cell r="JS149">
            <v>1</v>
          </cell>
          <cell r="JT149">
            <v>2</v>
          </cell>
        </row>
        <row r="150">
          <cell r="A150">
            <v>3360</v>
          </cell>
          <cell r="B150">
            <v>2060</v>
          </cell>
          <cell r="D150" t="str">
            <v>Lake</v>
          </cell>
          <cell r="E150" t="str">
            <v>Paisley SD 11</v>
          </cell>
          <cell r="F150" t="str">
            <v>Paisley School</v>
          </cell>
          <cell r="H150">
            <v>0</v>
          </cell>
          <cell r="I150">
            <v>0</v>
          </cell>
          <cell r="J150">
            <v>0</v>
          </cell>
          <cell r="K150">
            <v>0</v>
          </cell>
          <cell r="L150">
            <v>0</v>
          </cell>
          <cell r="M150">
            <v>0</v>
          </cell>
          <cell r="N150">
            <v>0</v>
          </cell>
          <cell r="O150">
            <v>0</v>
          </cell>
          <cell r="P150">
            <v>0</v>
          </cell>
          <cell r="Q150">
            <v>0</v>
          </cell>
          <cell r="R150">
            <v>0</v>
          </cell>
          <cell r="T150">
            <v>0</v>
          </cell>
          <cell r="U150">
            <v>0</v>
          </cell>
          <cell r="V150" t="str">
            <v>--ADMw_F--&gt;</v>
          </cell>
          <cell r="W150">
            <v>0</v>
          </cell>
          <cell r="Y150">
            <v>0</v>
          </cell>
          <cell r="Z150">
            <v>0</v>
          </cell>
          <cell r="AA150">
            <v>0</v>
          </cell>
          <cell r="AB150">
            <v>0</v>
          </cell>
          <cell r="AC150">
            <v>0</v>
          </cell>
          <cell r="AD150">
            <v>0</v>
          </cell>
          <cell r="AE150">
            <v>0</v>
          </cell>
          <cell r="AG150">
            <v>0</v>
          </cell>
          <cell r="AH150">
            <v>0</v>
          </cell>
          <cell r="AI150">
            <v>0</v>
          </cell>
          <cell r="AJ150">
            <v>0</v>
          </cell>
          <cell r="AL150">
            <v>0</v>
          </cell>
          <cell r="AM150">
            <v>0</v>
          </cell>
          <cell r="AN150">
            <v>0</v>
          </cell>
          <cell r="AO150">
            <v>0</v>
          </cell>
          <cell r="AQ150">
            <v>0</v>
          </cell>
          <cell r="AR150">
            <v>0</v>
          </cell>
          <cell r="AS150">
            <v>0</v>
          </cell>
          <cell r="AT150">
            <v>0</v>
          </cell>
          <cell r="AU150">
            <v>0</v>
          </cell>
          <cell r="AV150">
            <v>0</v>
          </cell>
          <cell r="AX150">
            <v>0</v>
          </cell>
          <cell r="AY150">
            <v>0</v>
          </cell>
          <cell r="AZ150">
            <v>56.81</v>
          </cell>
          <cell r="BB150">
            <v>56.81</v>
          </cell>
          <cell r="BC150">
            <v>0</v>
          </cell>
          <cell r="BD150">
            <v>50.46</v>
          </cell>
          <cell r="BF150">
            <v>50.46</v>
          </cell>
          <cell r="BG150">
            <v>0</v>
          </cell>
          <cell r="BH150">
            <v>319.10000000000002</v>
          </cell>
          <cell r="BI150">
            <v>107.27</v>
          </cell>
          <cell r="BL150">
            <v>319.10000000000002</v>
          </cell>
          <cell r="BN150" t="str">
            <v>&lt;--ADMw_F--</v>
          </cell>
          <cell r="BO150">
            <v>0</v>
          </cell>
          <cell r="BP150">
            <v>0</v>
          </cell>
          <cell r="BQ150">
            <v>0</v>
          </cell>
          <cell r="BR150">
            <v>0</v>
          </cell>
          <cell r="BS150">
            <v>0</v>
          </cell>
          <cell r="BT150" t="str">
            <v>&lt;--Spacer--&gt;</v>
          </cell>
          <cell r="BU150" t="str">
            <v>&lt;--Spacer--&gt;</v>
          </cell>
          <cell r="BV150" t="str">
            <v>&lt;--Spacer--&gt;</v>
          </cell>
          <cell r="BW150" t="str">
            <v>&lt;--Spacer--&gt;</v>
          </cell>
          <cell r="BY150">
            <v>0</v>
          </cell>
          <cell r="BZ150">
            <v>0</v>
          </cell>
          <cell r="CA150">
            <v>0</v>
          </cell>
          <cell r="CB150">
            <v>0</v>
          </cell>
          <cell r="CC150">
            <v>0</v>
          </cell>
          <cell r="CD150">
            <v>0</v>
          </cell>
          <cell r="CE150">
            <v>0</v>
          </cell>
          <cell r="CF150">
            <v>0</v>
          </cell>
          <cell r="CG150">
            <v>0</v>
          </cell>
          <cell r="CH150">
            <v>0</v>
          </cell>
          <cell r="CI150">
            <v>207.83</v>
          </cell>
          <cell r="CK150">
            <v>207.83</v>
          </cell>
          <cell r="CL150">
            <v>0</v>
          </cell>
          <cell r="CM150">
            <v>0</v>
          </cell>
          <cell r="CN150" t="str">
            <v>--ADMw_C--&gt;</v>
          </cell>
          <cell r="CO150">
            <v>207.83</v>
          </cell>
          <cell r="CQ150">
            <v>207.83</v>
          </cell>
          <cell r="CR150">
            <v>0</v>
          </cell>
          <cell r="CS150">
            <v>0</v>
          </cell>
          <cell r="CT150">
            <v>0</v>
          </cell>
          <cell r="CU150">
            <v>0</v>
          </cell>
          <cell r="CV150">
            <v>0</v>
          </cell>
          <cell r="CW150">
            <v>0</v>
          </cell>
          <cell r="CY150">
            <v>0</v>
          </cell>
          <cell r="CZ150">
            <v>0</v>
          </cell>
          <cell r="DA150">
            <v>0</v>
          </cell>
          <cell r="DB150">
            <v>0</v>
          </cell>
          <cell r="DD150">
            <v>0</v>
          </cell>
          <cell r="DE150">
            <v>0</v>
          </cell>
          <cell r="DF150">
            <v>0</v>
          </cell>
          <cell r="DG150">
            <v>0</v>
          </cell>
          <cell r="DI150">
            <v>0</v>
          </cell>
          <cell r="DJ150">
            <v>0</v>
          </cell>
          <cell r="DK150">
            <v>0</v>
          </cell>
          <cell r="DL150">
            <v>0</v>
          </cell>
          <cell r="DM150">
            <v>16</v>
          </cell>
          <cell r="DN150">
            <v>4</v>
          </cell>
          <cell r="DP150">
            <v>16</v>
          </cell>
          <cell r="DQ150">
            <v>0</v>
          </cell>
          <cell r="DR150">
            <v>56.81</v>
          </cell>
          <cell r="DT150">
            <v>56.81</v>
          </cell>
          <cell r="DU150">
            <v>0</v>
          </cell>
          <cell r="DV150">
            <v>50.46</v>
          </cell>
          <cell r="DX150">
            <v>50.46</v>
          </cell>
          <cell r="DY150">
            <v>0</v>
          </cell>
          <cell r="DZ150">
            <v>327.69</v>
          </cell>
          <cell r="EA150">
            <v>319.10000000000002</v>
          </cell>
          <cell r="ED150">
            <v>327.69</v>
          </cell>
          <cell r="EF150" t="str">
            <v>&lt;--ADMw_C--</v>
          </cell>
          <cell r="EG150">
            <v>-5.4359999999999999E-3</v>
          </cell>
          <cell r="EH150">
            <v>0</v>
          </cell>
          <cell r="EI150">
            <v>0</v>
          </cell>
          <cell r="EJ150">
            <v>0</v>
          </cell>
          <cell r="EK150">
            <v>0</v>
          </cell>
          <cell r="EL150" t="str">
            <v>&lt;--Spacer--&gt;</v>
          </cell>
          <cell r="EM150" t="str">
            <v>&lt;--Spacer--&gt;</v>
          </cell>
          <cell r="EN150" t="str">
            <v>&lt;--Spacer--&gt;</v>
          </cell>
          <cell r="EO150" t="str">
            <v>&lt;--Spacer--&gt;</v>
          </cell>
          <cell r="EQ150">
            <v>0</v>
          </cell>
          <cell r="ER150">
            <v>0</v>
          </cell>
          <cell r="ES150">
            <v>0</v>
          </cell>
          <cell r="ET150">
            <v>0</v>
          </cell>
          <cell r="EU150">
            <v>0</v>
          </cell>
          <cell r="EV150">
            <v>0</v>
          </cell>
          <cell r="EW150">
            <v>0</v>
          </cell>
          <cell r="EX150">
            <v>0</v>
          </cell>
          <cell r="EY150">
            <v>0</v>
          </cell>
          <cell r="EZ150">
            <v>0</v>
          </cell>
          <cell r="FA150">
            <v>216.17</v>
          </cell>
          <cell r="FC150">
            <v>216.17</v>
          </cell>
          <cell r="FD150">
            <v>0</v>
          </cell>
          <cell r="FE150">
            <v>0</v>
          </cell>
          <cell r="FF150" t="str">
            <v>--ADMw_P--&gt;</v>
          </cell>
          <cell r="FG150">
            <v>216.17</v>
          </cell>
          <cell r="FI150">
            <v>216.17</v>
          </cell>
          <cell r="FJ150">
            <v>0</v>
          </cell>
          <cell r="FK150">
            <v>0</v>
          </cell>
          <cell r="FL150">
            <v>0</v>
          </cell>
          <cell r="FM150">
            <v>0</v>
          </cell>
          <cell r="FN150">
            <v>0</v>
          </cell>
          <cell r="FO150">
            <v>0</v>
          </cell>
          <cell r="FQ150">
            <v>0</v>
          </cell>
          <cell r="FR150">
            <v>0</v>
          </cell>
          <cell r="FS150">
            <v>0</v>
          </cell>
          <cell r="FT150">
            <v>0</v>
          </cell>
          <cell r="FV150">
            <v>0</v>
          </cell>
          <cell r="FW150">
            <v>0</v>
          </cell>
          <cell r="FX150">
            <v>0</v>
          </cell>
          <cell r="FY150">
            <v>0</v>
          </cell>
          <cell r="GA150">
            <v>0</v>
          </cell>
          <cell r="GB150">
            <v>0</v>
          </cell>
          <cell r="GC150">
            <v>0</v>
          </cell>
          <cell r="GD150">
            <v>0</v>
          </cell>
          <cell r="GE150">
            <v>17</v>
          </cell>
          <cell r="GF150">
            <v>4.25</v>
          </cell>
          <cell r="GH150">
            <v>17</v>
          </cell>
          <cell r="GI150">
            <v>0</v>
          </cell>
          <cell r="GJ150">
            <v>56.81</v>
          </cell>
          <cell r="GL150">
            <v>56.81</v>
          </cell>
          <cell r="GM150">
            <v>0</v>
          </cell>
          <cell r="GN150">
            <v>50.46</v>
          </cell>
          <cell r="GP150">
            <v>50.46</v>
          </cell>
          <cell r="GQ150">
            <v>0</v>
          </cell>
          <cell r="GR150">
            <v>327.31</v>
          </cell>
          <cell r="GS150">
            <v>327.69</v>
          </cell>
          <cell r="GV150">
            <v>327.69</v>
          </cell>
          <cell r="GX150" t="str">
            <v>&lt;--ADMw_P--</v>
          </cell>
          <cell r="GY150">
            <v>0</v>
          </cell>
          <cell r="GZ150">
            <v>0</v>
          </cell>
          <cell r="HA150">
            <v>0</v>
          </cell>
          <cell r="HB150">
            <v>0</v>
          </cell>
          <cell r="HC150">
            <v>0</v>
          </cell>
          <cell r="HD150" t="str">
            <v>&lt;--Spacer--&gt;</v>
          </cell>
          <cell r="HE150" t="str">
            <v>&lt;--Spacer--&gt;</v>
          </cell>
          <cell r="HF150" t="str">
            <v>&lt;--Spacer--&gt;</v>
          </cell>
          <cell r="HG150" t="str">
            <v>&lt;--Spacer--&gt;</v>
          </cell>
          <cell r="HI150">
            <v>0</v>
          </cell>
          <cell r="HJ150">
            <v>0</v>
          </cell>
          <cell r="HK150">
            <v>0</v>
          </cell>
          <cell r="HL150">
            <v>0</v>
          </cell>
          <cell r="HM150">
            <v>0</v>
          </cell>
          <cell r="HN150">
            <v>0</v>
          </cell>
          <cell r="HO150">
            <v>0</v>
          </cell>
          <cell r="HP150">
            <v>0</v>
          </cell>
          <cell r="HQ150">
            <v>0</v>
          </cell>
          <cell r="HR150">
            <v>0</v>
          </cell>
          <cell r="HS150">
            <v>220.01</v>
          </cell>
          <cell r="HU150">
            <v>220.01</v>
          </cell>
          <cell r="HV150">
            <v>0</v>
          </cell>
          <cell r="HW150">
            <v>0</v>
          </cell>
          <cell r="HX150" t="str">
            <v>--ADMw_O--&gt;</v>
          </cell>
          <cell r="HY150">
            <v>220.01</v>
          </cell>
          <cell r="IA150">
            <v>220.01</v>
          </cell>
          <cell r="IB150">
            <v>0</v>
          </cell>
          <cell r="IC150">
            <v>0</v>
          </cell>
          <cell r="ID150">
            <v>0</v>
          </cell>
          <cell r="IE150">
            <v>0</v>
          </cell>
          <cell r="IF150">
            <v>0</v>
          </cell>
          <cell r="IG150">
            <v>0</v>
          </cell>
          <cell r="II150">
            <v>0</v>
          </cell>
          <cell r="IJ150">
            <v>0</v>
          </cell>
          <cell r="IK150">
            <v>0</v>
          </cell>
          <cell r="IL150">
            <v>0</v>
          </cell>
          <cell r="IN150">
            <v>0</v>
          </cell>
          <cell r="IO150">
            <v>0</v>
          </cell>
          <cell r="IP150">
            <v>0</v>
          </cell>
          <cell r="IQ150">
            <v>0</v>
          </cell>
          <cell r="IS150">
            <v>0</v>
          </cell>
          <cell r="IT150">
            <v>0</v>
          </cell>
          <cell r="IU150">
            <v>0</v>
          </cell>
          <cell r="IV150">
            <v>0</v>
          </cell>
          <cell r="IW150">
            <v>14</v>
          </cell>
          <cell r="IX150">
            <v>3.5</v>
          </cell>
          <cell r="IZ150">
            <v>14</v>
          </cell>
          <cell r="JA150">
            <v>0</v>
          </cell>
          <cell r="JB150">
            <v>53.34</v>
          </cell>
          <cell r="JD150">
            <v>53.34</v>
          </cell>
          <cell r="JE150">
            <v>0</v>
          </cell>
          <cell r="JF150">
            <v>50.46</v>
          </cell>
          <cell r="JH150">
            <v>50.46</v>
          </cell>
          <cell r="JI150">
            <v>0</v>
          </cell>
          <cell r="JJ150">
            <v>327.31</v>
          </cell>
          <cell r="JL150" t="str">
            <v>&lt;--ADMw_O--</v>
          </cell>
          <cell r="JM150">
            <v>0</v>
          </cell>
          <cell r="JN150">
            <v>0</v>
          </cell>
          <cell r="JO150">
            <v>0</v>
          </cell>
          <cell r="JP150">
            <v>0</v>
          </cell>
          <cell r="JQ150">
            <v>0</v>
          </cell>
          <cell r="JR150">
            <v>43640.35126797454</v>
          </cell>
          <cell r="JS150">
            <v>1</v>
          </cell>
          <cell r="JT150">
            <v>3</v>
          </cell>
        </row>
        <row r="151">
          <cell r="A151">
            <v>2061</v>
          </cell>
          <cell r="B151">
            <v>2061</v>
          </cell>
          <cell r="C151" t="str">
            <v>19014</v>
          </cell>
          <cell r="D151" t="str">
            <v>Lake</v>
          </cell>
          <cell r="E151" t="str">
            <v>North Lake SD 14</v>
          </cell>
          <cell r="G151">
            <v>2058</v>
          </cell>
          <cell r="H151">
            <v>940000</v>
          </cell>
          <cell r="I151">
            <v>100000</v>
          </cell>
          <cell r="J151">
            <v>0</v>
          </cell>
          <cell r="K151">
            <v>0</v>
          </cell>
          <cell r="L151">
            <v>0</v>
          </cell>
          <cell r="M151">
            <v>0</v>
          </cell>
          <cell r="N151">
            <v>0</v>
          </cell>
          <cell r="O151">
            <v>0</v>
          </cell>
          <cell r="P151">
            <v>15.94</v>
          </cell>
          <cell r="Q151">
            <v>422000</v>
          </cell>
          <cell r="R151">
            <v>228</v>
          </cell>
          <cell r="S151">
            <v>228</v>
          </cell>
          <cell r="T151">
            <v>228</v>
          </cell>
          <cell r="U151">
            <v>0</v>
          </cell>
          <cell r="V151" t="str">
            <v>--ADMw_F--&gt;</v>
          </cell>
          <cell r="W151">
            <v>228</v>
          </cell>
          <cell r="X151">
            <v>228</v>
          </cell>
          <cell r="Y151">
            <v>228</v>
          </cell>
          <cell r="Z151">
            <v>0</v>
          </cell>
          <cell r="AA151">
            <v>45</v>
          </cell>
          <cell r="AB151">
            <v>25.08</v>
          </cell>
          <cell r="AC151">
            <v>5</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5</v>
          </cell>
          <cell r="AT151">
            <v>1.25</v>
          </cell>
          <cell r="AU151">
            <v>40.450000000000003</v>
          </cell>
          <cell r="AV151">
            <v>10.112500000000001</v>
          </cell>
          <cell r="AW151">
            <v>40.450000000000003</v>
          </cell>
          <cell r="AX151">
            <v>40.450000000000003</v>
          </cell>
          <cell r="AY151">
            <v>0</v>
          </cell>
          <cell r="AZ151">
            <v>70.14</v>
          </cell>
          <cell r="BA151">
            <v>70.14</v>
          </cell>
          <cell r="BB151">
            <v>70.14</v>
          </cell>
          <cell r="BC151">
            <v>0</v>
          </cell>
          <cell r="BD151">
            <v>55.62</v>
          </cell>
          <cell r="BE151">
            <v>55.62</v>
          </cell>
          <cell r="BF151">
            <v>55.62</v>
          </cell>
          <cell r="BG151">
            <v>0</v>
          </cell>
          <cell r="BH151">
            <v>389.66199999999998</v>
          </cell>
          <cell r="BI151">
            <v>395.20249999999999</v>
          </cell>
          <cell r="BJ151">
            <v>389.66199999999998</v>
          </cell>
          <cell r="BK151">
            <v>395.20249999999999</v>
          </cell>
          <cell r="BL151">
            <v>395.20249999999999</v>
          </cell>
          <cell r="BM151">
            <v>395.20249999999999</v>
          </cell>
          <cell r="BN151" t="str">
            <v>&lt;--ADMw_F--</v>
          </cell>
          <cell r="BO151">
            <v>-5.0650000000000001E-3</v>
          </cell>
          <cell r="BP151">
            <v>0</v>
          </cell>
          <cell r="BQ151">
            <v>1850.88</v>
          </cell>
          <cell r="BR151">
            <v>89</v>
          </cell>
          <cell r="BS151">
            <v>0.8</v>
          </cell>
          <cell r="BT151" t="str">
            <v>&lt;--Spacer--&gt;</v>
          </cell>
          <cell r="BU151" t="str">
            <v>&lt;--Spacer--&gt;</v>
          </cell>
          <cell r="BV151" t="str">
            <v>&lt;--Spacer--&gt;</v>
          </cell>
          <cell r="BW151" t="str">
            <v>&lt;--Spacer--&gt;</v>
          </cell>
          <cell r="BX151">
            <v>2058</v>
          </cell>
          <cell r="BY151">
            <v>917000</v>
          </cell>
          <cell r="BZ151">
            <v>100000</v>
          </cell>
          <cell r="CA151">
            <v>0</v>
          </cell>
          <cell r="CB151">
            <v>0</v>
          </cell>
          <cell r="CC151">
            <v>0</v>
          </cell>
          <cell r="CD151">
            <v>0</v>
          </cell>
          <cell r="CE151">
            <v>0</v>
          </cell>
          <cell r="CF151">
            <v>0</v>
          </cell>
          <cell r="CG151">
            <v>15.69</v>
          </cell>
          <cell r="CH151">
            <v>410000</v>
          </cell>
          <cell r="CI151">
            <v>223.2</v>
          </cell>
          <cell r="CJ151">
            <v>223.2</v>
          </cell>
          <cell r="CK151">
            <v>223.2</v>
          </cell>
          <cell r="CL151">
            <v>0</v>
          </cell>
          <cell r="CM151">
            <v>0</v>
          </cell>
          <cell r="CN151" t="str">
            <v>--ADMw_C--&gt;</v>
          </cell>
          <cell r="CO151">
            <v>223.2</v>
          </cell>
          <cell r="CP151">
            <v>223.2</v>
          </cell>
          <cell r="CQ151">
            <v>223.2</v>
          </cell>
          <cell r="CR151">
            <v>0</v>
          </cell>
          <cell r="CS151">
            <v>47</v>
          </cell>
          <cell r="CT151">
            <v>24.552</v>
          </cell>
          <cell r="CU151">
            <v>5</v>
          </cell>
          <cell r="CV151">
            <v>0</v>
          </cell>
          <cell r="CW151">
            <v>0</v>
          </cell>
          <cell r="CX151">
            <v>0</v>
          </cell>
          <cell r="CY151">
            <v>0</v>
          </cell>
          <cell r="CZ151">
            <v>0</v>
          </cell>
          <cell r="DA151">
            <v>0</v>
          </cell>
          <cell r="DB151">
            <v>0</v>
          </cell>
          <cell r="DC151">
            <v>0</v>
          </cell>
          <cell r="DD151">
            <v>0</v>
          </cell>
          <cell r="DE151">
            <v>0</v>
          </cell>
          <cell r="DF151">
            <v>0</v>
          </cell>
          <cell r="DG151">
            <v>0</v>
          </cell>
          <cell r="DH151">
            <v>0</v>
          </cell>
          <cell r="DI151">
            <v>0</v>
          </cell>
          <cell r="DJ151">
            <v>0</v>
          </cell>
          <cell r="DK151">
            <v>5</v>
          </cell>
          <cell r="DL151">
            <v>1.25</v>
          </cell>
          <cell r="DM151">
            <v>39.6</v>
          </cell>
          <cell r="DN151">
            <v>9.9</v>
          </cell>
          <cell r="DO151">
            <v>39.6</v>
          </cell>
          <cell r="DP151">
            <v>39.6</v>
          </cell>
          <cell r="DQ151">
            <v>0</v>
          </cell>
          <cell r="DR151">
            <v>70.14</v>
          </cell>
          <cell r="DS151">
            <v>70.14</v>
          </cell>
          <cell r="DT151">
            <v>70.14</v>
          </cell>
          <cell r="DU151">
            <v>0</v>
          </cell>
          <cell r="DV151">
            <v>55.62</v>
          </cell>
          <cell r="DW151">
            <v>55.62</v>
          </cell>
          <cell r="DX151">
            <v>55.62</v>
          </cell>
          <cell r="DY151">
            <v>0</v>
          </cell>
          <cell r="DZ151">
            <v>373.87939999999998</v>
          </cell>
          <cell r="EA151">
            <v>389.66199999999998</v>
          </cell>
          <cell r="EB151">
            <v>373.87939999999998</v>
          </cell>
          <cell r="EC151">
            <v>389.66199999999998</v>
          </cell>
          <cell r="ED151">
            <v>389.66199999999998</v>
          </cell>
          <cell r="EE151">
            <v>389.66199999999998</v>
          </cell>
          <cell r="EF151" t="str">
            <v>&lt;--ADMw_C--</v>
          </cell>
          <cell r="EG151">
            <v>-9.8289999999999992E-3</v>
          </cell>
          <cell r="EH151">
            <v>0</v>
          </cell>
          <cell r="EI151">
            <v>1818.83</v>
          </cell>
          <cell r="EJ151">
            <v>89</v>
          </cell>
          <cell r="EK151">
            <v>0.8</v>
          </cell>
          <cell r="EL151" t="str">
            <v>&lt;--Spacer--&gt;</v>
          </cell>
          <cell r="EM151" t="str">
            <v>&lt;--Spacer--&gt;</v>
          </cell>
          <cell r="EN151" t="str">
            <v>&lt;--Spacer--&gt;</v>
          </cell>
          <cell r="EO151" t="str">
            <v>&lt;--Spacer--&gt;</v>
          </cell>
          <cell r="EP151">
            <v>2058</v>
          </cell>
          <cell r="EQ151">
            <v>821338</v>
          </cell>
          <cell r="ER151">
            <v>99487</v>
          </cell>
          <cell r="ES151">
            <v>15558</v>
          </cell>
          <cell r="ET151">
            <v>0</v>
          </cell>
          <cell r="EU151">
            <v>0</v>
          </cell>
          <cell r="EV151">
            <v>0</v>
          </cell>
          <cell r="EW151">
            <v>0</v>
          </cell>
          <cell r="EX151">
            <v>0</v>
          </cell>
          <cell r="EY151">
            <v>15.94</v>
          </cell>
          <cell r="EZ151">
            <v>376062</v>
          </cell>
          <cell r="FA151">
            <v>211.04</v>
          </cell>
          <cell r="FB151">
            <v>211.04</v>
          </cell>
          <cell r="FC151">
            <v>211.04</v>
          </cell>
          <cell r="FD151">
            <v>0</v>
          </cell>
          <cell r="FE151">
            <v>0</v>
          </cell>
          <cell r="FF151" t="str">
            <v>--ADMw_P--&gt;</v>
          </cell>
          <cell r="FG151">
            <v>211.04</v>
          </cell>
          <cell r="FH151">
            <v>211.04</v>
          </cell>
          <cell r="FI151">
            <v>211.04</v>
          </cell>
          <cell r="FJ151">
            <v>0</v>
          </cell>
          <cell r="FK151">
            <v>47</v>
          </cell>
          <cell r="FL151">
            <v>23.214400000000001</v>
          </cell>
          <cell r="FM151">
            <v>5</v>
          </cell>
          <cell r="FN151">
            <v>0</v>
          </cell>
          <cell r="FO151">
            <v>0</v>
          </cell>
          <cell r="FP151">
            <v>0</v>
          </cell>
          <cell r="FQ151">
            <v>0</v>
          </cell>
          <cell r="FR151">
            <v>0</v>
          </cell>
          <cell r="FS151">
            <v>0</v>
          </cell>
          <cell r="FT151">
            <v>0</v>
          </cell>
          <cell r="FU151">
            <v>0</v>
          </cell>
          <cell r="FV151">
            <v>0</v>
          </cell>
          <cell r="FW151">
            <v>0</v>
          </cell>
          <cell r="FX151">
            <v>0</v>
          </cell>
          <cell r="FY151">
            <v>0</v>
          </cell>
          <cell r="FZ151">
            <v>0</v>
          </cell>
          <cell r="GA151">
            <v>0</v>
          </cell>
          <cell r="GB151">
            <v>0</v>
          </cell>
          <cell r="GC151">
            <v>5</v>
          </cell>
          <cell r="GD151">
            <v>1.25</v>
          </cell>
          <cell r="GE151">
            <v>30.46</v>
          </cell>
          <cell r="GF151">
            <v>7.6150000000000002</v>
          </cell>
          <cell r="GG151">
            <v>30.46</v>
          </cell>
          <cell r="GH151">
            <v>30.46</v>
          </cell>
          <cell r="GI151">
            <v>0</v>
          </cell>
          <cell r="GJ151">
            <v>70.14</v>
          </cell>
          <cell r="GK151">
            <v>70.14</v>
          </cell>
          <cell r="GL151">
            <v>70.14</v>
          </cell>
          <cell r="GM151">
            <v>0</v>
          </cell>
          <cell r="GN151">
            <v>55.62</v>
          </cell>
          <cell r="GO151">
            <v>55.62</v>
          </cell>
          <cell r="GP151">
            <v>55.62</v>
          </cell>
          <cell r="GQ151">
            <v>0</v>
          </cell>
          <cell r="GR151">
            <v>390.02929999999998</v>
          </cell>
          <cell r="GS151">
            <v>373.87939999999998</v>
          </cell>
          <cell r="GT151">
            <v>390.02929999999998</v>
          </cell>
          <cell r="GU151">
            <v>373.87939999999998</v>
          </cell>
          <cell r="GV151">
            <v>390.02929999999998</v>
          </cell>
          <cell r="GW151">
            <v>390.02929999999998</v>
          </cell>
          <cell r="GX151" t="str">
            <v>&lt;--ADMw_P--</v>
          </cell>
          <cell r="GY151">
            <v>-7.7079999999999996E-3</v>
          </cell>
          <cell r="GZ151">
            <v>0</v>
          </cell>
          <cell r="HA151">
            <v>1781.95</v>
          </cell>
          <cell r="HB151">
            <v>89</v>
          </cell>
          <cell r="HC151">
            <v>0.8</v>
          </cell>
          <cell r="HD151" t="str">
            <v>&lt;--Spacer--&gt;</v>
          </cell>
          <cell r="HE151" t="str">
            <v>&lt;--Spacer--&gt;</v>
          </cell>
          <cell r="HF151" t="str">
            <v>&lt;--Spacer--&gt;</v>
          </cell>
          <cell r="HG151" t="str">
            <v>&lt;--Spacer--&gt;</v>
          </cell>
          <cell r="HH151">
            <v>2058</v>
          </cell>
          <cell r="HI151">
            <v>837395</v>
          </cell>
          <cell r="HJ151">
            <v>10686</v>
          </cell>
          <cell r="HK151">
            <v>19059</v>
          </cell>
          <cell r="HL151">
            <v>0</v>
          </cell>
          <cell r="HM151">
            <v>0</v>
          </cell>
          <cell r="HN151">
            <v>0</v>
          </cell>
          <cell r="HO151">
            <v>0</v>
          </cell>
          <cell r="HP151">
            <v>0</v>
          </cell>
          <cell r="HQ151">
            <v>14.12</v>
          </cell>
          <cell r="HR151">
            <v>344329</v>
          </cell>
          <cell r="HS151">
            <v>220.38</v>
          </cell>
          <cell r="HT151">
            <v>220.38</v>
          </cell>
          <cell r="HU151">
            <v>220.38</v>
          </cell>
          <cell r="HV151">
            <v>0</v>
          </cell>
          <cell r="HW151">
            <v>0</v>
          </cell>
          <cell r="HX151" t="str">
            <v>--ADMw_O--&gt;</v>
          </cell>
          <cell r="HY151">
            <v>220.38</v>
          </cell>
          <cell r="HZ151">
            <v>220.38</v>
          </cell>
          <cell r="IA151">
            <v>220.38</v>
          </cell>
          <cell r="IB151">
            <v>0</v>
          </cell>
          <cell r="IC151">
            <v>47</v>
          </cell>
          <cell r="ID151">
            <v>24.241800000000001</v>
          </cell>
          <cell r="IE151">
            <v>5.8</v>
          </cell>
          <cell r="IF151">
            <v>0</v>
          </cell>
          <cell r="IG151">
            <v>0</v>
          </cell>
          <cell r="IH151">
            <v>0</v>
          </cell>
          <cell r="II151">
            <v>0</v>
          </cell>
          <cell r="IJ151">
            <v>0</v>
          </cell>
          <cell r="IK151">
            <v>0</v>
          </cell>
          <cell r="IL151">
            <v>0</v>
          </cell>
          <cell r="IM151">
            <v>0</v>
          </cell>
          <cell r="IN151">
            <v>0</v>
          </cell>
          <cell r="IO151">
            <v>0</v>
          </cell>
          <cell r="IP151">
            <v>0</v>
          </cell>
          <cell r="IQ151">
            <v>0</v>
          </cell>
          <cell r="IR151">
            <v>0</v>
          </cell>
          <cell r="IS151">
            <v>0</v>
          </cell>
          <cell r="IT151">
            <v>0</v>
          </cell>
          <cell r="IU151">
            <v>2</v>
          </cell>
          <cell r="IV151">
            <v>0.5</v>
          </cell>
          <cell r="IW151">
            <v>47.63</v>
          </cell>
          <cell r="IX151">
            <v>11.907500000000001</v>
          </cell>
          <cell r="IY151">
            <v>47.63</v>
          </cell>
          <cell r="IZ151">
            <v>47.63</v>
          </cell>
          <cell r="JA151">
            <v>0</v>
          </cell>
          <cell r="JB151">
            <v>69.180000000000007</v>
          </cell>
          <cell r="JC151">
            <v>69.180000000000007</v>
          </cell>
          <cell r="JD151">
            <v>69.180000000000007</v>
          </cell>
          <cell r="JE151">
            <v>0</v>
          </cell>
          <cell r="JF151">
            <v>58.02</v>
          </cell>
          <cell r="JG151">
            <v>58.02</v>
          </cell>
          <cell r="JH151">
            <v>58.02</v>
          </cell>
          <cell r="JI151">
            <v>0</v>
          </cell>
          <cell r="JJ151">
            <v>390.02929999999998</v>
          </cell>
          <cell r="JK151">
            <v>390.02929999999998</v>
          </cell>
          <cell r="JL151" t="str">
            <v>&lt;--ADMw_O--</v>
          </cell>
          <cell r="JM151">
            <v>-1.3299E-2</v>
          </cell>
          <cell r="JN151">
            <v>0</v>
          </cell>
          <cell r="JO151">
            <v>1562.43</v>
          </cell>
          <cell r="JP151">
            <v>88</v>
          </cell>
          <cell r="JQ151">
            <v>0.8</v>
          </cell>
          <cell r="JR151">
            <v>43640.35126797454</v>
          </cell>
          <cell r="JS151">
            <v>1</v>
          </cell>
          <cell r="JT151">
            <v>2</v>
          </cell>
        </row>
        <row r="152">
          <cell r="A152">
            <v>2062</v>
          </cell>
          <cell r="B152">
            <v>2062</v>
          </cell>
          <cell r="C152" t="str">
            <v>19018</v>
          </cell>
          <cell r="D152" t="str">
            <v>Lake</v>
          </cell>
          <cell r="E152" t="str">
            <v>Plush SD 18</v>
          </cell>
          <cell r="G152">
            <v>2058</v>
          </cell>
          <cell r="H152">
            <v>42400</v>
          </cell>
          <cell r="I152">
            <v>0</v>
          </cell>
          <cell r="J152">
            <v>0</v>
          </cell>
          <cell r="K152">
            <v>0</v>
          </cell>
          <cell r="L152">
            <v>0</v>
          </cell>
          <cell r="M152">
            <v>0</v>
          </cell>
          <cell r="N152">
            <v>4250</v>
          </cell>
          <cell r="O152">
            <v>0</v>
          </cell>
          <cell r="P152">
            <v>9</v>
          </cell>
          <cell r="Q152">
            <v>80000</v>
          </cell>
          <cell r="R152">
            <v>5</v>
          </cell>
          <cell r="S152">
            <v>5</v>
          </cell>
          <cell r="T152">
            <v>5</v>
          </cell>
          <cell r="U152">
            <v>0</v>
          </cell>
          <cell r="V152" t="str">
            <v>--ADMw_F--&gt;</v>
          </cell>
          <cell r="W152">
            <v>5</v>
          </cell>
          <cell r="X152">
            <v>5</v>
          </cell>
          <cell r="Y152">
            <v>5</v>
          </cell>
          <cell r="Z152">
            <v>0</v>
          </cell>
          <cell r="AA152">
            <v>0</v>
          </cell>
          <cell r="AB152">
            <v>0</v>
          </cell>
          <cell r="AC152">
            <v>0.4</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1.25</v>
          </cell>
          <cell r="AV152">
            <v>0.3125</v>
          </cell>
          <cell r="AW152">
            <v>1.25</v>
          </cell>
          <cell r="AX152">
            <v>1.25</v>
          </cell>
          <cell r="AY152">
            <v>0</v>
          </cell>
          <cell r="AZ152">
            <v>25.54</v>
          </cell>
          <cell r="BA152">
            <v>25.54</v>
          </cell>
          <cell r="BB152">
            <v>25.54</v>
          </cell>
          <cell r="BC152">
            <v>0</v>
          </cell>
          <cell r="BD152">
            <v>0</v>
          </cell>
          <cell r="BE152">
            <v>0</v>
          </cell>
          <cell r="BF152">
            <v>0</v>
          </cell>
          <cell r="BG152">
            <v>0</v>
          </cell>
          <cell r="BH152">
            <v>34.933700000000002</v>
          </cell>
          <cell r="BI152">
            <v>31.252500000000001</v>
          </cell>
          <cell r="BJ152">
            <v>34.933700000000002</v>
          </cell>
          <cell r="BK152">
            <v>31.252500000000001</v>
          </cell>
          <cell r="BL152">
            <v>34.933700000000002</v>
          </cell>
          <cell r="BM152">
            <v>34.933700000000002</v>
          </cell>
          <cell r="BN152" t="str">
            <v>&lt;--ADMw_F--</v>
          </cell>
          <cell r="BO152">
            <v>0</v>
          </cell>
          <cell r="BP152">
            <v>0</v>
          </cell>
          <cell r="BQ152">
            <v>16000</v>
          </cell>
          <cell r="BR152">
            <v>99</v>
          </cell>
          <cell r="BS152">
            <v>0.9</v>
          </cell>
          <cell r="BT152" t="str">
            <v>&lt;--Spacer--&gt;</v>
          </cell>
          <cell r="BU152" t="str">
            <v>&lt;--Spacer--&gt;</v>
          </cell>
          <cell r="BV152" t="str">
            <v>&lt;--Spacer--&gt;</v>
          </cell>
          <cell r="BW152" t="str">
            <v>&lt;--Spacer--&gt;</v>
          </cell>
          <cell r="BX152">
            <v>2058</v>
          </cell>
          <cell r="BY152">
            <v>41400</v>
          </cell>
          <cell r="BZ152">
            <v>0</v>
          </cell>
          <cell r="CA152">
            <v>0</v>
          </cell>
          <cell r="CB152">
            <v>0</v>
          </cell>
          <cell r="CC152">
            <v>0</v>
          </cell>
          <cell r="CD152">
            <v>0</v>
          </cell>
          <cell r="CE152">
            <v>4250</v>
          </cell>
          <cell r="CF152">
            <v>0</v>
          </cell>
          <cell r="CG152">
            <v>10</v>
          </cell>
          <cell r="CH152">
            <v>83400</v>
          </cell>
          <cell r="CI152">
            <v>7.67</v>
          </cell>
          <cell r="CJ152">
            <v>7.67</v>
          </cell>
          <cell r="CK152">
            <v>7.67</v>
          </cell>
          <cell r="CL152">
            <v>0</v>
          </cell>
          <cell r="CM152">
            <v>0</v>
          </cell>
          <cell r="CN152" t="str">
            <v>--ADMw_C--&gt;</v>
          </cell>
          <cell r="CO152">
            <v>7.67</v>
          </cell>
          <cell r="CP152">
            <v>7.67</v>
          </cell>
          <cell r="CQ152">
            <v>7.67</v>
          </cell>
          <cell r="CR152">
            <v>0</v>
          </cell>
          <cell r="CS152">
            <v>5</v>
          </cell>
          <cell r="CT152">
            <v>0.84370000000000001</v>
          </cell>
          <cell r="CU152">
            <v>0.4</v>
          </cell>
          <cell r="CV152">
            <v>0</v>
          </cell>
          <cell r="CW152">
            <v>0</v>
          </cell>
          <cell r="CX152">
            <v>0</v>
          </cell>
          <cell r="CY152">
            <v>0</v>
          </cell>
          <cell r="CZ152">
            <v>0</v>
          </cell>
          <cell r="DA152">
            <v>0</v>
          </cell>
          <cell r="DB152">
            <v>0</v>
          </cell>
          <cell r="DC152">
            <v>0</v>
          </cell>
          <cell r="DD152">
            <v>0</v>
          </cell>
          <cell r="DE152">
            <v>0</v>
          </cell>
          <cell r="DF152">
            <v>0</v>
          </cell>
          <cell r="DG152">
            <v>0</v>
          </cell>
          <cell r="DH152">
            <v>0</v>
          </cell>
          <cell r="DI152">
            <v>0</v>
          </cell>
          <cell r="DJ152">
            <v>0</v>
          </cell>
          <cell r="DK152">
            <v>0</v>
          </cell>
          <cell r="DL152">
            <v>0</v>
          </cell>
          <cell r="DM152">
            <v>1.92</v>
          </cell>
          <cell r="DN152">
            <v>0.48</v>
          </cell>
          <cell r="DO152">
            <v>1.92</v>
          </cell>
          <cell r="DP152">
            <v>1.92</v>
          </cell>
          <cell r="DQ152">
            <v>0</v>
          </cell>
          <cell r="DR152">
            <v>25.54</v>
          </cell>
          <cell r="DS152">
            <v>25.54</v>
          </cell>
          <cell r="DT152">
            <v>25.54</v>
          </cell>
          <cell r="DU152">
            <v>0</v>
          </cell>
          <cell r="DV152">
            <v>0</v>
          </cell>
          <cell r="DW152">
            <v>0</v>
          </cell>
          <cell r="DX152">
            <v>0</v>
          </cell>
          <cell r="DY152">
            <v>0</v>
          </cell>
          <cell r="DZ152">
            <v>35.32</v>
          </cell>
          <cell r="EA152">
            <v>34.933700000000002</v>
          </cell>
          <cell r="EB152">
            <v>35.32</v>
          </cell>
          <cell r="EC152">
            <v>34.933700000000002</v>
          </cell>
          <cell r="ED152">
            <v>35.32</v>
          </cell>
          <cell r="EE152">
            <v>35.32</v>
          </cell>
          <cell r="EF152" t="str">
            <v>&lt;--ADMw_C--</v>
          </cell>
          <cell r="EG152">
            <v>-0.10682</v>
          </cell>
          <cell r="EH152">
            <v>0</v>
          </cell>
          <cell r="EI152">
            <v>9708.9599999999991</v>
          </cell>
          <cell r="EJ152">
            <v>99</v>
          </cell>
          <cell r="EK152">
            <v>0.9</v>
          </cell>
          <cell r="EL152" t="str">
            <v>&lt;--Spacer--&gt;</v>
          </cell>
          <cell r="EM152" t="str">
            <v>&lt;--Spacer--&gt;</v>
          </cell>
          <cell r="EN152" t="str">
            <v>&lt;--Spacer--&gt;</v>
          </cell>
          <cell r="EO152" t="str">
            <v>&lt;--Spacer--&gt;</v>
          </cell>
          <cell r="EP152">
            <v>2058</v>
          </cell>
          <cell r="EQ152">
            <v>39506</v>
          </cell>
          <cell r="ER152">
            <v>3539</v>
          </cell>
          <cell r="ES152">
            <v>619</v>
          </cell>
          <cell r="ET152">
            <v>0</v>
          </cell>
          <cell r="EU152">
            <v>0</v>
          </cell>
          <cell r="EV152">
            <v>0</v>
          </cell>
          <cell r="EW152">
            <v>0</v>
          </cell>
          <cell r="EX152">
            <v>0</v>
          </cell>
          <cell r="EY152">
            <v>9</v>
          </cell>
          <cell r="EZ152">
            <v>62360</v>
          </cell>
          <cell r="FA152">
            <v>8</v>
          </cell>
          <cell r="FB152">
            <v>8</v>
          </cell>
          <cell r="FC152">
            <v>8</v>
          </cell>
          <cell r="FD152">
            <v>0</v>
          </cell>
          <cell r="FE152">
            <v>0</v>
          </cell>
          <cell r="FF152" t="str">
            <v>--ADMw_P--&gt;</v>
          </cell>
          <cell r="FG152">
            <v>8</v>
          </cell>
          <cell r="FH152">
            <v>8</v>
          </cell>
          <cell r="FI152">
            <v>8</v>
          </cell>
          <cell r="FJ152">
            <v>0</v>
          </cell>
          <cell r="FK152">
            <v>4</v>
          </cell>
          <cell r="FL152">
            <v>0.88</v>
          </cell>
          <cell r="FM152">
            <v>0.4</v>
          </cell>
          <cell r="FN152">
            <v>0</v>
          </cell>
          <cell r="FO152">
            <v>0</v>
          </cell>
          <cell r="FP152">
            <v>0</v>
          </cell>
          <cell r="FQ152">
            <v>0</v>
          </cell>
          <cell r="FR152">
            <v>0</v>
          </cell>
          <cell r="FS152">
            <v>0</v>
          </cell>
          <cell r="FT152">
            <v>0</v>
          </cell>
          <cell r="FU152">
            <v>0</v>
          </cell>
          <cell r="FV152">
            <v>0</v>
          </cell>
          <cell r="FW152">
            <v>0</v>
          </cell>
          <cell r="FX152">
            <v>0</v>
          </cell>
          <cell r="FY152">
            <v>0</v>
          </cell>
          <cell r="FZ152">
            <v>0</v>
          </cell>
          <cell r="GA152">
            <v>0</v>
          </cell>
          <cell r="GB152">
            <v>0</v>
          </cell>
          <cell r="GC152">
            <v>1</v>
          </cell>
          <cell r="GD152">
            <v>0.25</v>
          </cell>
          <cell r="GE152">
            <v>1</v>
          </cell>
          <cell r="GF152">
            <v>0.25</v>
          </cell>
          <cell r="GG152">
            <v>1</v>
          </cell>
          <cell r="GH152">
            <v>1</v>
          </cell>
          <cell r="GI152">
            <v>0</v>
          </cell>
          <cell r="GJ152">
            <v>25.54</v>
          </cell>
          <cell r="GK152">
            <v>25.54</v>
          </cell>
          <cell r="GL152">
            <v>25.54</v>
          </cell>
          <cell r="GM152">
            <v>0</v>
          </cell>
          <cell r="GN152">
            <v>0</v>
          </cell>
          <cell r="GO152">
            <v>0</v>
          </cell>
          <cell r="GP152">
            <v>0</v>
          </cell>
          <cell r="GQ152">
            <v>0</v>
          </cell>
          <cell r="GR152">
            <v>34.737400000000001</v>
          </cell>
          <cell r="GS152">
            <v>35.32</v>
          </cell>
          <cell r="GT152">
            <v>34.737400000000001</v>
          </cell>
          <cell r="GU152">
            <v>35.32</v>
          </cell>
          <cell r="GV152">
            <v>35.32</v>
          </cell>
          <cell r="GW152">
            <v>35.32</v>
          </cell>
          <cell r="GX152" t="str">
            <v>&lt;--ADMw_P--</v>
          </cell>
          <cell r="GY152">
            <v>0</v>
          </cell>
          <cell r="GZ152">
            <v>0</v>
          </cell>
          <cell r="HA152">
            <v>7795</v>
          </cell>
          <cell r="HB152">
            <v>98</v>
          </cell>
          <cell r="HC152">
            <v>0.9</v>
          </cell>
          <cell r="HD152" t="str">
            <v>&lt;--Spacer--&gt;</v>
          </cell>
          <cell r="HE152" t="str">
            <v>&lt;--Spacer--&gt;</v>
          </cell>
          <cell r="HF152" t="str">
            <v>&lt;--Spacer--&gt;</v>
          </cell>
          <cell r="HG152" t="str">
            <v>&lt;--Spacer--&gt;</v>
          </cell>
          <cell r="HH152">
            <v>2058</v>
          </cell>
          <cell r="HI152">
            <v>40064</v>
          </cell>
          <cell r="HJ152">
            <v>384</v>
          </cell>
          <cell r="HK152">
            <v>448</v>
          </cell>
          <cell r="HL152">
            <v>0</v>
          </cell>
          <cell r="HM152">
            <v>0</v>
          </cell>
          <cell r="HN152">
            <v>0</v>
          </cell>
          <cell r="HO152">
            <v>0</v>
          </cell>
          <cell r="HP152">
            <v>0</v>
          </cell>
          <cell r="HQ152">
            <v>8</v>
          </cell>
          <cell r="HR152">
            <v>55688</v>
          </cell>
          <cell r="HS152">
            <v>7.84</v>
          </cell>
          <cell r="HT152">
            <v>7.84</v>
          </cell>
          <cell r="HU152">
            <v>7.84</v>
          </cell>
          <cell r="HV152">
            <v>0</v>
          </cell>
          <cell r="HW152">
            <v>0</v>
          </cell>
          <cell r="HX152" t="str">
            <v>--ADMw_O--&gt;</v>
          </cell>
          <cell r="HY152">
            <v>7.84</v>
          </cell>
          <cell r="HZ152">
            <v>7.84</v>
          </cell>
          <cell r="IA152">
            <v>7.84</v>
          </cell>
          <cell r="IB152">
            <v>0</v>
          </cell>
          <cell r="IC152">
            <v>3</v>
          </cell>
          <cell r="ID152">
            <v>0.86240000000000006</v>
          </cell>
          <cell r="IE152">
            <v>0</v>
          </cell>
          <cell r="IF152">
            <v>0</v>
          </cell>
          <cell r="IG152">
            <v>0</v>
          </cell>
          <cell r="IH152">
            <v>0</v>
          </cell>
          <cell r="II152">
            <v>0</v>
          </cell>
          <cell r="IJ152">
            <v>0</v>
          </cell>
          <cell r="IK152">
            <v>0</v>
          </cell>
          <cell r="IL152">
            <v>0</v>
          </cell>
          <cell r="IM152">
            <v>0</v>
          </cell>
          <cell r="IN152">
            <v>0</v>
          </cell>
          <cell r="IO152">
            <v>0</v>
          </cell>
          <cell r="IP152">
            <v>0</v>
          </cell>
          <cell r="IQ152">
            <v>0</v>
          </cell>
          <cell r="IR152">
            <v>0</v>
          </cell>
          <cell r="IS152">
            <v>0</v>
          </cell>
          <cell r="IT152">
            <v>0</v>
          </cell>
          <cell r="IU152">
            <v>1</v>
          </cell>
          <cell r="IV152">
            <v>0.25</v>
          </cell>
          <cell r="IW152">
            <v>0.98</v>
          </cell>
          <cell r="IX152">
            <v>0.245</v>
          </cell>
          <cell r="IY152">
            <v>0.98</v>
          </cell>
          <cell r="IZ152">
            <v>0.98</v>
          </cell>
          <cell r="JA152">
            <v>0</v>
          </cell>
          <cell r="JB152">
            <v>25.54</v>
          </cell>
          <cell r="JC152">
            <v>25.54</v>
          </cell>
          <cell r="JD152">
            <v>25.54</v>
          </cell>
          <cell r="JE152">
            <v>0</v>
          </cell>
          <cell r="JF152">
            <v>0</v>
          </cell>
          <cell r="JG152">
            <v>0</v>
          </cell>
          <cell r="JH152">
            <v>0</v>
          </cell>
          <cell r="JI152">
            <v>0</v>
          </cell>
          <cell r="JJ152">
            <v>34.737400000000001</v>
          </cell>
          <cell r="JK152">
            <v>34.737400000000001</v>
          </cell>
          <cell r="JL152" t="str">
            <v>&lt;--ADMw_O--</v>
          </cell>
          <cell r="JM152">
            <v>0</v>
          </cell>
          <cell r="JN152">
            <v>0</v>
          </cell>
          <cell r="JO152">
            <v>7103.06</v>
          </cell>
          <cell r="JP152">
            <v>98</v>
          </cell>
          <cell r="JQ152">
            <v>0.9</v>
          </cell>
          <cell r="JR152">
            <v>43640.35126797454</v>
          </cell>
          <cell r="JS152">
            <v>1</v>
          </cell>
          <cell r="JT152">
            <v>2</v>
          </cell>
        </row>
        <row r="153">
          <cell r="A153">
            <v>2063</v>
          </cell>
          <cell r="B153">
            <v>2063</v>
          </cell>
          <cell r="C153" t="str">
            <v>19021</v>
          </cell>
          <cell r="D153" t="str">
            <v>Lake</v>
          </cell>
          <cell r="E153" t="str">
            <v>Adel SD 21</v>
          </cell>
          <cell r="G153">
            <v>2058</v>
          </cell>
          <cell r="H153">
            <v>206000</v>
          </cell>
          <cell r="I153">
            <v>3500</v>
          </cell>
          <cell r="J153">
            <v>0</v>
          </cell>
          <cell r="K153">
            <v>0</v>
          </cell>
          <cell r="L153">
            <v>0</v>
          </cell>
          <cell r="M153">
            <v>0</v>
          </cell>
          <cell r="N153">
            <v>0</v>
          </cell>
          <cell r="O153">
            <v>0</v>
          </cell>
          <cell r="P153">
            <v>10</v>
          </cell>
          <cell r="Q153">
            <v>40000</v>
          </cell>
          <cell r="R153">
            <v>13</v>
          </cell>
          <cell r="S153">
            <v>13</v>
          </cell>
          <cell r="T153">
            <v>13</v>
          </cell>
          <cell r="U153">
            <v>0</v>
          </cell>
          <cell r="V153" t="str">
            <v>--ADMw_F--&gt;</v>
          </cell>
          <cell r="W153">
            <v>13</v>
          </cell>
          <cell r="X153">
            <v>13</v>
          </cell>
          <cell r="Y153">
            <v>13</v>
          </cell>
          <cell r="Z153">
            <v>0</v>
          </cell>
          <cell r="AA153">
            <v>2</v>
          </cell>
          <cell r="AB153">
            <v>1.43</v>
          </cell>
          <cell r="AC153">
            <v>0.1</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2</v>
          </cell>
          <cell r="AV153">
            <v>0.5</v>
          </cell>
          <cell r="AW153">
            <v>2</v>
          </cell>
          <cell r="AX153">
            <v>2</v>
          </cell>
          <cell r="AY153">
            <v>0</v>
          </cell>
          <cell r="AZ153">
            <v>23.29</v>
          </cell>
          <cell r="BA153">
            <v>23.29</v>
          </cell>
          <cell r="BB153">
            <v>23.29</v>
          </cell>
          <cell r="BC153">
            <v>0</v>
          </cell>
          <cell r="BD153">
            <v>0</v>
          </cell>
          <cell r="BE153">
            <v>0</v>
          </cell>
          <cell r="BF153">
            <v>0</v>
          </cell>
          <cell r="BG153">
            <v>0</v>
          </cell>
          <cell r="BH153">
            <v>34.241999999999997</v>
          </cell>
          <cell r="BI153">
            <v>38.32</v>
          </cell>
          <cell r="BJ153">
            <v>34.241999999999997</v>
          </cell>
          <cell r="BK153">
            <v>38.32</v>
          </cell>
          <cell r="BL153">
            <v>38.32</v>
          </cell>
          <cell r="BM153">
            <v>38.32</v>
          </cell>
          <cell r="BN153" t="str">
            <v>&lt;--ADMw_F--</v>
          </cell>
          <cell r="BO153">
            <v>-7.5531000000000001E-2</v>
          </cell>
          <cell r="BP153">
            <v>0</v>
          </cell>
          <cell r="BQ153">
            <v>3076.92</v>
          </cell>
          <cell r="BR153">
            <v>95</v>
          </cell>
          <cell r="BS153">
            <v>0.9</v>
          </cell>
          <cell r="BT153" t="str">
            <v>&lt;--Spacer--&gt;</v>
          </cell>
          <cell r="BU153" t="str">
            <v>&lt;--Spacer--&gt;</v>
          </cell>
          <cell r="BV153" t="str">
            <v>&lt;--Spacer--&gt;</v>
          </cell>
          <cell r="BW153" t="str">
            <v>&lt;--Spacer--&gt;</v>
          </cell>
          <cell r="BX153">
            <v>2058</v>
          </cell>
          <cell r="BY153">
            <v>200000</v>
          </cell>
          <cell r="BZ153">
            <v>3500</v>
          </cell>
          <cell r="CA153">
            <v>0</v>
          </cell>
          <cell r="CB153">
            <v>0</v>
          </cell>
          <cell r="CC153">
            <v>0</v>
          </cell>
          <cell r="CD153">
            <v>0</v>
          </cell>
          <cell r="CE153">
            <v>0</v>
          </cell>
          <cell r="CF153">
            <v>0</v>
          </cell>
          <cell r="CG153">
            <v>2</v>
          </cell>
          <cell r="CH153">
            <v>40000</v>
          </cell>
          <cell r="CI153">
            <v>9.4499999999999993</v>
          </cell>
          <cell r="CJ153">
            <v>9.4499999999999993</v>
          </cell>
          <cell r="CK153">
            <v>9.4499999999999993</v>
          </cell>
          <cell r="CL153">
            <v>0</v>
          </cell>
          <cell r="CM153">
            <v>0</v>
          </cell>
          <cell r="CN153" t="str">
            <v>--ADMw_C--&gt;</v>
          </cell>
          <cell r="CO153">
            <v>9.4499999999999993</v>
          </cell>
          <cell r="CP153">
            <v>9.4499999999999993</v>
          </cell>
          <cell r="CQ153">
            <v>9.4499999999999993</v>
          </cell>
          <cell r="CR153">
            <v>0</v>
          </cell>
          <cell r="CS153">
            <v>2</v>
          </cell>
          <cell r="CT153">
            <v>1.0395000000000001</v>
          </cell>
          <cell r="CU153">
            <v>0.1</v>
          </cell>
          <cell r="CV153">
            <v>0</v>
          </cell>
          <cell r="CW153">
            <v>0</v>
          </cell>
          <cell r="CX153">
            <v>0</v>
          </cell>
          <cell r="CY153">
            <v>0</v>
          </cell>
          <cell r="CZ153">
            <v>0</v>
          </cell>
          <cell r="DA153">
            <v>0</v>
          </cell>
          <cell r="DB153">
            <v>0</v>
          </cell>
          <cell r="DC153">
            <v>0</v>
          </cell>
          <cell r="DD153">
            <v>0</v>
          </cell>
          <cell r="DE153">
            <v>0</v>
          </cell>
          <cell r="DF153">
            <v>0</v>
          </cell>
          <cell r="DG153">
            <v>0</v>
          </cell>
          <cell r="DH153">
            <v>0</v>
          </cell>
          <cell r="DI153">
            <v>0</v>
          </cell>
          <cell r="DJ153">
            <v>0</v>
          </cell>
          <cell r="DK153">
            <v>0</v>
          </cell>
          <cell r="DL153">
            <v>0</v>
          </cell>
          <cell r="DM153">
            <v>1.45</v>
          </cell>
          <cell r="DN153">
            <v>0.36249999999999999</v>
          </cell>
          <cell r="DO153">
            <v>1.45</v>
          </cell>
          <cell r="DP153">
            <v>1.45</v>
          </cell>
          <cell r="DQ153">
            <v>0</v>
          </cell>
          <cell r="DR153">
            <v>23.29</v>
          </cell>
          <cell r="DS153">
            <v>23.29</v>
          </cell>
          <cell r="DT153">
            <v>23.29</v>
          </cell>
          <cell r="DU153">
            <v>0</v>
          </cell>
          <cell r="DV153">
            <v>0</v>
          </cell>
          <cell r="DW153">
            <v>0</v>
          </cell>
          <cell r="DX153">
            <v>0</v>
          </cell>
          <cell r="DY153">
            <v>0</v>
          </cell>
          <cell r="DZ153">
            <v>32.957799999999999</v>
          </cell>
          <cell r="EA153">
            <v>34.241999999999997</v>
          </cell>
          <cell r="EB153">
            <v>32.957799999999999</v>
          </cell>
          <cell r="EC153">
            <v>34.241999999999997</v>
          </cell>
          <cell r="ED153">
            <v>34.241999999999997</v>
          </cell>
          <cell r="EE153">
            <v>34.241999999999997</v>
          </cell>
          <cell r="EF153" t="str">
            <v>&lt;--ADMw_C--</v>
          </cell>
          <cell r="EG153">
            <v>-4.0819000000000001E-2</v>
          </cell>
          <cell r="EH153">
            <v>0</v>
          </cell>
          <cell r="EI153">
            <v>4060.91</v>
          </cell>
          <cell r="EJ153">
            <v>95</v>
          </cell>
          <cell r="EK153">
            <v>0.9</v>
          </cell>
          <cell r="EL153" t="str">
            <v>&lt;--Spacer--&gt;</v>
          </cell>
          <cell r="EM153" t="str">
            <v>&lt;--Spacer--&gt;</v>
          </cell>
          <cell r="EN153" t="str">
            <v>&lt;--Spacer--&gt;</v>
          </cell>
          <cell r="EO153" t="str">
            <v>&lt;--Spacer--&gt;</v>
          </cell>
          <cell r="EP153">
            <v>2058</v>
          </cell>
          <cell r="EQ153">
            <v>232121</v>
          </cell>
          <cell r="ER153">
            <v>3616</v>
          </cell>
          <cell r="ES153">
            <v>566</v>
          </cell>
          <cell r="ET153">
            <v>0</v>
          </cell>
          <cell r="EU153">
            <v>0</v>
          </cell>
          <cell r="EV153">
            <v>0</v>
          </cell>
          <cell r="EW153">
            <v>0</v>
          </cell>
          <cell r="EX153">
            <v>0</v>
          </cell>
          <cell r="EY153">
            <v>10</v>
          </cell>
          <cell r="EZ153">
            <v>33855</v>
          </cell>
          <cell r="FA153">
            <v>7.98</v>
          </cell>
          <cell r="FB153">
            <v>7.98</v>
          </cell>
          <cell r="FC153">
            <v>7.98</v>
          </cell>
          <cell r="FD153">
            <v>0</v>
          </cell>
          <cell r="FE153">
            <v>0</v>
          </cell>
          <cell r="FF153" t="str">
            <v>--ADMw_P--&gt;</v>
          </cell>
          <cell r="FG153">
            <v>7.98</v>
          </cell>
          <cell r="FH153">
            <v>7.98</v>
          </cell>
          <cell r="FI153">
            <v>7.98</v>
          </cell>
          <cell r="FJ153">
            <v>0</v>
          </cell>
          <cell r="FK153">
            <v>1</v>
          </cell>
          <cell r="FL153">
            <v>0.87780000000000002</v>
          </cell>
          <cell r="FM153">
            <v>0.1</v>
          </cell>
          <cell r="FN153">
            <v>0</v>
          </cell>
          <cell r="FO153">
            <v>0</v>
          </cell>
          <cell r="FP153">
            <v>0</v>
          </cell>
          <cell r="FQ153">
            <v>0</v>
          </cell>
          <cell r="FR153">
            <v>0</v>
          </cell>
          <cell r="FS153">
            <v>0</v>
          </cell>
          <cell r="FT153">
            <v>0</v>
          </cell>
          <cell r="FU153">
            <v>0</v>
          </cell>
          <cell r="FV153">
            <v>0</v>
          </cell>
          <cell r="FW153">
            <v>0</v>
          </cell>
          <cell r="FX153">
            <v>0</v>
          </cell>
          <cell r="FY153">
            <v>0</v>
          </cell>
          <cell r="FZ153">
            <v>0</v>
          </cell>
          <cell r="GA153">
            <v>0</v>
          </cell>
          <cell r="GB153">
            <v>0</v>
          </cell>
          <cell r="GC153">
            <v>1</v>
          </cell>
          <cell r="GD153">
            <v>0.25</v>
          </cell>
          <cell r="GE153">
            <v>1.84</v>
          </cell>
          <cell r="GF153">
            <v>0.46</v>
          </cell>
          <cell r="GG153">
            <v>1.84</v>
          </cell>
          <cell r="GH153">
            <v>1.84</v>
          </cell>
          <cell r="GI153">
            <v>0</v>
          </cell>
          <cell r="GJ153">
            <v>23.29</v>
          </cell>
          <cell r="GK153">
            <v>23.29</v>
          </cell>
          <cell r="GL153">
            <v>23.29</v>
          </cell>
          <cell r="GM153">
            <v>0</v>
          </cell>
          <cell r="GN153">
            <v>0</v>
          </cell>
          <cell r="GO153">
            <v>0</v>
          </cell>
          <cell r="GP153">
            <v>0</v>
          </cell>
          <cell r="GQ153">
            <v>0</v>
          </cell>
          <cell r="GR153">
            <v>32.5886</v>
          </cell>
          <cell r="GS153">
            <v>32.957799999999999</v>
          </cell>
          <cell r="GT153">
            <v>32.5886</v>
          </cell>
          <cell r="GU153">
            <v>32.957799999999999</v>
          </cell>
          <cell r="GV153">
            <v>32.957799999999999</v>
          </cell>
          <cell r="GW153">
            <v>32.957799999999999</v>
          </cell>
          <cell r="GX153" t="str">
            <v>&lt;--ADMw_P--</v>
          </cell>
          <cell r="GY153">
            <v>-7.2401999999999994E-2</v>
          </cell>
          <cell r="GZ153">
            <v>0</v>
          </cell>
          <cell r="HA153">
            <v>4242.4799999999996</v>
          </cell>
          <cell r="HB153">
            <v>95</v>
          </cell>
          <cell r="HC153">
            <v>0.9</v>
          </cell>
          <cell r="HD153" t="str">
            <v>&lt;--Spacer--&gt;</v>
          </cell>
          <cell r="HE153" t="str">
            <v>&lt;--Spacer--&gt;</v>
          </cell>
          <cell r="HF153" t="str">
            <v>&lt;--Spacer--&gt;</v>
          </cell>
          <cell r="HG153" t="str">
            <v>&lt;--Spacer--&gt;</v>
          </cell>
          <cell r="HH153">
            <v>2058</v>
          </cell>
          <cell r="HI153">
            <v>240238</v>
          </cell>
          <cell r="HJ153">
            <v>480</v>
          </cell>
          <cell r="HK153">
            <v>856</v>
          </cell>
          <cell r="HL153">
            <v>0</v>
          </cell>
          <cell r="HM153">
            <v>0</v>
          </cell>
          <cell r="HN153">
            <v>0</v>
          </cell>
          <cell r="HO153">
            <v>0</v>
          </cell>
          <cell r="HP153">
            <v>0</v>
          </cell>
          <cell r="HQ153">
            <v>19</v>
          </cell>
          <cell r="HR153">
            <v>19000</v>
          </cell>
          <cell r="HS153">
            <v>8.01</v>
          </cell>
          <cell r="HT153">
            <v>8.01</v>
          </cell>
          <cell r="HU153">
            <v>8.01</v>
          </cell>
          <cell r="HV153">
            <v>0</v>
          </cell>
          <cell r="HW153">
            <v>0</v>
          </cell>
          <cell r="HX153" t="str">
            <v>--ADMw_O--&gt;</v>
          </cell>
          <cell r="HY153">
            <v>8.01</v>
          </cell>
          <cell r="HZ153">
            <v>8.01</v>
          </cell>
          <cell r="IA153">
            <v>8.01</v>
          </cell>
          <cell r="IB153">
            <v>0</v>
          </cell>
          <cell r="IC153">
            <v>1</v>
          </cell>
          <cell r="ID153">
            <v>0.88109999999999999</v>
          </cell>
          <cell r="IE153">
            <v>0.1</v>
          </cell>
          <cell r="IF153">
            <v>0</v>
          </cell>
          <cell r="IG153">
            <v>0</v>
          </cell>
          <cell r="IH153">
            <v>0</v>
          </cell>
          <cell r="II153">
            <v>0</v>
          </cell>
          <cell r="IJ153">
            <v>0</v>
          </cell>
          <cell r="IK153">
            <v>0</v>
          </cell>
          <cell r="IL153">
            <v>0</v>
          </cell>
          <cell r="IM153">
            <v>0</v>
          </cell>
          <cell r="IN153">
            <v>0</v>
          </cell>
          <cell r="IO153">
            <v>0</v>
          </cell>
          <cell r="IP153">
            <v>0</v>
          </cell>
          <cell r="IQ153">
            <v>0</v>
          </cell>
          <cell r="IR153">
            <v>0</v>
          </cell>
          <cell r="IS153">
            <v>0</v>
          </cell>
          <cell r="IT153">
            <v>0</v>
          </cell>
          <cell r="IU153">
            <v>0</v>
          </cell>
          <cell r="IV153">
            <v>0</v>
          </cell>
          <cell r="IW153">
            <v>1.23</v>
          </cell>
          <cell r="IX153">
            <v>0.3075</v>
          </cell>
          <cell r="IY153">
            <v>1.23</v>
          </cell>
          <cell r="IZ153">
            <v>1.23</v>
          </cell>
          <cell r="JA153">
            <v>0</v>
          </cell>
          <cell r="JB153">
            <v>23.29</v>
          </cell>
          <cell r="JC153">
            <v>23.29</v>
          </cell>
          <cell r="JD153">
            <v>23.29</v>
          </cell>
          <cell r="JE153">
            <v>0</v>
          </cell>
          <cell r="JF153">
            <v>0</v>
          </cell>
          <cell r="JG153">
            <v>0</v>
          </cell>
          <cell r="JH153">
            <v>0</v>
          </cell>
          <cell r="JI153">
            <v>0</v>
          </cell>
          <cell r="JJ153">
            <v>32.5886</v>
          </cell>
          <cell r="JK153">
            <v>32.5886</v>
          </cell>
          <cell r="JL153" t="str">
            <v>&lt;--ADMw_O--</v>
          </cell>
          <cell r="JM153">
            <v>-7.5555999999999998E-2</v>
          </cell>
          <cell r="JN153">
            <v>0</v>
          </cell>
          <cell r="JO153">
            <v>2372.0300000000002</v>
          </cell>
          <cell r="JP153">
            <v>93</v>
          </cell>
          <cell r="JQ153">
            <v>0.9</v>
          </cell>
          <cell r="JR153">
            <v>43640.35126797454</v>
          </cell>
          <cell r="JS153">
            <v>1</v>
          </cell>
          <cell r="JT153">
            <v>2</v>
          </cell>
        </row>
        <row r="154">
          <cell r="A154">
            <v>2081</v>
          </cell>
          <cell r="B154">
            <v>2081</v>
          </cell>
          <cell r="C154" t="str">
            <v>20001</v>
          </cell>
          <cell r="D154" t="str">
            <v>Lane</v>
          </cell>
          <cell r="E154" t="str">
            <v>Pleasant Hill SD 1</v>
          </cell>
          <cell r="G154">
            <v>2064</v>
          </cell>
          <cell r="H154">
            <v>2997506</v>
          </cell>
          <cell r="I154">
            <v>0</v>
          </cell>
          <cell r="J154">
            <v>0</v>
          </cell>
          <cell r="K154">
            <v>7100</v>
          </cell>
          <cell r="L154">
            <v>0</v>
          </cell>
          <cell r="M154">
            <v>0</v>
          </cell>
          <cell r="N154">
            <v>0</v>
          </cell>
          <cell r="O154">
            <v>0</v>
          </cell>
          <cell r="P154">
            <v>11.51</v>
          </cell>
          <cell r="Q154">
            <v>859844</v>
          </cell>
          <cell r="R154">
            <v>1015</v>
          </cell>
          <cell r="S154">
            <v>1015</v>
          </cell>
          <cell r="T154">
            <v>1015</v>
          </cell>
          <cell r="U154">
            <v>0</v>
          </cell>
          <cell r="V154" t="str">
            <v>--ADMw_F--&gt;</v>
          </cell>
          <cell r="W154">
            <v>1015</v>
          </cell>
          <cell r="X154">
            <v>1015</v>
          </cell>
          <cell r="Y154">
            <v>1015</v>
          </cell>
          <cell r="Z154">
            <v>0</v>
          </cell>
          <cell r="AA154">
            <v>156</v>
          </cell>
          <cell r="AB154">
            <v>111.65</v>
          </cell>
          <cell r="AC154">
            <v>5.6</v>
          </cell>
          <cell r="AD154">
            <v>1</v>
          </cell>
          <cell r="AE154">
            <v>0.5</v>
          </cell>
          <cell r="AF154">
            <v>1</v>
          </cell>
          <cell r="AG154">
            <v>1</v>
          </cell>
          <cell r="AH154">
            <v>0</v>
          </cell>
          <cell r="AI154">
            <v>0</v>
          </cell>
          <cell r="AJ154">
            <v>0</v>
          </cell>
          <cell r="AK154">
            <v>0</v>
          </cell>
          <cell r="AL154">
            <v>0</v>
          </cell>
          <cell r="AM154">
            <v>0</v>
          </cell>
          <cell r="AN154">
            <v>0</v>
          </cell>
          <cell r="AO154">
            <v>0</v>
          </cell>
          <cell r="AP154">
            <v>0</v>
          </cell>
          <cell r="AQ154">
            <v>0</v>
          </cell>
          <cell r="AR154">
            <v>0</v>
          </cell>
          <cell r="AS154">
            <v>7</v>
          </cell>
          <cell r="AT154">
            <v>1.75</v>
          </cell>
          <cell r="AU154">
            <v>91</v>
          </cell>
          <cell r="AV154">
            <v>22.75</v>
          </cell>
          <cell r="AW154">
            <v>91</v>
          </cell>
          <cell r="AX154">
            <v>91</v>
          </cell>
          <cell r="AY154">
            <v>0</v>
          </cell>
          <cell r="AZ154">
            <v>0</v>
          </cell>
          <cell r="BA154">
            <v>0</v>
          </cell>
          <cell r="BB154">
            <v>0</v>
          </cell>
          <cell r="BC154">
            <v>0</v>
          </cell>
          <cell r="BD154">
            <v>20.46</v>
          </cell>
          <cell r="BE154">
            <v>20.46</v>
          </cell>
          <cell r="BF154">
            <v>20.46</v>
          </cell>
          <cell r="BG154">
            <v>0</v>
          </cell>
          <cell r="BH154">
            <v>1196.4467999999999</v>
          </cell>
          <cell r="BI154">
            <v>1177.71</v>
          </cell>
          <cell r="BJ154">
            <v>1196.4467999999999</v>
          </cell>
          <cell r="BK154">
            <v>1177.71</v>
          </cell>
          <cell r="BL154">
            <v>1196.4467999999999</v>
          </cell>
          <cell r="BM154">
            <v>1196.4467999999999</v>
          </cell>
          <cell r="BN154" t="str">
            <v>&lt;--ADMw_F--</v>
          </cell>
          <cell r="BO154">
            <v>-4.7660000000000003E-3</v>
          </cell>
          <cell r="BP154">
            <v>0</v>
          </cell>
          <cell r="BQ154">
            <v>847.14</v>
          </cell>
          <cell r="BR154">
            <v>71</v>
          </cell>
          <cell r="BS154">
            <v>0.7</v>
          </cell>
          <cell r="BT154" t="str">
            <v>&lt;--Spacer--&gt;</v>
          </cell>
          <cell r="BU154" t="str">
            <v>&lt;--Spacer--&gt;</v>
          </cell>
          <cell r="BV154" t="str">
            <v>&lt;--Spacer--&gt;</v>
          </cell>
          <cell r="BW154" t="str">
            <v>&lt;--Spacer--&gt;</v>
          </cell>
          <cell r="BX154">
            <v>2064</v>
          </cell>
          <cell r="BY154">
            <v>2910200</v>
          </cell>
          <cell r="BZ154">
            <v>0</v>
          </cell>
          <cell r="CA154">
            <v>0</v>
          </cell>
          <cell r="CB154">
            <v>7100</v>
          </cell>
          <cell r="CC154">
            <v>0</v>
          </cell>
          <cell r="CD154">
            <v>0</v>
          </cell>
          <cell r="CE154">
            <v>0</v>
          </cell>
          <cell r="CF154">
            <v>0</v>
          </cell>
          <cell r="CG154">
            <v>12.23</v>
          </cell>
          <cell r="CH154">
            <v>834800</v>
          </cell>
          <cell r="CI154">
            <v>1031.8800000000001</v>
          </cell>
          <cell r="CJ154">
            <v>1031.8800000000001</v>
          </cell>
          <cell r="CK154">
            <v>1031.8800000000001</v>
          </cell>
          <cell r="CL154">
            <v>0</v>
          </cell>
          <cell r="CM154">
            <v>0</v>
          </cell>
          <cell r="CN154" t="str">
            <v>--ADMw_C--&gt;</v>
          </cell>
          <cell r="CO154">
            <v>1031.8800000000001</v>
          </cell>
          <cell r="CP154">
            <v>1031.8800000000001</v>
          </cell>
          <cell r="CQ154">
            <v>1031.8800000000001</v>
          </cell>
          <cell r="CR154">
            <v>0</v>
          </cell>
          <cell r="CS154">
            <v>145</v>
          </cell>
          <cell r="CT154">
            <v>113.5068</v>
          </cell>
          <cell r="CU154">
            <v>5.6</v>
          </cell>
          <cell r="CV154">
            <v>1</v>
          </cell>
          <cell r="CW154">
            <v>0.5</v>
          </cell>
          <cell r="CX154">
            <v>1</v>
          </cell>
          <cell r="CY154">
            <v>1</v>
          </cell>
          <cell r="CZ154">
            <v>0</v>
          </cell>
          <cell r="DA154">
            <v>0</v>
          </cell>
          <cell r="DB154">
            <v>0</v>
          </cell>
          <cell r="DC154">
            <v>0</v>
          </cell>
          <cell r="DD154">
            <v>0</v>
          </cell>
          <cell r="DE154">
            <v>0</v>
          </cell>
          <cell r="DF154">
            <v>0</v>
          </cell>
          <cell r="DG154">
            <v>0</v>
          </cell>
          <cell r="DH154">
            <v>0</v>
          </cell>
          <cell r="DI154">
            <v>0</v>
          </cell>
          <cell r="DJ154">
            <v>0</v>
          </cell>
          <cell r="DK154">
            <v>7</v>
          </cell>
          <cell r="DL154">
            <v>1.75</v>
          </cell>
          <cell r="DM154">
            <v>91</v>
          </cell>
          <cell r="DN154">
            <v>22.75</v>
          </cell>
          <cell r="DO154">
            <v>91</v>
          </cell>
          <cell r="DP154">
            <v>91</v>
          </cell>
          <cell r="DQ154">
            <v>0</v>
          </cell>
          <cell r="DR154">
            <v>0</v>
          </cell>
          <cell r="DS154">
            <v>0</v>
          </cell>
          <cell r="DT154">
            <v>0</v>
          </cell>
          <cell r="DU154">
            <v>0</v>
          </cell>
          <cell r="DV154">
            <v>20.46</v>
          </cell>
          <cell r="DW154">
            <v>20.46</v>
          </cell>
          <cell r="DX154">
            <v>20.46</v>
          </cell>
          <cell r="DY154">
            <v>0</v>
          </cell>
          <cell r="DZ154">
            <v>1173.4504999999999</v>
          </cell>
          <cell r="EA154">
            <v>1196.4467999999999</v>
          </cell>
          <cell r="EB154">
            <v>1173.4504999999999</v>
          </cell>
          <cell r="EC154">
            <v>1196.4467999999999</v>
          </cell>
          <cell r="ED154">
            <v>1196.4467999999999</v>
          </cell>
          <cell r="EE154">
            <v>1196.4467999999999</v>
          </cell>
          <cell r="EF154" t="str">
            <v>&lt;--ADMw_C--</v>
          </cell>
          <cell r="EG154">
            <v>-1.0470999999999999E-2</v>
          </cell>
          <cell r="EH154">
            <v>0</v>
          </cell>
          <cell r="EI154">
            <v>800.54</v>
          </cell>
          <cell r="EJ154">
            <v>69</v>
          </cell>
          <cell r="EK154">
            <v>0.7</v>
          </cell>
          <cell r="EL154" t="str">
            <v>&lt;--Spacer--&gt;</v>
          </cell>
          <cell r="EM154" t="str">
            <v>&lt;--Spacer--&gt;</v>
          </cell>
          <cell r="EN154" t="str">
            <v>&lt;--Spacer--&gt;</v>
          </cell>
          <cell r="EO154" t="str">
            <v>&lt;--Spacer--&gt;</v>
          </cell>
          <cell r="EP154">
            <v>2064</v>
          </cell>
          <cell r="EQ154">
            <v>2865180</v>
          </cell>
          <cell r="ER154">
            <v>0</v>
          </cell>
          <cell r="ES154">
            <v>113108</v>
          </cell>
          <cell r="ET154">
            <v>59966</v>
          </cell>
          <cell r="EU154">
            <v>0</v>
          </cell>
          <cell r="EV154">
            <v>0</v>
          </cell>
          <cell r="EW154">
            <v>0</v>
          </cell>
          <cell r="EX154">
            <v>0</v>
          </cell>
          <cell r="EY154">
            <v>11.51</v>
          </cell>
          <cell r="EZ154">
            <v>710416</v>
          </cell>
          <cell r="FA154">
            <v>998.55</v>
          </cell>
          <cell r="FB154">
            <v>998.55</v>
          </cell>
          <cell r="FC154">
            <v>998.55</v>
          </cell>
          <cell r="FD154">
            <v>0</v>
          </cell>
          <cell r="FE154">
            <v>0</v>
          </cell>
          <cell r="FF154" t="str">
            <v>--ADMw_P--&gt;</v>
          </cell>
          <cell r="FG154">
            <v>998.55</v>
          </cell>
          <cell r="FH154">
            <v>998.55</v>
          </cell>
          <cell r="FI154">
            <v>998.55</v>
          </cell>
          <cell r="FJ154">
            <v>0</v>
          </cell>
          <cell r="FK154">
            <v>143</v>
          </cell>
          <cell r="FL154">
            <v>109.84050000000001</v>
          </cell>
          <cell r="FM154">
            <v>5.6</v>
          </cell>
          <cell r="FN154">
            <v>0</v>
          </cell>
          <cell r="FO154">
            <v>0</v>
          </cell>
          <cell r="FP154">
            <v>0</v>
          </cell>
          <cell r="FQ154">
            <v>0</v>
          </cell>
          <cell r="FR154">
            <v>0</v>
          </cell>
          <cell r="FS154">
            <v>0</v>
          </cell>
          <cell r="FT154">
            <v>0</v>
          </cell>
          <cell r="FU154">
            <v>0</v>
          </cell>
          <cell r="FV154">
            <v>0</v>
          </cell>
          <cell r="FW154">
            <v>0</v>
          </cell>
          <cell r="FX154">
            <v>0</v>
          </cell>
          <cell r="FY154">
            <v>0</v>
          </cell>
          <cell r="FZ154">
            <v>0</v>
          </cell>
          <cell r="GA154">
            <v>0</v>
          </cell>
          <cell r="GB154">
            <v>0</v>
          </cell>
          <cell r="GC154">
            <v>12</v>
          </cell>
          <cell r="GD154">
            <v>3</v>
          </cell>
          <cell r="GE154">
            <v>144</v>
          </cell>
          <cell r="GF154">
            <v>36</v>
          </cell>
          <cell r="GG154">
            <v>144</v>
          </cell>
          <cell r="GH154">
            <v>144</v>
          </cell>
          <cell r="GI154">
            <v>0</v>
          </cell>
          <cell r="GJ154">
            <v>0</v>
          </cell>
          <cell r="GK154">
            <v>0</v>
          </cell>
          <cell r="GL154">
            <v>0</v>
          </cell>
          <cell r="GM154">
            <v>0</v>
          </cell>
          <cell r="GN154">
            <v>20.46</v>
          </cell>
          <cell r="GO154">
            <v>20.46</v>
          </cell>
          <cell r="GP154">
            <v>20.46</v>
          </cell>
          <cell r="GQ154">
            <v>0</v>
          </cell>
          <cell r="GR154">
            <v>1181.4829</v>
          </cell>
          <cell r="GS154">
            <v>1173.4504999999999</v>
          </cell>
          <cell r="GT154">
            <v>1181.4829</v>
          </cell>
          <cell r="GU154">
            <v>1173.4504999999999</v>
          </cell>
          <cell r="GV154">
            <v>1181.4829</v>
          </cell>
          <cell r="GW154">
            <v>1181.4829</v>
          </cell>
          <cell r="GX154" t="str">
            <v>&lt;--ADMw_P--</v>
          </cell>
          <cell r="GY154">
            <v>-2.879E-3</v>
          </cell>
          <cell r="GZ154">
            <v>0</v>
          </cell>
          <cell r="HA154">
            <v>711.45</v>
          </cell>
          <cell r="HB154">
            <v>58</v>
          </cell>
          <cell r="HC154">
            <v>0.7</v>
          </cell>
          <cell r="HD154" t="str">
            <v>&lt;--Spacer--&gt;</v>
          </cell>
          <cell r="HE154" t="str">
            <v>&lt;--Spacer--&gt;</v>
          </cell>
          <cell r="HF154" t="str">
            <v>&lt;--Spacer--&gt;</v>
          </cell>
          <cell r="HG154" t="str">
            <v>&lt;--Spacer--&gt;</v>
          </cell>
          <cell r="HH154">
            <v>2064</v>
          </cell>
          <cell r="HI154">
            <v>2711418</v>
          </cell>
          <cell r="HJ154">
            <v>0</v>
          </cell>
          <cell r="HK154">
            <v>135171</v>
          </cell>
          <cell r="HL154">
            <v>23893</v>
          </cell>
          <cell r="HM154">
            <v>0</v>
          </cell>
          <cell r="HN154">
            <v>0</v>
          </cell>
          <cell r="HO154">
            <v>0</v>
          </cell>
          <cell r="HP154">
            <v>0</v>
          </cell>
          <cell r="HQ154">
            <v>11.69</v>
          </cell>
          <cell r="HR154">
            <v>661273</v>
          </cell>
          <cell r="HS154">
            <v>1008.39</v>
          </cell>
          <cell r="HT154">
            <v>1008.39</v>
          </cell>
          <cell r="HU154">
            <v>1008.39</v>
          </cell>
          <cell r="HV154">
            <v>0</v>
          </cell>
          <cell r="HW154">
            <v>0</v>
          </cell>
          <cell r="HX154" t="str">
            <v>--ADMw_O--&gt;</v>
          </cell>
          <cell r="HY154">
            <v>1008.39</v>
          </cell>
          <cell r="HZ154">
            <v>1008.39</v>
          </cell>
          <cell r="IA154">
            <v>1008.39</v>
          </cell>
          <cell r="IB154">
            <v>0</v>
          </cell>
          <cell r="IC154">
            <v>140</v>
          </cell>
          <cell r="ID154">
            <v>110.9229</v>
          </cell>
          <cell r="IE154">
            <v>5.0999999999999996</v>
          </cell>
          <cell r="IF154">
            <v>0</v>
          </cell>
          <cell r="IG154">
            <v>0</v>
          </cell>
          <cell r="IH154">
            <v>0</v>
          </cell>
          <cell r="II154">
            <v>0</v>
          </cell>
          <cell r="IJ154">
            <v>0</v>
          </cell>
          <cell r="IK154">
            <v>0</v>
          </cell>
          <cell r="IL154">
            <v>0</v>
          </cell>
          <cell r="IM154">
            <v>0</v>
          </cell>
          <cell r="IN154">
            <v>0</v>
          </cell>
          <cell r="IO154">
            <v>0</v>
          </cell>
          <cell r="IP154">
            <v>0</v>
          </cell>
          <cell r="IQ154">
            <v>0</v>
          </cell>
          <cell r="IR154">
            <v>0</v>
          </cell>
          <cell r="IS154">
            <v>0</v>
          </cell>
          <cell r="IT154">
            <v>0</v>
          </cell>
          <cell r="IU154">
            <v>21</v>
          </cell>
          <cell r="IV154">
            <v>5.25</v>
          </cell>
          <cell r="IW154">
            <v>177</v>
          </cell>
          <cell r="IX154">
            <v>44.25</v>
          </cell>
          <cell r="IY154">
            <v>177</v>
          </cell>
          <cell r="IZ154">
            <v>177</v>
          </cell>
          <cell r="JA154">
            <v>0</v>
          </cell>
          <cell r="JB154">
            <v>0</v>
          </cell>
          <cell r="JC154">
            <v>0</v>
          </cell>
          <cell r="JD154">
            <v>0</v>
          </cell>
          <cell r="JE154">
            <v>0</v>
          </cell>
          <cell r="JF154">
            <v>7.57</v>
          </cell>
          <cell r="JG154">
            <v>7.57</v>
          </cell>
          <cell r="JH154">
            <v>7.57</v>
          </cell>
          <cell r="JI154">
            <v>0</v>
          </cell>
          <cell r="JJ154">
            <v>1181.4829</v>
          </cell>
          <cell r="JK154">
            <v>1181.4829</v>
          </cell>
          <cell r="JL154" t="str">
            <v>&lt;--ADMw_O--</v>
          </cell>
          <cell r="JM154">
            <v>0</v>
          </cell>
          <cell r="JN154">
            <v>0</v>
          </cell>
          <cell r="JO154">
            <v>655.77</v>
          </cell>
          <cell r="JP154">
            <v>58</v>
          </cell>
          <cell r="JQ154">
            <v>0.7</v>
          </cell>
          <cell r="JR154">
            <v>43640.35126797454</v>
          </cell>
          <cell r="JS154">
            <v>1</v>
          </cell>
          <cell r="JT154">
            <v>2</v>
          </cell>
        </row>
        <row r="155">
          <cell r="A155">
            <v>2082</v>
          </cell>
          <cell r="B155">
            <v>2082</v>
          </cell>
          <cell r="C155" t="str">
            <v>20004</v>
          </cell>
          <cell r="D155" t="str">
            <v>Lane</v>
          </cell>
          <cell r="E155" t="str">
            <v>Eugene SD 4J</v>
          </cell>
          <cell r="G155">
            <v>2064</v>
          </cell>
          <cell r="H155">
            <v>72635000</v>
          </cell>
          <cell r="I155">
            <v>0</v>
          </cell>
          <cell r="J155">
            <v>0</v>
          </cell>
          <cell r="K155">
            <v>250000</v>
          </cell>
          <cell r="L155">
            <v>0</v>
          </cell>
          <cell r="M155">
            <v>0</v>
          </cell>
          <cell r="N155">
            <v>0</v>
          </cell>
          <cell r="O155">
            <v>0</v>
          </cell>
          <cell r="P155">
            <v>11.99</v>
          </cell>
          <cell r="Q155">
            <v>7941274</v>
          </cell>
          <cell r="R155">
            <v>16920.3</v>
          </cell>
          <cell r="S155">
            <v>16920.3</v>
          </cell>
          <cell r="T155">
            <v>16920.3</v>
          </cell>
          <cell r="U155">
            <v>0</v>
          </cell>
          <cell r="V155" t="str">
            <v>--ADMw_F--&gt;</v>
          </cell>
          <cell r="W155">
            <v>16920.3</v>
          </cell>
          <cell r="X155">
            <v>16920.3</v>
          </cell>
          <cell r="Y155">
            <v>16920.3</v>
          </cell>
          <cell r="Z155">
            <v>0</v>
          </cell>
          <cell r="AA155">
            <v>2432</v>
          </cell>
          <cell r="AB155">
            <v>1861.2329999999999</v>
          </cell>
          <cell r="AC155">
            <v>86.7</v>
          </cell>
          <cell r="AD155">
            <v>575</v>
          </cell>
          <cell r="AE155">
            <v>287.5</v>
          </cell>
          <cell r="AF155">
            <v>575</v>
          </cell>
          <cell r="AG155">
            <v>575</v>
          </cell>
          <cell r="AH155">
            <v>0</v>
          </cell>
          <cell r="AI155">
            <v>36</v>
          </cell>
          <cell r="AJ155">
            <v>36</v>
          </cell>
          <cell r="AK155">
            <v>36</v>
          </cell>
          <cell r="AL155">
            <v>36</v>
          </cell>
          <cell r="AM155">
            <v>0</v>
          </cell>
          <cell r="AN155">
            <v>0</v>
          </cell>
          <cell r="AO155">
            <v>0</v>
          </cell>
          <cell r="AP155">
            <v>0</v>
          </cell>
          <cell r="AQ155">
            <v>0</v>
          </cell>
          <cell r="AR155">
            <v>0</v>
          </cell>
          <cell r="AS155">
            <v>134</v>
          </cell>
          <cell r="AT155">
            <v>33.5</v>
          </cell>
          <cell r="AU155">
            <v>2248.34</v>
          </cell>
          <cell r="AV155">
            <v>562.08500000000004</v>
          </cell>
          <cell r="AW155">
            <v>2248.34</v>
          </cell>
          <cell r="AX155">
            <v>2248.34</v>
          </cell>
          <cell r="AY155">
            <v>0</v>
          </cell>
          <cell r="AZ155">
            <v>0</v>
          </cell>
          <cell r="BA155">
            <v>0</v>
          </cell>
          <cell r="BB155">
            <v>0</v>
          </cell>
          <cell r="BC155">
            <v>0</v>
          </cell>
          <cell r="BD155">
            <v>0</v>
          </cell>
          <cell r="BE155">
            <v>0</v>
          </cell>
          <cell r="BF155">
            <v>0</v>
          </cell>
          <cell r="BG155">
            <v>0</v>
          </cell>
          <cell r="BH155">
            <v>18886.937999999998</v>
          </cell>
          <cell r="BI155">
            <v>19787.317999999999</v>
          </cell>
          <cell r="BJ155">
            <v>19746.835500000001</v>
          </cell>
          <cell r="BK155">
            <v>19787.317999999999</v>
          </cell>
          <cell r="BL155">
            <v>19787.317999999999</v>
          </cell>
          <cell r="BM155">
            <v>19787.317999999999</v>
          </cell>
          <cell r="BN155" t="str">
            <v>&lt;--ADMw_F--</v>
          </cell>
          <cell r="BO155">
            <v>-2.1220000000000002E-3</v>
          </cell>
          <cell r="BP155">
            <v>0</v>
          </cell>
          <cell r="BQ155">
            <v>469.33</v>
          </cell>
          <cell r="BR155">
            <v>21</v>
          </cell>
          <cell r="BS155">
            <v>0.7</v>
          </cell>
          <cell r="BT155" t="str">
            <v>&lt;--Spacer--&gt;</v>
          </cell>
          <cell r="BU155" t="str">
            <v>&lt;--Spacer--&gt;</v>
          </cell>
          <cell r="BV155" t="str">
            <v>&lt;--Spacer--&gt;</v>
          </cell>
          <cell r="BW155" t="str">
            <v>&lt;--Spacer--&gt;</v>
          </cell>
          <cell r="BX155">
            <v>2064</v>
          </cell>
          <cell r="BY155">
            <v>72763000</v>
          </cell>
          <cell r="BZ155">
            <v>719730</v>
          </cell>
          <cell r="CA155">
            <v>0</v>
          </cell>
          <cell r="CB155">
            <v>250000</v>
          </cell>
          <cell r="CC155">
            <v>0</v>
          </cell>
          <cell r="CD155">
            <v>0</v>
          </cell>
          <cell r="CE155">
            <v>0</v>
          </cell>
          <cell r="CF155">
            <v>0</v>
          </cell>
          <cell r="CG155">
            <v>12.1</v>
          </cell>
          <cell r="CH155">
            <v>8381110</v>
          </cell>
          <cell r="CI155">
            <v>16105.08</v>
          </cell>
          <cell r="CJ155">
            <v>16937.05</v>
          </cell>
          <cell r="CK155">
            <v>16105.08</v>
          </cell>
          <cell r="CL155">
            <v>831.97</v>
          </cell>
          <cell r="CM155">
            <v>0</v>
          </cell>
          <cell r="CN155" t="str">
            <v>--ADMw_C--&gt;</v>
          </cell>
          <cell r="CO155">
            <v>16105.08</v>
          </cell>
          <cell r="CP155">
            <v>16937.05</v>
          </cell>
          <cell r="CQ155">
            <v>16105.08</v>
          </cell>
          <cell r="CR155">
            <v>831.97</v>
          </cell>
          <cell r="CS155">
            <v>2306</v>
          </cell>
          <cell r="CT155">
            <v>1863.0754999999999</v>
          </cell>
          <cell r="CU155">
            <v>86.7</v>
          </cell>
          <cell r="CV155">
            <v>490.13</v>
          </cell>
          <cell r="CW155">
            <v>245.065</v>
          </cell>
          <cell r="CX155">
            <v>490.44</v>
          </cell>
          <cell r="CY155">
            <v>490.13</v>
          </cell>
          <cell r="CZ155">
            <v>0.31</v>
          </cell>
          <cell r="DA155">
            <v>18.649999999999999</v>
          </cell>
          <cell r="DB155">
            <v>18.649999999999999</v>
          </cell>
          <cell r="DC155">
            <v>18.649999999999999</v>
          </cell>
          <cell r="DD155">
            <v>18.649999999999999</v>
          </cell>
          <cell r="DE155">
            <v>0</v>
          </cell>
          <cell r="DF155">
            <v>0</v>
          </cell>
          <cell r="DG155">
            <v>0</v>
          </cell>
          <cell r="DH155">
            <v>0</v>
          </cell>
          <cell r="DI155">
            <v>0</v>
          </cell>
          <cell r="DJ155">
            <v>0</v>
          </cell>
          <cell r="DK155">
            <v>134</v>
          </cell>
          <cell r="DL155">
            <v>33.5</v>
          </cell>
          <cell r="DM155">
            <v>2139.4699999999998</v>
          </cell>
          <cell r="DN155">
            <v>534.86749999999995</v>
          </cell>
          <cell r="DO155">
            <v>2250.56</v>
          </cell>
          <cell r="DP155">
            <v>2139.4699999999998</v>
          </cell>
          <cell r="DQ155">
            <v>111.09</v>
          </cell>
          <cell r="DR155">
            <v>0</v>
          </cell>
          <cell r="DS155">
            <v>0</v>
          </cell>
          <cell r="DT155">
            <v>0</v>
          </cell>
          <cell r="DU155">
            <v>0</v>
          </cell>
          <cell r="DV155">
            <v>0</v>
          </cell>
          <cell r="DW155">
            <v>0</v>
          </cell>
          <cell r="DX155">
            <v>0</v>
          </cell>
          <cell r="DY155">
            <v>0</v>
          </cell>
          <cell r="DZ155">
            <v>19098.952099999999</v>
          </cell>
          <cell r="EA155">
            <v>18886.937999999998</v>
          </cell>
          <cell r="EB155">
            <v>19960.682100000002</v>
          </cell>
          <cell r="EC155">
            <v>19746.835500000001</v>
          </cell>
          <cell r="ED155">
            <v>19098.952099999999</v>
          </cell>
          <cell r="EE155">
            <v>19960.682100000002</v>
          </cell>
          <cell r="EF155" t="str">
            <v>&lt;--ADMw_C--</v>
          </cell>
          <cell r="EG155">
            <v>-4.7400000000000003E-3</v>
          </cell>
          <cell r="EH155">
            <v>0</v>
          </cell>
          <cell r="EI155">
            <v>492.49</v>
          </cell>
          <cell r="EJ155">
            <v>28</v>
          </cell>
          <cell r="EK155">
            <v>0.7</v>
          </cell>
          <cell r="EL155" t="str">
            <v>&lt;--Spacer--&gt;</v>
          </cell>
          <cell r="EM155" t="str">
            <v>&lt;--Spacer--&gt;</v>
          </cell>
          <cell r="EN155" t="str">
            <v>&lt;--Spacer--&gt;</v>
          </cell>
          <cell r="EO155" t="str">
            <v>&lt;--Spacer--&gt;</v>
          </cell>
          <cell r="EP155">
            <v>2064</v>
          </cell>
          <cell r="EQ155">
            <v>67985310</v>
          </cell>
          <cell r="ER155">
            <v>757610</v>
          </cell>
          <cell r="ES155">
            <v>1927896</v>
          </cell>
          <cell r="ET155">
            <v>265029</v>
          </cell>
          <cell r="EU155">
            <v>0</v>
          </cell>
          <cell r="EV155">
            <v>0</v>
          </cell>
          <cell r="EW155">
            <v>0</v>
          </cell>
          <cell r="EX155">
            <v>0</v>
          </cell>
          <cell r="EY155">
            <v>11.99</v>
          </cell>
          <cell r="EZ155">
            <v>8557296</v>
          </cell>
          <cell r="FA155">
            <v>16236.89</v>
          </cell>
          <cell r="FB155">
            <v>17068.61</v>
          </cell>
          <cell r="FC155">
            <v>16236.89</v>
          </cell>
          <cell r="FD155">
            <v>831.72</v>
          </cell>
          <cell r="FE155">
            <v>0</v>
          </cell>
          <cell r="FF155" t="str">
            <v>--ADMw_P--&gt;</v>
          </cell>
          <cell r="FG155">
            <v>16236.89</v>
          </cell>
          <cell r="FH155">
            <v>17068.61</v>
          </cell>
          <cell r="FI155">
            <v>16236.89</v>
          </cell>
          <cell r="FJ155">
            <v>831.72</v>
          </cell>
          <cell r="FK155">
            <v>2301</v>
          </cell>
          <cell r="FL155">
            <v>1877.5471</v>
          </cell>
          <cell r="FM155">
            <v>86.7</v>
          </cell>
          <cell r="FN155">
            <v>490.2</v>
          </cell>
          <cell r="FO155">
            <v>245.1</v>
          </cell>
          <cell r="FP155">
            <v>490.2</v>
          </cell>
          <cell r="FQ155">
            <v>490.2</v>
          </cell>
          <cell r="FR155">
            <v>0</v>
          </cell>
          <cell r="FS155">
            <v>30.27</v>
          </cell>
          <cell r="FT155">
            <v>30.27</v>
          </cell>
          <cell r="FU155">
            <v>30.41</v>
          </cell>
          <cell r="FV155">
            <v>30.27</v>
          </cell>
          <cell r="FW155">
            <v>0.14000000000000001</v>
          </cell>
          <cell r="FX155">
            <v>0</v>
          </cell>
          <cell r="FY155">
            <v>0</v>
          </cell>
          <cell r="FZ155">
            <v>0</v>
          </cell>
          <cell r="GA155">
            <v>0</v>
          </cell>
          <cell r="GB155">
            <v>0</v>
          </cell>
          <cell r="GC155">
            <v>157</v>
          </cell>
          <cell r="GD155">
            <v>39.25</v>
          </cell>
          <cell r="GE155">
            <v>2332.7800000000002</v>
          </cell>
          <cell r="GF155">
            <v>583.19500000000005</v>
          </cell>
          <cell r="GG155">
            <v>2452.2600000000002</v>
          </cell>
          <cell r="GH155">
            <v>2332.7800000000002</v>
          </cell>
          <cell r="GI155">
            <v>119.48</v>
          </cell>
          <cell r="GJ155">
            <v>0</v>
          </cell>
          <cell r="GK155">
            <v>0</v>
          </cell>
          <cell r="GL155">
            <v>0</v>
          </cell>
          <cell r="GM155">
            <v>0</v>
          </cell>
          <cell r="GN155">
            <v>0</v>
          </cell>
          <cell r="GO155">
            <v>0</v>
          </cell>
          <cell r="GP155">
            <v>0</v>
          </cell>
          <cell r="GQ155">
            <v>0</v>
          </cell>
          <cell r="GR155">
            <v>19275.625400000001</v>
          </cell>
          <cell r="GS155">
            <v>19098.952099999999</v>
          </cell>
          <cell r="GT155">
            <v>20142.312900000001</v>
          </cell>
          <cell r="GU155">
            <v>19960.682100000002</v>
          </cell>
          <cell r="GV155">
            <v>19275.625400000001</v>
          </cell>
          <cell r="GW155">
            <v>20142.312900000001</v>
          </cell>
          <cell r="GX155" t="str">
            <v>&lt;--ADMw_P--</v>
          </cell>
          <cell r="GY155">
            <v>-4.7270000000000003E-3</v>
          </cell>
          <cell r="GZ155">
            <v>0</v>
          </cell>
          <cell r="HA155">
            <v>501.35</v>
          </cell>
          <cell r="HB155">
            <v>27</v>
          </cell>
          <cell r="HC155">
            <v>0.7</v>
          </cell>
          <cell r="HD155" t="str">
            <v>&lt;--Spacer--&gt;</v>
          </cell>
          <cell r="HE155" t="str">
            <v>&lt;--Spacer--&gt;</v>
          </cell>
          <cell r="HF155" t="str">
            <v>&lt;--Spacer--&gt;</v>
          </cell>
          <cell r="HG155" t="str">
            <v>&lt;--Spacer--&gt;</v>
          </cell>
          <cell r="HH155">
            <v>2064</v>
          </cell>
          <cell r="HI155">
            <v>65013201</v>
          </cell>
          <cell r="HJ155">
            <v>0</v>
          </cell>
          <cell r="HK155">
            <v>2323787</v>
          </cell>
          <cell r="HL155">
            <v>420315</v>
          </cell>
          <cell r="HM155">
            <v>0</v>
          </cell>
          <cell r="HN155">
            <v>0</v>
          </cell>
          <cell r="HO155">
            <v>0</v>
          </cell>
          <cell r="HP155">
            <v>0</v>
          </cell>
          <cell r="HQ155">
            <v>12.13</v>
          </cell>
          <cell r="HR155">
            <v>7845632</v>
          </cell>
          <cell r="HS155">
            <v>16322.36</v>
          </cell>
          <cell r="HT155">
            <v>17154.89</v>
          </cell>
          <cell r="HU155">
            <v>16322.36</v>
          </cell>
          <cell r="HV155">
            <v>832.53</v>
          </cell>
          <cell r="HW155">
            <v>0</v>
          </cell>
          <cell r="HX155" t="str">
            <v>--ADMw_O--&gt;</v>
          </cell>
          <cell r="HY155">
            <v>16322.36</v>
          </cell>
          <cell r="HZ155">
            <v>17154.89</v>
          </cell>
          <cell r="IA155">
            <v>16322.36</v>
          </cell>
          <cell r="IB155">
            <v>832.53</v>
          </cell>
          <cell r="IC155">
            <v>2262</v>
          </cell>
          <cell r="ID155">
            <v>1887.0379</v>
          </cell>
          <cell r="IE155">
            <v>74.599999999999994</v>
          </cell>
          <cell r="IF155">
            <v>491.82</v>
          </cell>
          <cell r="IG155">
            <v>245.91</v>
          </cell>
          <cell r="IH155">
            <v>492.1</v>
          </cell>
          <cell r="II155">
            <v>491.82</v>
          </cell>
          <cell r="IJ155">
            <v>0.28000000000000003</v>
          </cell>
          <cell r="IK155">
            <v>46.3</v>
          </cell>
          <cell r="IL155">
            <v>46.3</v>
          </cell>
          <cell r="IM155">
            <v>46.3</v>
          </cell>
          <cell r="IN155">
            <v>46.3</v>
          </cell>
          <cell r="IO155">
            <v>0</v>
          </cell>
          <cell r="IP155">
            <v>0</v>
          </cell>
          <cell r="IQ155">
            <v>0</v>
          </cell>
          <cell r="IR155">
            <v>0</v>
          </cell>
          <cell r="IS155">
            <v>0</v>
          </cell>
          <cell r="IT155">
            <v>0</v>
          </cell>
          <cell r="IU155">
            <v>132</v>
          </cell>
          <cell r="IV155">
            <v>33</v>
          </cell>
          <cell r="IW155">
            <v>2665.67</v>
          </cell>
          <cell r="IX155">
            <v>666.41750000000002</v>
          </cell>
          <cell r="IY155">
            <v>2801.74</v>
          </cell>
          <cell r="IZ155">
            <v>2665.67</v>
          </cell>
          <cell r="JA155">
            <v>136.07</v>
          </cell>
          <cell r="JB155">
            <v>0</v>
          </cell>
          <cell r="JC155">
            <v>0</v>
          </cell>
          <cell r="JD155">
            <v>0</v>
          </cell>
          <cell r="JE155">
            <v>0</v>
          </cell>
          <cell r="JF155">
            <v>0</v>
          </cell>
          <cell r="JG155">
            <v>0</v>
          </cell>
          <cell r="JH155">
            <v>0</v>
          </cell>
          <cell r="JI155">
            <v>0</v>
          </cell>
          <cell r="JJ155">
            <v>19275.625400000001</v>
          </cell>
          <cell r="JK155">
            <v>20142.312900000001</v>
          </cell>
          <cell r="JL155" t="str">
            <v>&lt;--ADMw_O--</v>
          </cell>
          <cell r="JM155">
            <v>-5.4320000000000002E-3</v>
          </cell>
          <cell r="JN155">
            <v>0</v>
          </cell>
          <cell r="JO155">
            <v>457.34</v>
          </cell>
          <cell r="JP155">
            <v>25</v>
          </cell>
          <cell r="JQ155">
            <v>0.7</v>
          </cell>
          <cell r="JR155">
            <v>43640.35126797454</v>
          </cell>
          <cell r="JS155">
            <v>1</v>
          </cell>
          <cell r="JT155">
            <v>2</v>
          </cell>
        </row>
        <row r="156">
          <cell r="A156">
            <v>507</v>
          </cell>
          <cell r="B156">
            <v>2082</v>
          </cell>
          <cell r="D156" t="str">
            <v>Lane</v>
          </cell>
          <cell r="E156" t="str">
            <v>Eugene SD 4J</v>
          </cell>
          <cell r="F156" t="str">
            <v>Coburg Community Charter School</v>
          </cell>
          <cell r="H156">
            <v>0</v>
          </cell>
          <cell r="I156">
            <v>0</v>
          </cell>
          <cell r="J156">
            <v>0</v>
          </cell>
          <cell r="K156">
            <v>0</v>
          </cell>
          <cell r="L156">
            <v>0</v>
          </cell>
          <cell r="M156">
            <v>0</v>
          </cell>
          <cell r="N156">
            <v>0</v>
          </cell>
          <cell r="O156">
            <v>0</v>
          </cell>
          <cell r="P156">
            <v>0</v>
          </cell>
          <cell r="Q156">
            <v>0</v>
          </cell>
          <cell r="R156">
            <v>0</v>
          </cell>
          <cell r="T156">
            <v>0</v>
          </cell>
          <cell r="U156">
            <v>0</v>
          </cell>
          <cell r="V156" t="str">
            <v>--ADMw_F--&gt;</v>
          </cell>
          <cell r="W156">
            <v>0</v>
          </cell>
          <cell r="Y156">
            <v>0</v>
          </cell>
          <cell r="Z156">
            <v>0</v>
          </cell>
          <cell r="AA156">
            <v>0</v>
          </cell>
          <cell r="AB156">
            <v>0</v>
          </cell>
          <cell r="AC156">
            <v>0</v>
          </cell>
          <cell r="AD156">
            <v>0</v>
          </cell>
          <cell r="AE156">
            <v>0</v>
          </cell>
          <cell r="AG156">
            <v>0</v>
          </cell>
          <cell r="AH156">
            <v>0</v>
          </cell>
          <cell r="AI156">
            <v>0</v>
          </cell>
          <cell r="AJ156">
            <v>0</v>
          </cell>
          <cell r="AL156">
            <v>0</v>
          </cell>
          <cell r="AM156">
            <v>0</v>
          </cell>
          <cell r="AN156">
            <v>0</v>
          </cell>
          <cell r="AO156">
            <v>0</v>
          </cell>
          <cell r="AQ156">
            <v>0</v>
          </cell>
          <cell r="AR156">
            <v>0</v>
          </cell>
          <cell r="AS156">
            <v>0</v>
          </cell>
          <cell r="AT156">
            <v>0</v>
          </cell>
          <cell r="AU156">
            <v>0</v>
          </cell>
          <cell r="AV156">
            <v>0</v>
          </cell>
          <cell r="AX156">
            <v>0</v>
          </cell>
          <cell r="AY156">
            <v>0</v>
          </cell>
          <cell r="AZ156">
            <v>0</v>
          </cell>
          <cell r="BB156">
            <v>0</v>
          </cell>
          <cell r="BC156">
            <v>0</v>
          </cell>
          <cell r="BD156">
            <v>0</v>
          </cell>
          <cell r="BF156">
            <v>0</v>
          </cell>
          <cell r="BG156">
            <v>0</v>
          </cell>
          <cell r="BH156">
            <v>230.935</v>
          </cell>
          <cell r="BI156">
            <v>0</v>
          </cell>
          <cell r="BL156">
            <v>230.935</v>
          </cell>
          <cell r="BN156" t="str">
            <v>&lt;--ADMw_F--</v>
          </cell>
          <cell r="BO156">
            <v>0</v>
          </cell>
          <cell r="BP156">
            <v>0</v>
          </cell>
          <cell r="BQ156">
            <v>0</v>
          </cell>
          <cell r="BR156">
            <v>0</v>
          </cell>
          <cell r="BS156">
            <v>0</v>
          </cell>
          <cell r="BT156" t="str">
            <v>&lt;--Spacer--&gt;</v>
          </cell>
          <cell r="BU156" t="str">
            <v>&lt;--Spacer--&gt;</v>
          </cell>
          <cell r="BV156" t="str">
            <v>&lt;--Spacer--&gt;</v>
          </cell>
          <cell r="BW156" t="str">
            <v>&lt;--Spacer--&gt;</v>
          </cell>
          <cell r="BY156">
            <v>0</v>
          </cell>
          <cell r="BZ156">
            <v>0</v>
          </cell>
          <cell r="CA156">
            <v>0</v>
          </cell>
          <cell r="CB156">
            <v>0</v>
          </cell>
          <cell r="CC156">
            <v>0</v>
          </cell>
          <cell r="CD156">
            <v>0</v>
          </cell>
          <cell r="CE156">
            <v>0</v>
          </cell>
          <cell r="CF156">
            <v>0</v>
          </cell>
          <cell r="CG156">
            <v>0</v>
          </cell>
          <cell r="CH156">
            <v>0</v>
          </cell>
          <cell r="CI156">
            <v>223.33</v>
          </cell>
          <cell r="CK156">
            <v>223.33</v>
          </cell>
          <cell r="CL156">
            <v>0</v>
          </cell>
          <cell r="CM156">
            <v>0</v>
          </cell>
          <cell r="CN156" t="str">
            <v>--ADMw_C--&gt;</v>
          </cell>
          <cell r="CO156">
            <v>223.33</v>
          </cell>
          <cell r="CQ156">
            <v>223.33</v>
          </cell>
          <cell r="CR156">
            <v>0</v>
          </cell>
          <cell r="CS156">
            <v>0</v>
          </cell>
          <cell r="CT156">
            <v>0</v>
          </cell>
          <cell r="CU156">
            <v>0</v>
          </cell>
          <cell r="CV156">
            <v>0.3</v>
          </cell>
          <cell r="CW156">
            <v>0.15</v>
          </cell>
          <cell r="CY156">
            <v>0.3</v>
          </cell>
          <cell r="CZ156">
            <v>0</v>
          </cell>
          <cell r="DA156">
            <v>0</v>
          </cell>
          <cell r="DB156">
            <v>0</v>
          </cell>
          <cell r="DD156">
            <v>0</v>
          </cell>
          <cell r="DE156">
            <v>0</v>
          </cell>
          <cell r="DF156">
            <v>0</v>
          </cell>
          <cell r="DG156">
            <v>0</v>
          </cell>
          <cell r="DI156">
            <v>0</v>
          </cell>
          <cell r="DJ156">
            <v>0</v>
          </cell>
          <cell r="DK156">
            <v>0</v>
          </cell>
          <cell r="DL156">
            <v>0</v>
          </cell>
          <cell r="DM156">
            <v>29.82</v>
          </cell>
          <cell r="DN156">
            <v>7.4550000000000001</v>
          </cell>
          <cell r="DP156">
            <v>29.82</v>
          </cell>
          <cell r="DQ156">
            <v>0</v>
          </cell>
          <cell r="DR156">
            <v>0</v>
          </cell>
          <cell r="DT156">
            <v>0</v>
          </cell>
          <cell r="DU156">
            <v>0</v>
          </cell>
          <cell r="DV156">
            <v>0</v>
          </cell>
          <cell r="DX156">
            <v>0</v>
          </cell>
          <cell r="DY156">
            <v>0</v>
          </cell>
          <cell r="DZ156">
            <v>219.86250000000001</v>
          </cell>
          <cell r="EA156">
            <v>230.935</v>
          </cell>
          <cell r="ED156">
            <v>230.935</v>
          </cell>
          <cell r="EF156" t="str">
            <v>&lt;--ADMw_C--</v>
          </cell>
          <cell r="EG156">
            <v>-4.7400000000000003E-3</v>
          </cell>
          <cell r="EH156">
            <v>0</v>
          </cell>
          <cell r="EI156">
            <v>0</v>
          </cell>
          <cell r="EJ156">
            <v>0</v>
          </cell>
          <cell r="EK156">
            <v>0</v>
          </cell>
          <cell r="EL156" t="str">
            <v>&lt;--Spacer--&gt;</v>
          </cell>
          <cell r="EM156" t="str">
            <v>&lt;--Spacer--&gt;</v>
          </cell>
          <cell r="EN156" t="str">
            <v>&lt;--Spacer--&gt;</v>
          </cell>
          <cell r="EO156" t="str">
            <v>&lt;--Spacer--&gt;</v>
          </cell>
          <cell r="EQ156">
            <v>0</v>
          </cell>
          <cell r="ER156">
            <v>0</v>
          </cell>
          <cell r="ES156">
            <v>0</v>
          </cell>
          <cell r="ET156">
            <v>0</v>
          </cell>
          <cell r="EU156">
            <v>0</v>
          </cell>
          <cell r="EV156">
            <v>0</v>
          </cell>
          <cell r="EW156">
            <v>0</v>
          </cell>
          <cell r="EX156">
            <v>0</v>
          </cell>
          <cell r="EY156">
            <v>0</v>
          </cell>
          <cell r="EZ156">
            <v>0</v>
          </cell>
          <cell r="FA156">
            <v>212.24</v>
          </cell>
          <cell r="FC156">
            <v>212.24</v>
          </cell>
          <cell r="FD156">
            <v>0</v>
          </cell>
          <cell r="FE156">
            <v>0</v>
          </cell>
          <cell r="FF156" t="str">
            <v>--ADMw_P--&gt;</v>
          </cell>
          <cell r="FG156">
            <v>212.24</v>
          </cell>
          <cell r="FI156">
            <v>212.24</v>
          </cell>
          <cell r="FJ156">
            <v>0</v>
          </cell>
          <cell r="FK156">
            <v>0</v>
          </cell>
          <cell r="FL156">
            <v>0</v>
          </cell>
          <cell r="FM156">
            <v>0</v>
          </cell>
          <cell r="FN156">
            <v>0</v>
          </cell>
          <cell r="FO156">
            <v>0</v>
          </cell>
          <cell r="FQ156">
            <v>0</v>
          </cell>
          <cell r="FR156">
            <v>0</v>
          </cell>
          <cell r="FS156">
            <v>0</v>
          </cell>
          <cell r="FT156">
            <v>0</v>
          </cell>
          <cell r="FV156">
            <v>0</v>
          </cell>
          <cell r="FW156">
            <v>0</v>
          </cell>
          <cell r="FX156">
            <v>0</v>
          </cell>
          <cell r="FY156">
            <v>0</v>
          </cell>
          <cell r="GA156">
            <v>0</v>
          </cell>
          <cell r="GB156">
            <v>0</v>
          </cell>
          <cell r="GC156">
            <v>0</v>
          </cell>
          <cell r="GD156">
            <v>0</v>
          </cell>
          <cell r="GE156">
            <v>30.49</v>
          </cell>
          <cell r="GF156">
            <v>7.6224999999999996</v>
          </cell>
          <cell r="GH156">
            <v>30.49</v>
          </cell>
          <cell r="GI156">
            <v>0</v>
          </cell>
          <cell r="GJ156">
            <v>0</v>
          </cell>
          <cell r="GL156">
            <v>0</v>
          </cell>
          <cell r="GM156">
            <v>0</v>
          </cell>
          <cell r="GN156">
            <v>0</v>
          </cell>
          <cell r="GP156">
            <v>0</v>
          </cell>
          <cell r="GQ156">
            <v>0</v>
          </cell>
          <cell r="GR156">
            <v>227.4075</v>
          </cell>
          <cell r="GS156">
            <v>219.86250000000001</v>
          </cell>
          <cell r="GV156">
            <v>227.4075</v>
          </cell>
          <cell r="GX156" t="str">
            <v>&lt;--ADMw_P--</v>
          </cell>
          <cell r="GY156">
            <v>0</v>
          </cell>
          <cell r="GZ156">
            <v>0</v>
          </cell>
          <cell r="HA156">
            <v>0</v>
          </cell>
          <cell r="HB156">
            <v>0</v>
          </cell>
          <cell r="HC156">
            <v>0</v>
          </cell>
          <cell r="HD156" t="str">
            <v>&lt;--Spacer--&gt;</v>
          </cell>
          <cell r="HE156" t="str">
            <v>&lt;--Spacer--&gt;</v>
          </cell>
          <cell r="HF156" t="str">
            <v>&lt;--Spacer--&gt;</v>
          </cell>
          <cell r="HG156" t="str">
            <v>&lt;--Spacer--&gt;</v>
          </cell>
          <cell r="HI156">
            <v>0</v>
          </cell>
          <cell r="HJ156">
            <v>0</v>
          </cell>
          <cell r="HK156">
            <v>0</v>
          </cell>
          <cell r="HL156">
            <v>0</v>
          </cell>
          <cell r="HM156">
            <v>0</v>
          </cell>
          <cell r="HN156">
            <v>0</v>
          </cell>
          <cell r="HO156">
            <v>0</v>
          </cell>
          <cell r="HP156">
            <v>0</v>
          </cell>
          <cell r="HQ156">
            <v>0</v>
          </cell>
          <cell r="HR156">
            <v>0</v>
          </cell>
          <cell r="HS156">
            <v>218.48</v>
          </cell>
          <cell r="HU156">
            <v>218.48</v>
          </cell>
          <cell r="HV156">
            <v>0</v>
          </cell>
          <cell r="HW156">
            <v>0</v>
          </cell>
          <cell r="HX156" t="str">
            <v>--ADMw_O--&gt;</v>
          </cell>
          <cell r="HY156">
            <v>218.48</v>
          </cell>
          <cell r="IA156">
            <v>218.48</v>
          </cell>
          <cell r="IB156">
            <v>0</v>
          </cell>
          <cell r="IC156">
            <v>0</v>
          </cell>
          <cell r="ID156">
            <v>0</v>
          </cell>
          <cell r="IE156">
            <v>0</v>
          </cell>
          <cell r="IF156">
            <v>0</v>
          </cell>
          <cell r="IG156">
            <v>0</v>
          </cell>
          <cell r="II156">
            <v>0</v>
          </cell>
          <cell r="IJ156">
            <v>0</v>
          </cell>
          <cell r="IK156">
            <v>0</v>
          </cell>
          <cell r="IL156">
            <v>0</v>
          </cell>
          <cell r="IN156">
            <v>0</v>
          </cell>
          <cell r="IO156">
            <v>0</v>
          </cell>
          <cell r="IP156">
            <v>0</v>
          </cell>
          <cell r="IQ156">
            <v>0</v>
          </cell>
          <cell r="IS156">
            <v>0</v>
          </cell>
          <cell r="IT156">
            <v>0</v>
          </cell>
          <cell r="IU156">
            <v>0</v>
          </cell>
          <cell r="IV156">
            <v>0</v>
          </cell>
          <cell r="IW156">
            <v>35.71</v>
          </cell>
          <cell r="IX156">
            <v>8.9275000000000002</v>
          </cell>
          <cell r="IZ156">
            <v>35.71</v>
          </cell>
          <cell r="JA156">
            <v>0</v>
          </cell>
          <cell r="JB156">
            <v>0</v>
          </cell>
          <cell r="JD156">
            <v>0</v>
          </cell>
          <cell r="JE156">
            <v>0</v>
          </cell>
          <cell r="JF156">
            <v>0</v>
          </cell>
          <cell r="JH156">
            <v>0</v>
          </cell>
          <cell r="JI156">
            <v>0</v>
          </cell>
          <cell r="JJ156">
            <v>227.4075</v>
          </cell>
          <cell r="JL156" t="str">
            <v>&lt;--ADMw_O--</v>
          </cell>
          <cell r="JM156">
            <v>0</v>
          </cell>
          <cell r="JN156">
            <v>0</v>
          </cell>
          <cell r="JO156">
            <v>0</v>
          </cell>
          <cell r="JP156">
            <v>0</v>
          </cell>
          <cell r="JQ156">
            <v>0</v>
          </cell>
          <cell r="JR156">
            <v>43640.35126797454</v>
          </cell>
          <cell r="JS156">
            <v>1</v>
          </cell>
          <cell r="JT156">
            <v>3</v>
          </cell>
        </row>
        <row r="157">
          <cell r="A157">
            <v>1861</v>
          </cell>
          <cell r="B157">
            <v>2082</v>
          </cell>
          <cell r="D157" t="str">
            <v>Lane</v>
          </cell>
          <cell r="E157" t="str">
            <v>Eugene SD 4J</v>
          </cell>
          <cell r="F157" t="str">
            <v>Twin Rivers Charter School</v>
          </cell>
          <cell r="H157">
            <v>0</v>
          </cell>
          <cell r="I157">
            <v>0</v>
          </cell>
          <cell r="J157">
            <v>0</v>
          </cell>
          <cell r="K157">
            <v>0</v>
          </cell>
          <cell r="L157">
            <v>0</v>
          </cell>
          <cell r="M157">
            <v>0</v>
          </cell>
          <cell r="N157">
            <v>0</v>
          </cell>
          <cell r="O157">
            <v>0</v>
          </cell>
          <cell r="P157">
            <v>0</v>
          </cell>
          <cell r="Q157">
            <v>0</v>
          </cell>
          <cell r="R157">
            <v>0</v>
          </cell>
          <cell r="T157">
            <v>0</v>
          </cell>
          <cell r="U157">
            <v>0</v>
          </cell>
          <cell r="V157" t="str">
            <v>--ADMw_F--&gt;</v>
          </cell>
          <cell r="W157">
            <v>0</v>
          </cell>
          <cell r="Y157">
            <v>0</v>
          </cell>
          <cell r="Z157">
            <v>0</v>
          </cell>
          <cell r="AA157">
            <v>0</v>
          </cell>
          <cell r="AB157">
            <v>0</v>
          </cell>
          <cell r="AC157">
            <v>0</v>
          </cell>
          <cell r="AD157">
            <v>0</v>
          </cell>
          <cell r="AE157">
            <v>0</v>
          </cell>
          <cell r="AG157">
            <v>0</v>
          </cell>
          <cell r="AH157">
            <v>0</v>
          </cell>
          <cell r="AI157">
            <v>0</v>
          </cell>
          <cell r="AJ157">
            <v>0</v>
          </cell>
          <cell r="AL157">
            <v>0</v>
          </cell>
          <cell r="AM157">
            <v>0</v>
          </cell>
          <cell r="AN157">
            <v>0</v>
          </cell>
          <cell r="AO157">
            <v>0</v>
          </cell>
          <cell r="AQ157">
            <v>0</v>
          </cell>
          <cell r="AR157">
            <v>0</v>
          </cell>
          <cell r="AS157">
            <v>0</v>
          </cell>
          <cell r="AT157">
            <v>0</v>
          </cell>
          <cell r="AU157">
            <v>0</v>
          </cell>
          <cell r="AV157">
            <v>0</v>
          </cell>
          <cell r="AX157">
            <v>0</v>
          </cell>
          <cell r="AY157">
            <v>0</v>
          </cell>
          <cell r="AZ157">
            <v>0</v>
          </cell>
          <cell r="BB157">
            <v>0</v>
          </cell>
          <cell r="BC157">
            <v>0</v>
          </cell>
          <cell r="BD157">
            <v>0</v>
          </cell>
          <cell r="BF157">
            <v>0</v>
          </cell>
          <cell r="BG157">
            <v>0</v>
          </cell>
          <cell r="BH157">
            <v>31.6325</v>
          </cell>
          <cell r="BI157">
            <v>0</v>
          </cell>
          <cell r="BL157">
            <v>31.6325</v>
          </cell>
          <cell r="BN157" t="str">
            <v>&lt;--ADMw_F--</v>
          </cell>
          <cell r="BO157">
            <v>0</v>
          </cell>
          <cell r="BP157">
            <v>0</v>
          </cell>
          <cell r="BQ157">
            <v>0</v>
          </cell>
          <cell r="BR157">
            <v>0</v>
          </cell>
          <cell r="BS157">
            <v>0</v>
          </cell>
          <cell r="BT157" t="str">
            <v>&lt;--Spacer--&gt;</v>
          </cell>
          <cell r="BU157" t="str">
            <v>&lt;--Spacer--&gt;</v>
          </cell>
          <cell r="BV157" t="str">
            <v>&lt;--Spacer--&gt;</v>
          </cell>
          <cell r="BW157" t="str">
            <v>&lt;--Spacer--&gt;</v>
          </cell>
          <cell r="BY157">
            <v>0</v>
          </cell>
          <cell r="BZ157">
            <v>0</v>
          </cell>
          <cell r="CA157">
            <v>0</v>
          </cell>
          <cell r="CB157">
            <v>0</v>
          </cell>
          <cell r="CC157">
            <v>0</v>
          </cell>
          <cell r="CD157">
            <v>0</v>
          </cell>
          <cell r="CE157">
            <v>0</v>
          </cell>
          <cell r="CF157">
            <v>0</v>
          </cell>
          <cell r="CG157">
            <v>0</v>
          </cell>
          <cell r="CH157">
            <v>0</v>
          </cell>
          <cell r="CI157">
            <v>30.61</v>
          </cell>
          <cell r="CK157">
            <v>30.61</v>
          </cell>
          <cell r="CL157">
            <v>0</v>
          </cell>
          <cell r="CM157">
            <v>0</v>
          </cell>
          <cell r="CN157" t="str">
            <v>--ADMw_C--&gt;</v>
          </cell>
          <cell r="CO157">
            <v>30.61</v>
          </cell>
          <cell r="CQ157">
            <v>30.61</v>
          </cell>
          <cell r="CR157">
            <v>0</v>
          </cell>
          <cell r="CS157">
            <v>0</v>
          </cell>
          <cell r="CT157">
            <v>0</v>
          </cell>
          <cell r="CU157">
            <v>0</v>
          </cell>
          <cell r="CV157">
            <v>0</v>
          </cell>
          <cell r="CW157">
            <v>0</v>
          </cell>
          <cell r="CY157">
            <v>0</v>
          </cell>
          <cell r="CZ157">
            <v>0</v>
          </cell>
          <cell r="DA157">
            <v>0</v>
          </cell>
          <cell r="DB157">
            <v>0</v>
          </cell>
          <cell r="DD157">
            <v>0</v>
          </cell>
          <cell r="DE157">
            <v>0</v>
          </cell>
          <cell r="DF157">
            <v>0</v>
          </cell>
          <cell r="DG157">
            <v>0</v>
          </cell>
          <cell r="DI157">
            <v>0</v>
          </cell>
          <cell r="DJ157">
            <v>0</v>
          </cell>
          <cell r="DK157">
            <v>0</v>
          </cell>
          <cell r="DL157">
            <v>0</v>
          </cell>
          <cell r="DM157">
            <v>4.09</v>
          </cell>
          <cell r="DN157">
            <v>1.0225</v>
          </cell>
          <cell r="DP157">
            <v>4.09</v>
          </cell>
          <cell r="DQ157">
            <v>0</v>
          </cell>
          <cell r="DR157">
            <v>0</v>
          </cell>
          <cell r="DT157">
            <v>0</v>
          </cell>
          <cell r="DU157">
            <v>0</v>
          </cell>
          <cell r="DV157">
            <v>0</v>
          </cell>
          <cell r="DX157">
            <v>0</v>
          </cell>
          <cell r="DY157">
            <v>0</v>
          </cell>
          <cell r="DZ157">
            <v>35.262500000000003</v>
          </cell>
          <cell r="EA157">
            <v>31.6325</v>
          </cell>
          <cell r="ED157">
            <v>35.262500000000003</v>
          </cell>
          <cell r="EF157" t="str">
            <v>&lt;--ADMw_C--</v>
          </cell>
          <cell r="EG157">
            <v>-4.7400000000000003E-3</v>
          </cell>
          <cell r="EH157">
            <v>0</v>
          </cell>
          <cell r="EI157">
            <v>0</v>
          </cell>
          <cell r="EJ157">
            <v>0</v>
          </cell>
          <cell r="EK157">
            <v>0</v>
          </cell>
          <cell r="EL157" t="str">
            <v>&lt;--Spacer--&gt;</v>
          </cell>
          <cell r="EM157" t="str">
            <v>&lt;--Spacer--&gt;</v>
          </cell>
          <cell r="EN157" t="str">
            <v>&lt;--Spacer--&gt;</v>
          </cell>
          <cell r="EO157" t="str">
            <v>&lt;--Spacer--&gt;</v>
          </cell>
          <cell r="EQ157">
            <v>0</v>
          </cell>
          <cell r="ER157">
            <v>0</v>
          </cell>
          <cell r="ES157">
            <v>0</v>
          </cell>
          <cell r="ET157">
            <v>0</v>
          </cell>
          <cell r="EU157">
            <v>0</v>
          </cell>
          <cell r="EV157">
            <v>0</v>
          </cell>
          <cell r="EW157">
            <v>0</v>
          </cell>
          <cell r="EX157">
            <v>0</v>
          </cell>
          <cell r="EY157">
            <v>0</v>
          </cell>
          <cell r="EZ157">
            <v>0</v>
          </cell>
          <cell r="FA157">
            <v>34.04</v>
          </cell>
          <cell r="FC157">
            <v>34.04</v>
          </cell>
          <cell r="FD157">
            <v>0</v>
          </cell>
          <cell r="FE157">
            <v>0</v>
          </cell>
          <cell r="FF157" t="str">
            <v>--ADMw_P--&gt;</v>
          </cell>
          <cell r="FG157">
            <v>34.04</v>
          </cell>
          <cell r="FI157">
            <v>34.04</v>
          </cell>
          <cell r="FJ157">
            <v>0</v>
          </cell>
          <cell r="FK157">
            <v>0</v>
          </cell>
          <cell r="FL157">
            <v>0</v>
          </cell>
          <cell r="FM157">
            <v>0</v>
          </cell>
          <cell r="FN157">
            <v>0</v>
          </cell>
          <cell r="FO157">
            <v>0</v>
          </cell>
          <cell r="FQ157">
            <v>0</v>
          </cell>
          <cell r="FR157">
            <v>0</v>
          </cell>
          <cell r="FS157">
            <v>0</v>
          </cell>
          <cell r="FT157">
            <v>0</v>
          </cell>
          <cell r="FV157">
            <v>0</v>
          </cell>
          <cell r="FW157">
            <v>0</v>
          </cell>
          <cell r="FX157">
            <v>0</v>
          </cell>
          <cell r="FY157">
            <v>0</v>
          </cell>
          <cell r="GA157">
            <v>0</v>
          </cell>
          <cell r="GB157">
            <v>0</v>
          </cell>
          <cell r="GC157">
            <v>0</v>
          </cell>
          <cell r="GD157">
            <v>0</v>
          </cell>
          <cell r="GE157">
            <v>4.8899999999999997</v>
          </cell>
          <cell r="GF157">
            <v>1.2224999999999999</v>
          </cell>
          <cell r="GH157">
            <v>4.8899999999999997</v>
          </cell>
          <cell r="GI157">
            <v>0</v>
          </cell>
          <cell r="GJ157">
            <v>0</v>
          </cell>
          <cell r="GL157">
            <v>0</v>
          </cell>
          <cell r="GM157">
            <v>0</v>
          </cell>
          <cell r="GN157">
            <v>0</v>
          </cell>
          <cell r="GP157">
            <v>0</v>
          </cell>
          <cell r="GQ157">
            <v>0</v>
          </cell>
          <cell r="GR157">
            <v>37.454999999999998</v>
          </cell>
          <cell r="GS157">
            <v>35.262500000000003</v>
          </cell>
          <cell r="GV157">
            <v>37.454999999999998</v>
          </cell>
          <cell r="GX157" t="str">
            <v>&lt;--ADMw_P--</v>
          </cell>
          <cell r="GY157">
            <v>0</v>
          </cell>
          <cell r="GZ157">
            <v>0</v>
          </cell>
          <cell r="HA157">
            <v>0</v>
          </cell>
          <cell r="HB157">
            <v>0</v>
          </cell>
          <cell r="HC157">
            <v>0</v>
          </cell>
          <cell r="HD157" t="str">
            <v>&lt;--Spacer--&gt;</v>
          </cell>
          <cell r="HE157" t="str">
            <v>&lt;--Spacer--&gt;</v>
          </cell>
          <cell r="HF157" t="str">
            <v>&lt;--Spacer--&gt;</v>
          </cell>
          <cell r="HG157" t="str">
            <v>&lt;--Spacer--&gt;</v>
          </cell>
          <cell r="HI157">
            <v>0</v>
          </cell>
          <cell r="HJ157">
            <v>0</v>
          </cell>
          <cell r="HK157">
            <v>0</v>
          </cell>
          <cell r="HL157">
            <v>0</v>
          </cell>
          <cell r="HM157">
            <v>0</v>
          </cell>
          <cell r="HN157">
            <v>0</v>
          </cell>
          <cell r="HO157">
            <v>0</v>
          </cell>
          <cell r="HP157">
            <v>0</v>
          </cell>
          <cell r="HQ157">
            <v>0</v>
          </cell>
          <cell r="HR157">
            <v>0</v>
          </cell>
          <cell r="HS157">
            <v>35.85</v>
          </cell>
          <cell r="HU157">
            <v>35.85</v>
          </cell>
          <cell r="HV157">
            <v>0</v>
          </cell>
          <cell r="HW157">
            <v>0</v>
          </cell>
          <cell r="HX157" t="str">
            <v>--ADMw_O--&gt;</v>
          </cell>
          <cell r="HY157">
            <v>35.85</v>
          </cell>
          <cell r="IA157">
            <v>35.85</v>
          </cell>
          <cell r="IB157">
            <v>0</v>
          </cell>
          <cell r="IC157">
            <v>0</v>
          </cell>
          <cell r="ID157">
            <v>0</v>
          </cell>
          <cell r="IE157">
            <v>0</v>
          </cell>
          <cell r="IF157">
            <v>0.28000000000000003</v>
          </cell>
          <cell r="IG157">
            <v>0.14000000000000001</v>
          </cell>
          <cell r="II157">
            <v>0.28000000000000003</v>
          </cell>
          <cell r="IJ157">
            <v>0</v>
          </cell>
          <cell r="IK157">
            <v>0</v>
          </cell>
          <cell r="IL157">
            <v>0</v>
          </cell>
          <cell r="IN157">
            <v>0</v>
          </cell>
          <cell r="IO157">
            <v>0</v>
          </cell>
          <cell r="IP157">
            <v>0</v>
          </cell>
          <cell r="IQ157">
            <v>0</v>
          </cell>
          <cell r="IS157">
            <v>0</v>
          </cell>
          <cell r="IT157">
            <v>0</v>
          </cell>
          <cell r="IU157">
            <v>0</v>
          </cell>
          <cell r="IV157">
            <v>0</v>
          </cell>
          <cell r="IW157">
            <v>5.86</v>
          </cell>
          <cell r="IX157">
            <v>1.4650000000000001</v>
          </cell>
          <cell r="IZ157">
            <v>5.86</v>
          </cell>
          <cell r="JA157">
            <v>0</v>
          </cell>
          <cell r="JB157">
            <v>0</v>
          </cell>
          <cell r="JD157">
            <v>0</v>
          </cell>
          <cell r="JE157">
            <v>0</v>
          </cell>
          <cell r="JF157">
            <v>0</v>
          </cell>
          <cell r="JH157">
            <v>0</v>
          </cell>
          <cell r="JI157">
            <v>0</v>
          </cell>
          <cell r="JJ157">
            <v>37.454999999999998</v>
          </cell>
          <cell r="JL157" t="str">
            <v>&lt;--ADMw_O--</v>
          </cell>
          <cell r="JM157">
            <v>0</v>
          </cell>
          <cell r="JN157">
            <v>0</v>
          </cell>
          <cell r="JO157">
            <v>0</v>
          </cell>
          <cell r="JP157">
            <v>0</v>
          </cell>
          <cell r="JQ157">
            <v>0</v>
          </cell>
          <cell r="JR157">
            <v>43640.35126797454</v>
          </cell>
          <cell r="JS157">
            <v>1</v>
          </cell>
          <cell r="JT157">
            <v>3</v>
          </cell>
        </row>
        <row r="158">
          <cell r="A158">
            <v>3229</v>
          </cell>
          <cell r="B158">
            <v>2082</v>
          </cell>
          <cell r="D158" t="str">
            <v>Lane</v>
          </cell>
          <cell r="E158" t="str">
            <v>Eugene SD 4J</v>
          </cell>
          <cell r="F158" t="str">
            <v>Village School</v>
          </cell>
          <cell r="H158">
            <v>0</v>
          </cell>
          <cell r="I158">
            <v>0</v>
          </cell>
          <cell r="J158">
            <v>0</v>
          </cell>
          <cell r="K158">
            <v>0</v>
          </cell>
          <cell r="L158">
            <v>0</v>
          </cell>
          <cell r="M158">
            <v>0</v>
          </cell>
          <cell r="N158">
            <v>0</v>
          </cell>
          <cell r="O158">
            <v>0</v>
          </cell>
          <cell r="P158">
            <v>0</v>
          </cell>
          <cell r="Q158">
            <v>0</v>
          </cell>
          <cell r="R158">
            <v>0</v>
          </cell>
          <cell r="T158">
            <v>0</v>
          </cell>
          <cell r="U158">
            <v>0</v>
          </cell>
          <cell r="V158" t="str">
            <v>--ADMw_F--&gt;</v>
          </cell>
          <cell r="W158">
            <v>0</v>
          </cell>
          <cell r="Y158">
            <v>0</v>
          </cell>
          <cell r="Z158">
            <v>0</v>
          </cell>
          <cell r="AA158">
            <v>0</v>
          </cell>
          <cell r="AB158">
            <v>0</v>
          </cell>
          <cell r="AC158">
            <v>0</v>
          </cell>
          <cell r="AD158">
            <v>0</v>
          </cell>
          <cell r="AE158">
            <v>0</v>
          </cell>
          <cell r="AG158">
            <v>0</v>
          </cell>
          <cell r="AH158">
            <v>0</v>
          </cell>
          <cell r="AI158">
            <v>0</v>
          </cell>
          <cell r="AJ158">
            <v>0</v>
          </cell>
          <cell r="AL158">
            <v>0</v>
          </cell>
          <cell r="AM158">
            <v>0</v>
          </cell>
          <cell r="AN158">
            <v>0</v>
          </cell>
          <cell r="AO158">
            <v>0</v>
          </cell>
          <cell r="AQ158">
            <v>0</v>
          </cell>
          <cell r="AR158">
            <v>0</v>
          </cell>
          <cell r="AS158">
            <v>0</v>
          </cell>
          <cell r="AT158">
            <v>0</v>
          </cell>
          <cell r="AU158">
            <v>0</v>
          </cell>
          <cell r="AV158">
            <v>0</v>
          </cell>
          <cell r="AX158">
            <v>0</v>
          </cell>
          <cell r="AY158">
            <v>0</v>
          </cell>
          <cell r="AZ158">
            <v>0</v>
          </cell>
          <cell r="BB158">
            <v>0</v>
          </cell>
          <cell r="BC158">
            <v>0</v>
          </cell>
          <cell r="BD158">
            <v>0</v>
          </cell>
          <cell r="BF158">
            <v>0</v>
          </cell>
          <cell r="BG158">
            <v>0</v>
          </cell>
          <cell r="BH158">
            <v>228.32</v>
          </cell>
          <cell r="BI158">
            <v>0</v>
          </cell>
          <cell r="BL158">
            <v>228.32</v>
          </cell>
          <cell r="BN158" t="str">
            <v>&lt;--ADMw_F--</v>
          </cell>
          <cell r="BO158">
            <v>0</v>
          </cell>
          <cell r="BP158">
            <v>0</v>
          </cell>
          <cell r="BQ158">
            <v>0</v>
          </cell>
          <cell r="BR158">
            <v>0</v>
          </cell>
          <cell r="BS158">
            <v>0</v>
          </cell>
          <cell r="BT158" t="str">
            <v>&lt;--Spacer--&gt;</v>
          </cell>
          <cell r="BU158" t="str">
            <v>&lt;--Spacer--&gt;</v>
          </cell>
          <cell r="BV158" t="str">
            <v>&lt;--Spacer--&gt;</v>
          </cell>
          <cell r="BW158" t="str">
            <v>&lt;--Spacer--&gt;</v>
          </cell>
          <cell r="BY158">
            <v>0</v>
          </cell>
          <cell r="BZ158">
            <v>0</v>
          </cell>
          <cell r="CA158">
            <v>0</v>
          </cell>
          <cell r="CB158">
            <v>0</v>
          </cell>
          <cell r="CC158">
            <v>0</v>
          </cell>
          <cell r="CD158">
            <v>0</v>
          </cell>
          <cell r="CE158">
            <v>0</v>
          </cell>
          <cell r="CF158">
            <v>0</v>
          </cell>
          <cell r="CG158">
            <v>0</v>
          </cell>
          <cell r="CH158">
            <v>0</v>
          </cell>
          <cell r="CI158">
            <v>220.94</v>
          </cell>
          <cell r="CK158">
            <v>220.94</v>
          </cell>
          <cell r="CL158">
            <v>0</v>
          </cell>
          <cell r="CM158">
            <v>0</v>
          </cell>
          <cell r="CN158" t="str">
            <v>--ADMw_C--&gt;</v>
          </cell>
          <cell r="CO158">
            <v>220.94</v>
          </cell>
          <cell r="CQ158">
            <v>220.94</v>
          </cell>
          <cell r="CR158">
            <v>0</v>
          </cell>
          <cell r="CS158">
            <v>0</v>
          </cell>
          <cell r="CT158">
            <v>0</v>
          </cell>
          <cell r="CU158">
            <v>0</v>
          </cell>
          <cell r="CV158">
            <v>0.01</v>
          </cell>
          <cell r="CW158">
            <v>5.0000000000000001E-3</v>
          </cell>
          <cell r="CY158">
            <v>0.01</v>
          </cell>
          <cell r="CZ158">
            <v>0</v>
          </cell>
          <cell r="DA158">
            <v>0</v>
          </cell>
          <cell r="DB158">
            <v>0</v>
          </cell>
          <cell r="DD158">
            <v>0</v>
          </cell>
          <cell r="DE158">
            <v>0</v>
          </cell>
          <cell r="DF158">
            <v>0</v>
          </cell>
          <cell r="DG158">
            <v>0</v>
          </cell>
          <cell r="DI158">
            <v>0</v>
          </cell>
          <cell r="DJ158">
            <v>0</v>
          </cell>
          <cell r="DK158">
            <v>0</v>
          </cell>
          <cell r="DL158">
            <v>0</v>
          </cell>
          <cell r="DM158">
            <v>29.5</v>
          </cell>
          <cell r="DN158">
            <v>7.375</v>
          </cell>
          <cell r="DP158">
            <v>29.5</v>
          </cell>
          <cell r="DQ158">
            <v>0</v>
          </cell>
          <cell r="DR158">
            <v>0</v>
          </cell>
          <cell r="DT158">
            <v>0</v>
          </cell>
          <cell r="DU158">
            <v>0</v>
          </cell>
          <cell r="DV158">
            <v>0</v>
          </cell>
          <cell r="DX158">
            <v>0</v>
          </cell>
          <cell r="DY158">
            <v>0</v>
          </cell>
          <cell r="DZ158">
            <v>231.6825</v>
          </cell>
          <cell r="EA158">
            <v>228.32</v>
          </cell>
          <cell r="ED158">
            <v>231.6825</v>
          </cell>
          <cell r="EF158" t="str">
            <v>&lt;--ADMw_C--</v>
          </cell>
          <cell r="EG158">
            <v>-4.7400000000000003E-3</v>
          </cell>
          <cell r="EH158">
            <v>0</v>
          </cell>
          <cell r="EI158">
            <v>0</v>
          </cell>
          <cell r="EJ158">
            <v>0</v>
          </cell>
          <cell r="EK158">
            <v>0</v>
          </cell>
          <cell r="EL158" t="str">
            <v>&lt;--Spacer--&gt;</v>
          </cell>
          <cell r="EM158" t="str">
            <v>&lt;--Spacer--&gt;</v>
          </cell>
          <cell r="EN158" t="str">
            <v>&lt;--Spacer--&gt;</v>
          </cell>
          <cell r="EO158" t="str">
            <v>&lt;--Spacer--&gt;</v>
          </cell>
          <cell r="EQ158">
            <v>0</v>
          </cell>
          <cell r="ER158">
            <v>0</v>
          </cell>
          <cell r="ES158">
            <v>0</v>
          </cell>
          <cell r="ET158">
            <v>0</v>
          </cell>
          <cell r="EU158">
            <v>0</v>
          </cell>
          <cell r="EV158">
            <v>0</v>
          </cell>
          <cell r="EW158">
            <v>0</v>
          </cell>
          <cell r="EX158">
            <v>0</v>
          </cell>
          <cell r="EY158">
            <v>0</v>
          </cell>
          <cell r="EZ158">
            <v>0</v>
          </cell>
          <cell r="FA158">
            <v>223.65</v>
          </cell>
          <cell r="FC158">
            <v>223.65</v>
          </cell>
          <cell r="FD158">
            <v>0</v>
          </cell>
          <cell r="FE158">
            <v>0</v>
          </cell>
          <cell r="FF158" t="str">
            <v>--ADMw_P--&gt;</v>
          </cell>
          <cell r="FG158">
            <v>223.65</v>
          </cell>
          <cell r="FI158">
            <v>223.65</v>
          </cell>
          <cell r="FJ158">
            <v>0</v>
          </cell>
          <cell r="FK158">
            <v>0</v>
          </cell>
          <cell r="FL158">
            <v>0</v>
          </cell>
          <cell r="FM158">
            <v>0</v>
          </cell>
          <cell r="FN158">
            <v>0</v>
          </cell>
          <cell r="FO158">
            <v>0</v>
          </cell>
          <cell r="FQ158">
            <v>0</v>
          </cell>
          <cell r="FR158">
            <v>0</v>
          </cell>
          <cell r="FS158">
            <v>0</v>
          </cell>
          <cell r="FT158">
            <v>0</v>
          </cell>
          <cell r="FV158">
            <v>0</v>
          </cell>
          <cell r="FW158">
            <v>0</v>
          </cell>
          <cell r="FX158">
            <v>0</v>
          </cell>
          <cell r="FY158">
            <v>0</v>
          </cell>
          <cell r="GA158">
            <v>0</v>
          </cell>
          <cell r="GB158">
            <v>0</v>
          </cell>
          <cell r="GC158">
            <v>0</v>
          </cell>
          <cell r="GD158">
            <v>0</v>
          </cell>
          <cell r="GE158">
            <v>32.130000000000003</v>
          </cell>
          <cell r="GF158">
            <v>8.0325000000000006</v>
          </cell>
          <cell r="GH158">
            <v>32.130000000000003</v>
          </cell>
          <cell r="GI158">
            <v>0</v>
          </cell>
          <cell r="GJ158">
            <v>0</v>
          </cell>
          <cell r="GL158">
            <v>0</v>
          </cell>
          <cell r="GM158">
            <v>0</v>
          </cell>
          <cell r="GN158">
            <v>0</v>
          </cell>
          <cell r="GP158">
            <v>0</v>
          </cell>
          <cell r="GQ158">
            <v>0</v>
          </cell>
          <cell r="GR158">
            <v>220.5275</v>
          </cell>
          <cell r="GS158">
            <v>231.6825</v>
          </cell>
          <cell r="GV158">
            <v>231.6825</v>
          </cell>
          <cell r="GX158" t="str">
            <v>&lt;--ADMw_P--</v>
          </cell>
          <cell r="GY158">
            <v>0</v>
          </cell>
          <cell r="GZ158">
            <v>0</v>
          </cell>
          <cell r="HA158">
            <v>0</v>
          </cell>
          <cell r="HB158">
            <v>0</v>
          </cell>
          <cell r="HC158">
            <v>0</v>
          </cell>
          <cell r="HD158" t="str">
            <v>&lt;--Spacer--&gt;</v>
          </cell>
          <cell r="HE158" t="str">
            <v>&lt;--Spacer--&gt;</v>
          </cell>
          <cell r="HF158" t="str">
            <v>&lt;--Spacer--&gt;</v>
          </cell>
          <cell r="HG158" t="str">
            <v>&lt;--Spacer--&gt;</v>
          </cell>
          <cell r="HI158">
            <v>0</v>
          </cell>
          <cell r="HJ158">
            <v>0</v>
          </cell>
          <cell r="HK158">
            <v>0</v>
          </cell>
          <cell r="HL158">
            <v>0</v>
          </cell>
          <cell r="HM158">
            <v>0</v>
          </cell>
          <cell r="HN158">
            <v>0</v>
          </cell>
          <cell r="HO158">
            <v>0</v>
          </cell>
          <cell r="HP158">
            <v>0</v>
          </cell>
          <cell r="HQ158">
            <v>0</v>
          </cell>
          <cell r="HR158">
            <v>0</v>
          </cell>
          <cell r="HS158">
            <v>211.87</v>
          </cell>
          <cell r="HU158">
            <v>211.87</v>
          </cell>
          <cell r="HV158">
            <v>0</v>
          </cell>
          <cell r="HW158">
            <v>0</v>
          </cell>
          <cell r="HX158" t="str">
            <v>--ADMw_O--&gt;</v>
          </cell>
          <cell r="HY158">
            <v>211.87</v>
          </cell>
          <cell r="IA158">
            <v>211.87</v>
          </cell>
          <cell r="IB158">
            <v>0</v>
          </cell>
          <cell r="IC158">
            <v>0</v>
          </cell>
          <cell r="ID158">
            <v>0</v>
          </cell>
          <cell r="IE158">
            <v>0</v>
          </cell>
          <cell r="IF158">
            <v>0</v>
          </cell>
          <cell r="IG158">
            <v>0</v>
          </cell>
          <cell r="II158">
            <v>0</v>
          </cell>
          <cell r="IJ158">
            <v>0</v>
          </cell>
          <cell r="IK158">
            <v>0</v>
          </cell>
          <cell r="IL158">
            <v>0</v>
          </cell>
          <cell r="IN158">
            <v>0</v>
          </cell>
          <cell r="IO158">
            <v>0</v>
          </cell>
          <cell r="IP158">
            <v>0</v>
          </cell>
          <cell r="IQ158">
            <v>0</v>
          </cell>
          <cell r="IS158">
            <v>0</v>
          </cell>
          <cell r="IT158">
            <v>0</v>
          </cell>
          <cell r="IU158">
            <v>0</v>
          </cell>
          <cell r="IV158">
            <v>0</v>
          </cell>
          <cell r="IW158">
            <v>34.630000000000003</v>
          </cell>
          <cell r="IX158">
            <v>8.6575000000000006</v>
          </cell>
          <cell r="IZ158">
            <v>34.630000000000003</v>
          </cell>
          <cell r="JA158">
            <v>0</v>
          </cell>
          <cell r="JB158">
            <v>0</v>
          </cell>
          <cell r="JD158">
            <v>0</v>
          </cell>
          <cell r="JE158">
            <v>0</v>
          </cell>
          <cell r="JF158">
            <v>0</v>
          </cell>
          <cell r="JH158">
            <v>0</v>
          </cell>
          <cell r="JI158">
            <v>0</v>
          </cell>
          <cell r="JJ158">
            <v>220.5275</v>
          </cell>
          <cell r="JL158" t="str">
            <v>&lt;--ADMw_O--</v>
          </cell>
          <cell r="JM158">
            <v>0</v>
          </cell>
          <cell r="JN158">
            <v>0</v>
          </cell>
          <cell r="JO158">
            <v>0</v>
          </cell>
          <cell r="JP158">
            <v>0</v>
          </cell>
          <cell r="JQ158">
            <v>0</v>
          </cell>
          <cell r="JR158">
            <v>43640.35126797454</v>
          </cell>
          <cell r="JS158">
            <v>1</v>
          </cell>
          <cell r="JT158">
            <v>3</v>
          </cell>
        </row>
        <row r="159">
          <cell r="A159">
            <v>3233</v>
          </cell>
          <cell r="B159">
            <v>2082</v>
          </cell>
          <cell r="D159" t="str">
            <v>Lane</v>
          </cell>
          <cell r="E159" t="str">
            <v>Eugene SD 4J</v>
          </cell>
          <cell r="F159" t="str">
            <v>Ridgeline Montessori</v>
          </cell>
          <cell r="H159">
            <v>0</v>
          </cell>
          <cell r="I159">
            <v>0</v>
          </cell>
          <cell r="J159">
            <v>0</v>
          </cell>
          <cell r="K159">
            <v>0</v>
          </cell>
          <cell r="L159">
            <v>0</v>
          </cell>
          <cell r="M159">
            <v>0</v>
          </cell>
          <cell r="N159">
            <v>0</v>
          </cell>
          <cell r="O159">
            <v>0</v>
          </cell>
          <cell r="P159">
            <v>0</v>
          </cell>
          <cell r="Q159">
            <v>0</v>
          </cell>
          <cell r="R159">
            <v>0</v>
          </cell>
          <cell r="T159">
            <v>0</v>
          </cell>
          <cell r="U159">
            <v>0</v>
          </cell>
          <cell r="V159" t="str">
            <v>--ADMw_F--&gt;</v>
          </cell>
          <cell r="W159">
            <v>0</v>
          </cell>
          <cell r="Y159">
            <v>0</v>
          </cell>
          <cell r="Z159">
            <v>0</v>
          </cell>
          <cell r="AA159">
            <v>0</v>
          </cell>
          <cell r="AB159">
            <v>0</v>
          </cell>
          <cell r="AC159">
            <v>0</v>
          </cell>
          <cell r="AD159">
            <v>0</v>
          </cell>
          <cell r="AE159">
            <v>0</v>
          </cell>
          <cell r="AG159">
            <v>0</v>
          </cell>
          <cell r="AH159">
            <v>0</v>
          </cell>
          <cell r="AI159">
            <v>0</v>
          </cell>
          <cell r="AJ159">
            <v>0</v>
          </cell>
          <cell r="AL159">
            <v>0</v>
          </cell>
          <cell r="AM159">
            <v>0</v>
          </cell>
          <cell r="AN159">
            <v>0</v>
          </cell>
          <cell r="AO159">
            <v>0</v>
          </cell>
          <cell r="AQ159">
            <v>0</v>
          </cell>
          <cell r="AR159">
            <v>0</v>
          </cell>
          <cell r="AS159">
            <v>0</v>
          </cell>
          <cell r="AT159">
            <v>0</v>
          </cell>
          <cell r="AU159">
            <v>0</v>
          </cell>
          <cell r="AV159">
            <v>0</v>
          </cell>
          <cell r="AX159">
            <v>0</v>
          </cell>
          <cell r="AY159">
            <v>0</v>
          </cell>
          <cell r="AZ159">
            <v>0</v>
          </cell>
          <cell r="BB159">
            <v>0</v>
          </cell>
          <cell r="BC159">
            <v>0</v>
          </cell>
          <cell r="BD159">
            <v>0</v>
          </cell>
          <cell r="BF159">
            <v>0</v>
          </cell>
          <cell r="BG159">
            <v>0</v>
          </cell>
          <cell r="BH159">
            <v>252.465</v>
          </cell>
          <cell r="BI159">
            <v>0</v>
          </cell>
          <cell r="BL159">
            <v>252.465</v>
          </cell>
          <cell r="BN159" t="str">
            <v>&lt;--ADMw_F--</v>
          </cell>
          <cell r="BO159">
            <v>0</v>
          </cell>
          <cell r="BP159">
            <v>0</v>
          </cell>
          <cell r="BQ159">
            <v>0</v>
          </cell>
          <cell r="BR159">
            <v>0</v>
          </cell>
          <cell r="BS159">
            <v>0</v>
          </cell>
          <cell r="BT159" t="str">
            <v>&lt;--Spacer--&gt;</v>
          </cell>
          <cell r="BU159" t="str">
            <v>&lt;--Spacer--&gt;</v>
          </cell>
          <cell r="BV159" t="str">
            <v>&lt;--Spacer--&gt;</v>
          </cell>
          <cell r="BW159" t="str">
            <v>&lt;--Spacer--&gt;</v>
          </cell>
          <cell r="BY159">
            <v>0</v>
          </cell>
          <cell r="BZ159">
            <v>0</v>
          </cell>
          <cell r="CA159">
            <v>0</v>
          </cell>
          <cell r="CB159">
            <v>0</v>
          </cell>
          <cell r="CC159">
            <v>0</v>
          </cell>
          <cell r="CD159">
            <v>0</v>
          </cell>
          <cell r="CE159">
            <v>0</v>
          </cell>
          <cell r="CF159">
            <v>0</v>
          </cell>
          <cell r="CG159">
            <v>0</v>
          </cell>
          <cell r="CH159">
            <v>0</v>
          </cell>
          <cell r="CI159">
            <v>244.31</v>
          </cell>
          <cell r="CK159">
            <v>244.31</v>
          </cell>
          <cell r="CL159">
            <v>0</v>
          </cell>
          <cell r="CM159">
            <v>0</v>
          </cell>
          <cell r="CN159" t="str">
            <v>--ADMw_C--&gt;</v>
          </cell>
          <cell r="CO159">
            <v>244.31</v>
          </cell>
          <cell r="CQ159">
            <v>244.31</v>
          </cell>
          <cell r="CR159">
            <v>0</v>
          </cell>
          <cell r="CS159">
            <v>0</v>
          </cell>
          <cell r="CT159">
            <v>0</v>
          </cell>
          <cell r="CU159">
            <v>0</v>
          </cell>
          <cell r="CV159">
            <v>0</v>
          </cell>
          <cell r="CW159">
            <v>0</v>
          </cell>
          <cell r="CY159">
            <v>0</v>
          </cell>
          <cell r="CZ159">
            <v>0</v>
          </cell>
          <cell r="DA159">
            <v>0</v>
          </cell>
          <cell r="DB159">
            <v>0</v>
          </cell>
          <cell r="DD159">
            <v>0</v>
          </cell>
          <cell r="DE159">
            <v>0</v>
          </cell>
          <cell r="DF159">
            <v>0</v>
          </cell>
          <cell r="DG159">
            <v>0</v>
          </cell>
          <cell r="DI159">
            <v>0</v>
          </cell>
          <cell r="DJ159">
            <v>0</v>
          </cell>
          <cell r="DK159">
            <v>0</v>
          </cell>
          <cell r="DL159">
            <v>0</v>
          </cell>
          <cell r="DM159">
            <v>32.619999999999997</v>
          </cell>
          <cell r="DN159">
            <v>8.1549999999999994</v>
          </cell>
          <cell r="DP159">
            <v>32.619999999999997</v>
          </cell>
          <cell r="DQ159">
            <v>0</v>
          </cell>
          <cell r="DR159">
            <v>0</v>
          </cell>
          <cell r="DT159">
            <v>0</v>
          </cell>
          <cell r="DU159">
            <v>0</v>
          </cell>
          <cell r="DV159">
            <v>0</v>
          </cell>
          <cell r="DX159">
            <v>0</v>
          </cell>
          <cell r="DY159">
            <v>0</v>
          </cell>
          <cell r="DZ159">
            <v>255.7775</v>
          </cell>
          <cell r="EA159">
            <v>252.465</v>
          </cell>
          <cell r="ED159">
            <v>255.7775</v>
          </cell>
          <cell r="EF159" t="str">
            <v>&lt;--ADMw_C--</v>
          </cell>
          <cell r="EG159">
            <v>-4.7400000000000003E-3</v>
          </cell>
          <cell r="EH159">
            <v>0</v>
          </cell>
          <cell r="EI159">
            <v>0</v>
          </cell>
          <cell r="EJ159">
            <v>0</v>
          </cell>
          <cell r="EK159">
            <v>0</v>
          </cell>
          <cell r="EL159" t="str">
            <v>&lt;--Spacer--&gt;</v>
          </cell>
          <cell r="EM159" t="str">
            <v>&lt;--Spacer--&gt;</v>
          </cell>
          <cell r="EN159" t="str">
            <v>&lt;--Spacer--&gt;</v>
          </cell>
          <cell r="EO159" t="str">
            <v>&lt;--Spacer--&gt;</v>
          </cell>
          <cell r="EQ159">
            <v>0</v>
          </cell>
          <cell r="ER159">
            <v>0</v>
          </cell>
          <cell r="ES159">
            <v>0</v>
          </cell>
          <cell r="ET159">
            <v>0</v>
          </cell>
          <cell r="EU159">
            <v>0</v>
          </cell>
          <cell r="EV159">
            <v>0</v>
          </cell>
          <cell r="EW159">
            <v>0</v>
          </cell>
          <cell r="EX159">
            <v>0</v>
          </cell>
          <cell r="EY159">
            <v>0</v>
          </cell>
          <cell r="EZ159">
            <v>0</v>
          </cell>
          <cell r="FA159">
            <v>246.91</v>
          </cell>
          <cell r="FC159">
            <v>246.91</v>
          </cell>
          <cell r="FD159">
            <v>0</v>
          </cell>
          <cell r="FE159">
            <v>0</v>
          </cell>
          <cell r="FF159" t="str">
            <v>--ADMw_P--&gt;</v>
          </cell>
          <cell r="FG159">
            <v>246.91</v>
          </cell>
          <cell r="FI159">
            <v>246.91</v>
          </cell>
          <cell r="FJ159">
            <v>0</v>
          </cell>
          <cell r="FK159">
            <v>0</v>
          </cell>
          <cell r="FL159">
            <v>0</v>
          </cell>
          <cell r="FM159">
            <v>0</v>
          </cell>
          <cell r="FN159">
            <v>0</v>
          </cell>
          <cell r="FO159">
            <v>0</v>
          </cell>
          <cell r="FQ159">
            <v>0</v>
          </cell>
          <cell r="FR159">
            <v>0</v>
          </cell>
          <cell r="FS159">
            <v>0</v>
          </cell>
          <cell r="FT159">
            <v>0</v>
          </cell>
          <cell r="FV159">
            <v>0</v>
          </cell>
          <cell r="FW159">
            <v>0</v>
          </cell>
          <cell r="FX159">
            <v>0</v>
          </cell>
          <cell r="FY159">
            <v>0</v>
          </cell>
          <cell r="GA159">
            <v>0</v>
          </cell>
          <cell r="GB159">
            <v>0</v>
          </cell>
          <cell r="GC159">
            <v>0</v>
          </cell>
          <cell r="GD159">
            <v>0</v>
          </cell>
          <cell r="GE159">
            <v>35.47</v>
          </cell>
          <cell r="GF159">
            <v>8.8674999999999997</v>
          </cell>
          <cell r="GH159">
            <v>35.47</v>
          </cell>
          <cell r="GI159">
            <v>0</v>
          </cell>
          <cell r="GJ159">
            <v>0</v>
          </cell>
          <cell r="GL159">
            <v>0</v>
          </cell>
          <cell r="GM159">
            <v>0</v>
          </cell>
          <cell r="GN159">
            <v>0</v>
          </cell>
          <cell r="GP159">
            <v>0</v>
          </cell>
          <cell r="GQ159">
            <v>0</v>
          </cell>
          <cell r="GR159">
            <v>259.76749999999998</v>
          </cell>
          <cell r="GS159">
            <v>255.7775</v>
          </cell>
          <cell r="GV159">
            <v>259.76749999999998</v>
          </cell>
          <cell r="GX159" t="str">
            <v>&lt;--ADMw_P--</v>
          </cell>
          <cell r="GY159">
            <v>0</v>
          </cell>
          <cell r="GZ159">
            <v>0</v>
          </cell>
          <cell r="HA159">
            <v>0</v>
          </cell>
          <cell r="HB159">
            <v>0</v>
          </cell>
          <cell r="HC159">
            <v>0</v>
          </cell>
          <cell r="HD159" t="str">
            <v>&lt;--Spacer--&gt;</v>
          </cell>
          <cell r="HE159" t="str">
            <v>&lt;--Spacer--&gt;</v>
          </cell>
          <cell r="HF159" t="str">
            <v>&lt;--Spacer--&gt;</v>
          </cell>
          <cell r="HG159" t="str">
            <v>&lt;--Spacer--&gt;</v>
          </cell>
          <cell r="HI159">
            <v>0</v>
          </cell>
          <cell r="HJ159">
            <v>0</v>
          </cell>
          <cell r="HK159">
            <v>0</v>
          </cell>
          <cell r="HL159">
            <v>0</v>
          </cell>
          <cell r="HM159">
            <v>0</v>
          </cell>
          <cell r="HN159">
            <v>0</v>
          </cell>
          <cell r="HO159">
            <v>0</v>
          </cell>
          <cell r="HP159">
            <v>0</v>
          </cell>
          <cell r="HQ159">
            <v>0</v>
          </cell>
          <cell r="HR159">
            <v>0</v>
          </cell>
          <cell r="HS159">
            <v>249.57</v>
          </cell>
          <cell r="HU159">
            <v>249.57</v>
          </cell>
          <cell r="HV159">
            <v>0</v>
          </cell>
          <cell r="HW159">
            <v>0</v>
          </cell>
          <cell r="HX159" t="str">
            <v>--ADMw_O--&gt;</v>
          </cell>
          <cell r="HY159">
            <v>249.57</v>
          </cell>
          <cell r="IA159">
            <v>249.57</v>
          </cell>
          <cell r="IB159">
            <v>0</v>
          </cell>
          <cell r="IC159">
            <v>0</v>
          </cell>
          <cell r="ID159">
            <v>0</v>
          </cell>
          <cell r="IE159">
            <v>0</v>
          </cell>
          <cell r="IF159">
            <v>0</v>
          </cell>
          <cell r="IG159">
            <v>0</v>
          </cell>
          <cell r="II159">
            <v>0</v>
          </cell>
          <cell r="IJ159">
            <v>0</v>
          </cell>
          <cell r="IK159">
            <v>0</v>
          </cell>
          <cell r="IL159">
            <v>0</v>
          </cell>
          <cell r="IN159">
            <v>0</v>
          </cell>
          <cell r="IO159">
            <v>0</v>
          </cell>
          <cell r="IP159">
            <v>0</v>
          </cell>
          <cell r="IQ159">
            <v>0</v>
          </cell>
          <cell r="IS159">
            <v>0</v>
          </cell>
          <cell r="IT159">
            <v>0</v>
          </cell>
          <cell r="IU159">
            <v>0</v>
          </cell>
          <cell r="IV159">
            <v>0</v>
          </cell>
          <cell r="IW159">
            <v>40.79</v>
          </cell>
          <cell r="IX159">
            <v>10.1975</v>
          </cell>
          <cell r="IZ159">
            <v>40.79</v>
          </cell>
          <cell r="JA159">
            <v>0</v>
          </cell>
          <cell r="JB159">
            <v>0</v>
          </cell>
          <cell r="JD159">
            <v>0</v>
          </cell>
          <cell r="JE159">
            <v>0</v>
          </cell>
          <cell r="JF159">
            <v>0</v>
          </cell>
          <cell r="JH159">
            <v>0</v>
          </cell>
          <cell r="JI159">
            <v>0</v>
          </cell>
          <cell r="JJ159">
            <v>259.76749999999998</v>
          </cell>
          <cell r="JL159" t="str">
            <v>&lt;--ADMw_O--</v>
          </cell>
          <cell r="JM159">
            <v>0</v>
          </cell>
          <cell r="JN159">
            <v>0</v>
          </cell>
          <cell r="JO159">
            <v>0</v>
          </cell>
          <cell r="JP159">
            <v>0</v>
          </cell>
          <cell r="JQ159">
            <v>0</v>
          </cell>
          <cell r="JR159">
            <v>43640.35126797454</v>
          </cell>
          <cell r="JS159">
            <v>1</v>
          </cell>
          <cell r="JT159">
            <v>3</v>
          </cell>
        </row>
        <row r="160">
          <cell r="A160">
            <v>4041</v>
          </cell>
          <cell r="B160">
            <v>2082</v>
          </cell>
          <cell r="D160" t="str">
            <v>Lane</v>
          </cell>
          <cell r="E160" t="str">
            <v>Eugene SD 4J</v>
          </cell>
          <cell r="F160" t="str">
            <v>Network Charter School</v>
          </cell>
          <cell r="H160">
            <v>0</v>
          </cell>
          <cell r="I160">
            <v>0</v>
          </cell>
          <cell r="J160">
            <v>0</v>
          </cell>
          <cell r="K160">
            <v>0</v>
          </cell>
          <cell r="L160">
            <v>0</v>
          </cell>
          <cell r="M160">
            <v>0</v>
          </cell>
          <cell r="N160">
            <v>0</v>
          </cell>
          <cell r="O160">
            <v>0</v>
          </cell>
          <cell r="P160">
            <v>0</v>
          </cell>
          <cell r="Q160">
            <v>0</v>
          </cell>
          <cell r="R160">
            <v>0</v>
          </cell>
          <cell r="T160">
            <v>0</v>
          </cell>
          <cell r="U160">
            <v>0</v>
          </cell>
          <cell r="V160" t="str">
            <v>--ADMw_F--&gt;</v>
          </cell>
          <cell r="W160">
            <v>0</v>
          </cell>
          <cell r="Y160">
            <v>0</v>
          </cell>
          <cell r="Z160">
            <v>0</v>
          </cell>
          <cell r="AA160">
            <v>0</v>
          </cell>
          <cell r="AB160">
            <v>0</v>
          </cell>
          <cell r="AC160">
            <v>0</v>
          </cell>
          <cell r="AD160">
            <v>0</v>
          </cell>
          <cell r="AE160">
            <v>0</v>
          </cell>
          <cell r="AG160">
            <v>0</v>
          </cell>
          <cell r="AH160">
            <v>0</v>
          </cell>
          <cell r="AI160">
            <v>0</v>
          </cell>
          <cell r="AJ160">
            <v>0</v>
          </cell>
          <cell r="AL160">
            <v>0</v>
          </cell>
          <cell r="AM160">
            <v>0</v>
          </cell>
          <cell r="AN160">
            <v>0</v>
          </cell>
          <cell r="AO160">
            <v>0</v>
          </cell>
          <cell r="AQ160">
            <v>0</v>
          </cell>
          <cell r="AR160">
            <v>0</v>
          </cell>
          <cell r="AS160">
            <v>0</v>
          </cell>
          <cell r="AT160">
            <v>0</v>
          </cell>
          <cell r="AU160">
            <v>0</v>
          </cell>
          <cell r="AV160">
            <v>0</v>
          </cell>
          <cell r="AX160">
            <v>0</v>
          </cell>
          <cell r="AY160">
            <v>0</v>
          </cell>
          <cell r="AZ160">
            <v>0</v>
          </cell>
          <cell r="BB160">
            <v>0</v>
          </cell>
          <cell r="BC160">
            <v>0</v>
          </cell>
          <cell r="BD160">
            <v>0</v>
          </cell>
          <cell r="BF160">
            <v>0</v>
          </cell>
          <cell r="BG160">
            <v>0</v>
          </cell>
          <cell r="BH160">
            <v>116.545</v>
          </cell>
          <cell r="BI160">
            <v>0</v>
          </cell>
          <cell r="BL160">
            <v>116.545</v>
          </cell>
          <cell r="BN160" t="str">
            <v>&lt;--ADMw_F--</v>
          </cell>
          <cell r="BO160">
            <v>0</v>
          </cell>
          <cell r="BP160">
            <v>0</v>
          </cell>
          <cell r="BQ160">
            <v>0</v>
          </cell>
          <cell r="BR160">
            <v>0</v>
          </cell>
          <cell r="BS160">
            <v>0</v>
          </cell>
          <cell r="BT160" t="str">
            <v>&lt;--Spacer--&gt;</v>
          </cell>
          <cell r="BU160" t="str">
            <v>&lt;--Spacer--&gt;</v>
          </cell>
          <cell r="BV160" t="str">
            <v>&lt;--Spacer--&gt;</v>
          </cell>
          <cell r="BW160" t="str">
            <v>&lt;--Spacer--&gt;</v>
          </cell>
          <cell r="BY160">
            <v>0</v>
          </cell>
          <cell r="BZ160">
            <v>0</v>
          </cell>
          <cell r="CA160">
            <v>0</v>
          </cell>
          <cell r="CB160">
            <v>0</v>
          </cell>
          <cell r="CC160">
            <v>0</v>
          </cell>
          <cell r="CD160">
            <v>0</v>
          </cell>
          <cell r="CE160">
            <v>0</v>
          </cell>
          <cell r="CF160">
            <v>0</v>
          </cell>
          <cell r="CG160">
            <v>0</v>
          </cell>
          <cell r="CH160">
            <v>0</v>
          </cell>
          <cell r="CI160">
            <v>112.78</v>
          </cell>
          <cell r="CK160">
            <v>112.78</v>
          </cell>
          <cell r="CL160">
            <v>0</v>
          </cell>
          <cell r="CM160">
            <v>0</v>
          </cell>
          <cell r="CN160" t="str">
            <v>--ADMw_C--&gt;</v>
          </cell>
          <cell r="CO160">
            <v>112.78</v>
          </cell>
          <cell r="CQ160">
            <v>112.78</v>
          </cell>
          <cell r="CR160">
            <v>0</v>
          </cell>
          <cell r="CS160">
            <v>0</v>
          </cell>
          <cell r="CT160">
            <v>0</v>
          </cell>
          <cell r="CU160">
            <v>0</v>
          </cell>
          <cell r="CV160">
            <v>0</v>
          </cell>
          <cell r="CW160">
            <v>0</v>
          </cell>
          <cell r="CY160">
            <v>0</v>
          </cell>
          <cell r="CZ160">
            <v>0</v>
          </cell>
          <cell r="DA160">
            <v>0</v>
          </cell>
          <cell r="DB160">
            <v>0</v>
          </cell>
          <cell r="DD160">
            <v>0</v>
          </cell>
          <cell r="DE160">
            <v>0</v>
          </cell>
          <cell r="DF160">
            <v>0</v>
          </cell>
          <cell r="DG160">
            <v>0</v>
          </cell>
          <cell r="DI160">
            <v>0</v>
          </cell>
          <cell r="DJ160">
            <v>0</v>
          </cell>
          <cell r="DK160">
            <v>0</v>
          </cell>
          <cell r="DL160">
            <v>0</v>
          </cell>
          <cell r="DM160">
            <v>15.06</v>
          </cell>
          <cell r="DN160">
            <v>3.7650000000000001</v>
          </cell>
          <cell r="DP160">
            <v>15.06</v>
          </cell>
          <cell r="DQ160">
            <v>0</v>
          </cell>
          <cell r="DR160">
            <v>0</v>
          </cell>
          <cell r="DT160">
            <v>0</v>
          </cell>
          <cell r="DU160">
            <v>0</v>
          </cell>
          <cell r="DV160">
            <v>0</v>
          </cell>
          <cell r="DX160">
            <v>0</v>
          </cell>
          <cell r="DY160">
            <v>0</v>
          </cell>
          <cell r="DZ160">
            <v>119.145</v>
          </cell>
          <cell r="EA160">
            <v>116.545</v>
          </cell>
          <cell r="ED160">
            <v>119.145</v>
          </cell>
          <cell r="EF160" t="str">
            <v>&lt;--ADMw_C--</v>
          </cell>
          <cell r="EG160">
            <v>-4.7400000000000003E-3</v>
          </cell>
          <cell r="EH160">
            <v>0</v>
          </cell>
          <cell r="EI160">
            <v>0</v>
          </cell>
          <cell r="EJ160">
            <v>0</v>
          </cell>
          <cell r="EK160">
            <v>0</v>
          </cell>
          <cell r="EL160" t="str">
            <v>&lt;--Spacer--&gt;</v>
          </cell>
          <cell r="EM160" t="str">
            <v>&lt;--Spacer--&gt;</v>
          </cell>
          <cell r="EN160" t="str">
            <v>&lt;--Spacer--&gt;</v>
          </cell>
          <cell r="EO160" t="str">
            <v>&lt;--Spacer--&gt;</v>
          </cell>
          <cell r="EQ160">
            <v>0</v>
          </cell>
          <cell r="ER160">
            <v>0</v>
          </cell>
          <cell r="ES160">
            <v>0</v>
          </cell>
          <cell r="ET160">
            <v>0</v>
          </cell>
          <cell r="EU160">
            <v>0</v>
          </cell>
          <cell r="EV160">
            <v>0</v>
          </cell>
          <cell r="EW160">
            <v>0</v>
          </cell>
          <cell r="EX160">
            <v>0</v>
          </cell>
          <cell r="EY160">
            <v>0</v>
          </cell>
          <cell r="EZ160">
            <v>0</v>
          </cell>
          <cell r="FA160">
            <v>114.88</v>
          </cell>
          <cell r="FC160">
            <v>114.88</v>
          </cell>
          <cell r="FD160">
            <v>0</v>
          </cell>
          <cell r="FE160">
            <v>0</v>
          </cell>
          <cell r="FF160" t="str">
            <v>--ADMw_P--&gt;</v>
          </cell>
          <cell r="FG160">
            <v>114.88</v>
          </cell>
          <cell r="FI160">
            <v>114.88</v>
          </cell>
          <cell r="FJ160">
            <v>0</v>
          </cell>
          <cell r="FK160">
            <v>0</v>
          </cell>
          <cell r="FL160">
            <v>0</v>
          </cell>
          <cell r="FM160">
            <v>0</v>
          </cell>
          <cell r="FN160">
            <v>0</v>
          </cell>
          <cell r="FO160">
            <v>0</v>
          </cell>
          <cell r="FQ160">
            <v>0</v>
          </cell>
          <cell r="FR160">
            <v>0</v>
          </cell>
          <cell r="FS160">
            <v>0.14000000000000001</v>
          </cell>
          <cell r="FT160">
            <v>0.14000000000000001</v>
          </cell>
          <cell r="FV160">
            <v>0.14000000000000001</v>
          </cell>
          <cell r="FW160">
            <v>0</v>
          </cell>
          <cell r="FX160">
            <v>0</v>
          </cell>
          <cell r="FY160">
            <v>0</v>
          </cell>
          <cell r="GA160">
            <v>0</v>
          </cell>
          <cell r="GB160">
            <v>0</v>
          </cell>
          <cell r="GC160">
            <v>0</v>
          </cell>
          <cell r="GD160">
            <v>0</v>
          </cell>
          <cell r="GE160">
            <v>16.5</v>
          </cell>
          <cell r="GF160">
            <v>4.125</v>
          </cell>
          <cell r="GH160">
            <v>16.5</v>
          </cell>
          <cell r="GI160">
            <v>0</v>
          </cell>
          <cell r="GJ160">
            <v>0</v>
          </cell>
          <cell r="GL160">
            <v>0</v>
          </cell>
          <cell r="GM160">
            <v>0</v>
          </cell>
          <cell r="GN160">
            <v>0</v>
          </cell>
          <cell r="GP160">
            <v>0</v>
          </cell>
          <cell r="GQ160">
            <v>0</v>
          </cell>
          <cell r="GR160">
            <v>121.53</v>
          </cell>
          <cell r="GS160">
            <v>119.145</v>
          </cell>
          <cell r="GV160">
            <v>121.53</v>
          </cell>
          <cell r="GX160" t="str">
            <v>&lt;--ADMw_P--</v>
          </cell>
          <cell r="GY160">
            <v>0</v>
          </cell>
          <cell r="GZ160">
            <v>0</v>
          </cell>
          <cell r="HA160">
            <v>0</v>
          </cell>
          <cell r="HB160">
            <v>0</v>
          </cell>
          <cell r="HC160">
            <v>0</v>
          </cell>
          <cell r="HD160" t="str">
            <v>&lt;--Spacer--&gt;</v>
          </cell>
          <cell r="HE160" t="str">
            <v>&lt;--Spacer--&gt;</v>
          </cell>
          <cell r="HF160" t="str">
            <v>&lt;--Spacer--&gt;</v>
          </cell>
          <cell r="HG160" t="str">
            <v>&lt;--Spacer--&gt;</v>
          </cell>
          <cell r="HI160">
            <v>0</v>
          </cell>
          <cell r="HJ160">
            <v>0</v>
          </cell>
          <cell r="HK160">
            <v>0</v>
          </cell>
          <cell r="HL160">
            <v>0</v>
          </cell>
          <cell r="HM160">
            <v>0</v>
          </cell>
          <cell r="HN160">
            <v>0</v>
          </cell>
          <cell r="HO160">
            <v>0</v>
          </cell>
          <cell r="HP160">
            <v>0</v>
          </cell>
          <cell r="HQ160">
            <v>0</v>
          </cell>
          <cell r="HR160">
            <v>0</v>
          </cell>
          <cell r="HS160">
            <v>116.76</v>
          </cell>
          <cell r="HU160">
            <v>116.76</v>
          </cell>
          <cell r="HV160">
            <v>0</v>
          </cell>
          <cell r="HW160">
            <v>0</v>
          </cell>
          <cell r="HX160" t="str">
            <v>--ADMw_O--&gt;</v>
          </cell>
          <cell r="HY160">
            <v>116.76</v>
          </cell>
          <cell r="IA160">
            <v>116.76</v>
          </cell>
          <cell r="IB160">
            <v>0</v>
          </cell>
          <cell r="IC160">
            <v>0</v>
          </cell>
          <cell r="ID160">
            <v>0</v>
          </cell>
          <cell r="IE160">
            <v>0</v>
          </cell>
          <cell r="IF160">
            <v>0</v>
          </cell>
          <cell r="IG160">
            <v>0</v>
          </cell>
          <cell r="II160">
            <v>0</v>
          </cell>
          <cell r="IJ160">
            <v>0</v>
          </cell>
          <cell r="IK160">
            <v>0</v>
          </cell>
          <cell r="IL160">
            <v>0</v>
          </cell>
          <cell r="IN160">
            <v>0</v>
          </cell>
          <cell r="IO160">
            <v>0</v>
          </cell>
          <cell r="IP160">
            <v>0</v>
          </cell>
          <cell r="IQ160">
            <v>0</v>
          </cell>
          <cell r="IS160">
            <v>0</v>
          </cell>
          <cell r="IT160">
            <v>0</v>
          </cell>
          <cell r="IU160">
            <v>0</v>
          </cell>
          <cell r="IV160">
            <v>0</v>
          </cell>
          <cell r="IW160">
            <v>19.079999999999998</v>
          </cell>
          <cell r="IX160">
            <v>4.7699999999999996</v>
          </cell>
          <cell r="IZ160">
            <v>19.079999999999998</v>
          </cell>
          <cell r="JA160">
            <v>0</v>
          </cell>
          <cell r="JB160">
            <v>0</v>
          </cell>
          <cell r="JD160">
            <v>0</v>
          </cell>
          <cell r="JE160">
            <v>0</v>
          </cell>
          <cell r="JF160">
            <v>0</v>
          </cell>
          <cell r="JH160">
            <v>0</v>
          </cell>
          <cell r="JI160">
            <v>0</v>
          </cell>
          <cell r="JJ160">
            <v>121.53</v>
          </cell>
          <cell r="JL160" t="str">
            <v>&lt;--ADMw_O--</v>
          </cell>
          <cell r="JM160">
            <v>0</v>
          </cell>
          <cell r="JN160">
            <v>0</v>
          </cell>
          <cell r="JO160">
            <v>0</v>
          </cell>
          <cell r="JP160">
            <v>0</v>
          </cell>
          <cell r="JQ160">
            <v>0</v>
          </cell>
          <cell r="JR160">
            <v>43640.35126797454</v>
          </cell>
          <cell r="JS160">
            <v>1</v>
          </cell>
          <cell r="JT160">
            <v>3</v>
          </cell>
        </row>
        <row r="161">
          <cell r="A161">
            <v>2083</v>
          </cell>
          <cell r="B161">
            <v>2083</v>
          </cell>
          <cell r="C161" t="str">
            <v>20019</v>
          </cell>
          <cell r="D161" t="str">
            <v>Lane</v>
          </cell>
          <cell r="E161" t="str">
            <v>Springfield SD 19</v>
          </cell>
          <cell r="G161">
            <v>2064</v>
          </cell>
          <cell r="H161">
            <v>26558778</v>
          </cell>
          <cell r="I161">
            <v>0</v>
          </cell>
          <cell r="J161">
            <v>0</v>
          </cell>
          <cell r="K161">
            <v>190000</v>
          </cell>
          <cell r="L161">
            <v>0</v>
          </cell>
          <cell r="M161">
            <v>0</v>
          </cell>
          <cell r="N161">
            <v>0</v>
          </cell>
          <cell r="O161">
            <v>0</v>
          </cell>
          <cell r="P161">
            <v>11.93</v>
          </cell>
          <cell r="Q161">
            <v>4726454</v>
          </cell>
          <cell r="R161">
            <v>10876.2</v>
          </cell>
          <cell r="S161">
            <v>10876.2</v>
          </cell>
          <cell r="T161">
            <v>10876.2</v>
          </cell>
          <cell r="U161">
            <v>0</v>
          </cell>
          <cell r="V161" t="str">
            <v>--ADMw_F--&gt;</v>
          </cell>
          <cell r="W161">
            <v>10876.2</v>
          </cell>
          <cell r="X161">
            <v>10876.2</v>
          </cell>
          <cell r="Y161">
            <v>10876.2</v>
          </cell>
          <cell r="Z161">
            <v>0</v>
          </cell>
          <cell r="AA161">
            <v>1420</v>
          </cell>
          <cell r="AB161">
            <v>1196.3820000000001</v>
          </cell>
          <cell r="AC161">
            <v>233</v>
          </cell>
          <cell r="AD161">
            <v>605</v>
          </cell>
          <cell r="AE161">
            <v>302.5</v>
          </cell>
          <cell r="AF161">
            <v>605</v>
          </cell>
          <cell r="AG161">
            <v>605</v>
          </cell>
          <cell r="AH161">
            <v>0</v>
          </cell>
          <cell r="AI161">
            <v>15</v>
          </cell>
          <cell r="AJ161">
            <v>15</v>
          </cell>
          <cell r="AK161">
            <v>15</v>
          </cell>
          <cell r="AL161">
            <v>15</v>
          </cell>
          <cell r="AM161">
            <v>0</v>
          </cell>
          <cell r="AN161">
            <v>0</v>
          </cell>
          <cell r="AO161">
            <v>0</v>
          </cell>
          <cell r="AP161">
            <v>0</v>
          </cell>
          <cell r="AQ161">
            <v>0</v>
          </cell>
          <cell r="AR161">
            <v>0</v>
          </cell>
          <cell r="AS161">
            <v>97</v>
          </cell>
          <cell r="AT161">
            <v>24.25</v>
          </cell>
          <cell r="AU161">
            <v>1974.47</v>
          </cell>
          <cell r="AV161">
            <v>493.61750000000001</v>
          </cell>
          <cell r="AW161">
            <v>1974.47</v>
          </cell>
          <cell r="AX161">
            <v>1974.47</v>
          </cell>
          <cell r="AY161">
            <v>0</v>
          </cell>
          <cell r="AZ161">
            <v>0</v>
          </cell>
          <cell r="BA161">
            <v>0</v>
          </cell>
          <cell r="BB161">
            <v>0</v>
          </cell>
          <cell r="BC161">
            <v>0</v>
          </cell>
          <cell r="BD161">
            <v>0</v>
          </cell>
          <cell r="BE161">
            <v>0</v>
          </cell>
          <cell r="BF161">
            <v>0</v>
          </cell>
          <cell r="BG161">
            <v>0</v>
          </cell>
          <cell r="BH161">
            <v>12411.1816</v>
          </cell>
          <cell r="BI161">
            <v>13140.949500000001</v>
          </cell>
          <cell r="BJ161">
            <v>12697.6741</v>
          </cell>
          <cell r="BK161">
            <v>13140.949500000001</v>
          </cell>
          <cell r="BL161">
            <v>13140.949500000001</v>
          </cell>
          <cell r="BM161">
            <v>13140.949500000001</v>
          </cell>
          <cell r="BN161" t="str">
            <v>&lt;--ADMw_F--</v>
          </cell>
          <cell r="BO161">
            <v>-5.8669999999999998E-3</v>
          </cell>
          <cell r="BP161">
            <v>0</v>
          </cell>
          <cell r="BQ161">
            <v>434.57</v>
          </cell>
          <cell r="BR161">
            <v>15</v>
          </cell>
          <cell r="BS161">
            <v>0.7</v>
          </cell>
          <cell r="BT161" t="str">
            <v>&lt;--Spacer--&gt;</v>
          </cell>
          <cell r="BU161" t="str">
            <v>&lt;--Spacer--&gt;</v>
          </cell>
          <cell r="BV161" t="str">
            <v>&lt;--Spacer--&gt;</v>
          </cell>
          <cell r="BW161" t="str">
            <v>&lt;--Spacer--&gt;</v>
          </cell>
          <cell r="BX161">
            <v>2064</v>
          </cell>
          <cell r="BY161">
            <v>25797076</v>
          </cell>
          <cell r="BZ161">
            <v>0</v>
          </cell>
          <cell r="CA161">
            <v>0</v>
          </cell>
          <cell r="CB161">
            <v>190000</v>
          </cell>
          <cell r="CC161">
            <v>0</v>
          </cell>
          <cell r="CD161">
            <v>0</v>
          </cell>
          <cell r="CE161">
            <v>649001</v>
          </cell>
          <cell r="CF161">
            <v>0</v>
          </cell>
          <cell r="CG161">
            <v>11.6</v>
          </cell>
          <cell r="CH161">
            <v>4631925</v>
          </cell>
          <cell r="CI161">
            <v>10229.98</v>
          </cell>
          <cell r="CJ161">
            <v>10501.81</v>
          </cell>
          <cell r="CK161">
            <v>10229.98</v>
          </cell>
          <cell r="CL161">
            <v>271.83</v>
          </cell>
          <cell r="CM161">
            <v>0</v>
          </cell>
          <cell r="CN161" t="str">
            <v>--ADMw_C--&gt;</v>
          </cell>
          <cell r="CO161">
            <v>10229.98</v>
          </cell>
          <cell r="CP161">
            <v>10501.81</v>
          </cell>
          <cell r="CQ161">
            <v>10229.98</v>
          </cell>
          <cell r="CR161">
            <v>271.83</v>
          </cell>
          <cell r="CS161">
            <v>1664</v>
          </cell>
          <cell r="CT161">
            <v>1155.1991</v>
          </cell>
          <cell r="CU161">
            <v>233</v>
          </cell>
          <cell r="CV161">
            <v>595.94000000000005</v>
          </cell>
          <cell r="CW161">
            <v>297.97000000000003</v>
          </cell>
          <cell r="CX161">
            <v>600.26</v>
          </cell>
          <cell r="CY161">
            <v>595.94000000000005</v>
          </cell>
          <cell r="CZ161">
            <v>4.32</v>
          </cell>
          <cell r="DA161">
            <v>6.66</v>
          </cell>
          <cell r="DB161">
            <v>6.66</v>
          </cell>
          <cell r="DC161">
            <v>6.66</v>
          </cell>
          <cell r="DD161">
            <v>6.66</v>
          </cell>
          <cell r="DE161">
            <v>0</v>
          </cell>
          <cell r="DF161">
            <v>0</v>
          </cell>
          <cell r="DG161">
            <v>0</v>
          </cell>
          <cell r="DH161">
            <v>0</v>
          </cell>
          <cell r="DI161">
            <v>0</v>
          </cell>
          <cell r="DJ161">
            <v>0</v>
          </cell>
          <cell r="DK161">
            <v>97</v>
          </cell>
          <cell r="DL161">
            <v>24.25</v>
          </cell>
          <cell r="DM161">
            <v>1856.49</v>
          </cell>
          <cell r="DN161">
            <v>464.1225</v>
          </cell>
          <cell r="DO161">
            <v>1906.5</v>
          </cell>
          <cell r="DP161">
            <v>1856.49</v>
          </cell>
          <cell r="DQ161">
            <v>50.01</v>
          </cell>
          <cell r="DR161">
            <v>0</v>
          </cell>
          <cell r="DS161">
            <v>0</v>
          </cell>
          <cell r="DT161">
            <v>0</v>
          </cell>
          <cell r="DU161">
            <v>0</v>
          </cell>
          <cell r="DV161">
            <v>0</v>
          </cell>
          <cell r="DW161">
            <v>0</v>
          </cell>
          <cell r="DX161">
            <v>0</v>
          </cell>
          <cell r="DY161">
            <v>0</v>
          </cell>
          <cell r="DZ161">
            <v>12163.523499999999</v>
          </cell>
          <cell r="EA161">
            <v>12411.1816</v>
          </cell>
          <cell r="EB161">
            <v>12833.171</v>
          </cell>
          <cell r="EC161">
            <v>12697.6741</v>
          </cell>
          <cell r="ED161">
            <v>12411.1816</v>
          </cell>
          <cell r="EE161">
            <v>12697.6741</v>
          </cell>
          <cell r="EF161" t="str">
            <v>&lt;--ADMw_C--</v>
          </cell>
          <cell r="EG161">
            <v>-1.3313999999999999E-2</v>
          </cell>
          <cell r="EH161">
            <v>0</v>
          </cell>
          <cell r="EI161">
            <v>435.19</v>
          </cell>
          <cell r="EJ161">
            <v>18</v>
          </cell>
          <cell r="EK161">
            <v>0.7</v>
          </cell>
          <cell r="EL161" t="str">
            <v>&lt;--Spacer--&gt;</v>
          </cell>
          <cell r="EM161" t="str">
            <v>&lt;--Spacer--&gt;</v>
          </cell>
          <cell r="EN161" t="str">
            <v>&lt;--Spacer--&gt;</v>
          </cell>
          <cell r="EO161" t="str">
            <v>&lt;--Spacer--&gt;</v>
          </cell>
          <cell r="EP161">
            <v>2064</v>
          </cell>
          <cell r="EQ161">
            <v>25107856</v>
          </cell>
          <cell r="ER161">
            <v>473101</v>
          </cell>
          <cell r="ES161">
            <v>1338151</v>
          </cell>
          <cell r="ET161">
            <v>164841</v>
          </cell>
          <cell r="EU161">
            <v>0</v>
          </cell>
          <cell r="EV161">
            <v>0</v>
          </cell>
          <cell r="EW161">
            <v>0</v>
          </cell>
          <cell r="EX161">
            <v>0</v>
          </cell>
          <cell r="EY161">
            <v>11.93</v>
          </cell>
          <cell r="EZ161">
            <v>5268356</v>
          </cell>
          <cell r="FA161">
            <v>9936.17</v>
          </cell>
          <cell r="FB161">
            <v>10571.85</v>
          </cell>
          <cell r="FC161">
            <v>9936.17</v>
          </cell>
          <cell r="FD161">
            <v>635.67999999999995</v>
          </cell>
          <cell r="FE161">
            <v>325.14999999999998</v>
          </cell>
          <cell r="FF161" t="str">
            <v>--ADMw_P--&gt;</v>
          </cell>
          <cell r="FG161">
            <v>9936.17</v>
          </cell>
          <cell r="FH161">
            <v>10571.85</v>
          </cell>
          <cell r="FI161">
            <v>9936.17</v>
          </cell>
          <cell r="FJ161">
            <v>635.67999999999995</v>
          </cell>
          <cell r="FK161">
            <v>1665</v>
          </cell>
          <cell r="FL161">
            <v>1162.9034999999999</v>
          </cell>
          <cell r="FM161">
            <v>233</v>
          </cell>
          <cell r="FN161">
            <v>587.58000000000004</v>
          </cell>
          <cell r="FO161">
            <v>293.79000000000002</v>
          </cell>
          <cell r="FP161">
            <v>592.64</v>
          </cell>
          <cell r="FQ161">
            <v>587.58000000000004</v>
          </cell>
          <cell r="FR161">
            <v>5.0599999999999996</v>
          </cell>
          <cell r="FS161">
            <v>13.55</v>
          </cell>
          <cell r="FT161">
            <v>13.55</v>
          </cell>
          <cell r="FU161">
            <v>13.55</v>
          </cell>
          <cell r="FV161">
            <v>13.55</v>
          </cell>
          <cell r="FW161">
            <v>0</v>
          </cell>
          <cell r="FX161">
            <v>0</v>
          </cell>
          <cell r="FY161">
            <v>0</v>
          </cell>
          <cell r="FZ161">
            <v>0</v>
          </cell>
          <cell r="GA161">
            <v>0</v>
          </cell>
          <cell r="GB161">
            <v>0</v>
          </cell>
          <cell r="GC161">
            <v>131</v>
          </cell>
          <cell r="GD161">
            <v>32.75</v>
          </cell>
          <cell r="GE161">
            <v>1965.44</v>
          </cell>
          <cell r="GF161">
            <v>491.36</v>
          </cell>
          <cell r="GG161">
            <v>2091.19</v>
          </cell>
          <cell r="GH161">
            <v>1965.44</v>
          </cell>
          <cell r="GI161">
            <v>125.75</v>
          </cell>
          <cell r="GJ161">
            <v>0</v>
          </cell>
          <cell r="GK161">
            <v>0</v>
          </cell>
          <cell r="GL161">
            <v>0</v>
          </cell>
          <cell r="GM161">
            <v>0</v>
          </cell>
          <cell r="GN161">
            <v>0</v>
          </cell>
          <cell r="GO161">
            <v>0</v>
          </cell>
          <cell r="GP161">
            <v>0</v>
          </cell>
          <cell r="GQ161">
            <v>0</v>
          </cell>
          <cell r="GR161">
            <v>12365.2677</v>
          </cell>
          <cell r="GS161">
            <v>12163.523499999999</v>
          </cell>
          <cell r="GT161">
            <v>13069.4827</v>
          </cell>
          <cell r="GU161">
            <v>12833.171</v>
          </cell>
          <cell r="GV161">
            <v>12365.2677</v>
          </cell>
          <cell r="GW161">
            <v>13069.4827</v>
          </cell>
          <cell r="GX161" t="str">
            <v>&lt;--ADMw_P--</v>
          </cell>
          <cell r="GY161">
            <v>-1.0031E-2</v>
          </cell>
          <cell r="GZ161">
            <v>0</v>
          </cell>
          <cell r="HA161">
            <v>498.34</v>
          </cell>
          <cell r="HB161">
            <v>25</v>
          </cell>
          <cell r="HC161">
            <v>0.7</v>
          </cell>
          <cell r="HD161" t="str">
            <v>&lt;--Spacer--&gt;</v>
          </cell>
          <cell r="HE161" t="str">
            <v>&lt;--Spacer--&gt;</v>
          </cell>
          <cell r="HF161" t="str">
            <v>&lt;--Spacer--&gt;</v>
          </cell>
          <cell r="HG161" t="str">
            <v>&lt;--Spacer--&gt;</v>
          </cell>
          <cell r="HH161">
            <v>2064</v>
          </cell>
          <cell r="HI161">
            <v>23891450</v>
          </cell>
          <cell r="HJ161">
            <v>84285</v>
          </cell>
          <cell r="HK161">
            <v>1591241</v>
          </cell>
          <cell r="HL161">
            <v>176466</v>
          </cell>
          <cell r="HM161">
            <v>0</v>
          </cell>
          <cell r="HN161">
            <v>0</v>
          </cell>
          <cell r="HO161">
            <v>0</v>
          </cell>
          <cell r="HP161">
            <v>0</v>
          </cell>
          <cell r="HQ161">
            <v>12.14</v>
          </cell>
          <cell r="HR161">
            <v>4804599</v>
          </cell>
          <cell r="HS161">
            <v>10046.82</v>
          </cell>
          <cell r="HT161">
            <v>10707.57</v>
          </cell>
          <cell r="HU161">
            <v>10046.82</v>
          </cell>
          <cell r="HV161">
            <v>660.75</v>
          </cell>
          <cell r="HW161">
            <v>0</v>
          </cell>
          <cell r="HX161" t="str">
            <v>--ADMw_O--&gt;</v>
          </cell>
          <cell r="HY161">
            <v>10046.82</v>
          </cell>
          <cell r="HZ161">
            <v>10707.57</v>
          </cell>
          <cell r="IA161">
            <v>10046.82</v>
          </cell>
          <cell r="IB161">
            <v>660.75</v>
          </cell>
          <cell r="IC161">
            <v>1639</v>
          </cell>
          <cell r="ID161">
            <v>1177.8326999999999</v>
          </cell>
          <cell r="IE161">
            <v>200.1</v>
          </cell>
          <cell r="IF161">
            <v>610.35</v>
          </cell>
          <cell r="IG161">
            <v>305.17500000000001</v>
          </cell>
          <cell r="IH161">
            <v>620.5</v>
          </cell>
          <cell r="II161">
            <v>610.35</v>
          </cell>
          <cell r="IJ161">
            <v>10.15</v>
          </cell>
          <cell r="IK161">
            <v>15.42</v>
          </cell>
          <cell r="IL161">
            <v>15.42</v>
          </cell>
          <cell r="IM161">
            <v>15.42</v>
          </cell>
          <cell r="IN161">
            <v>15.42</v>
          </cell>
          <cell r="IO161">
            <v>0</v>
          </cell>
          <cell r="IP161">
            <v>0</v>
          </cell>
          <cell r="IQ161">
            <v>0</v>
          </cell>
          <cell r="IR161">
            <v>0</v>
          </cell>
          <cell r="IS161">
            <v>0</v>
          </cell>
          <cell r="IT161">
            <v>0</v>
          </cell>
          <cell r="IU161">
            <v>145</v>
          </cell>
          <cell r="IV161">
            <v>36.25</v>
          </cell>
          <cell r="IW161">
            <v>2334.6799999999998</v>
          </cell>
          <cell r="IX161">
            <v>583.66999999999996</v>
          </cell>
          <cell r="IY161">
            <v>2488.2399999999998</v>
          </cell>
          <cell r="IZ161">
            <v>2334.6799999999998</v>
          </cell>
          <cell r="JA161">
            <v>153.56</v>
          </cell>
          <cell r="JB161">
            <v>0</v>
          </cell>
          <cell r="JC161">
            <v>0</v>
          </cell>
          <cell r="JD161">
            <v>0</v>
          </cell>
          <cell r="JE161">
            <v>0</v>
          </cell>
          <cell r="JF161">
            <v>0</v>
          </cell>
          <cell r="JG161">
            <v>0</v>
          </cell>
          <cell r="JH161">
            <v>0</v>
          </cell>
          <cell r="JI161">
            <v>0</v>
          </cell>
          <cell r="JJ161">
            <v>12365.2677</v>
          </cell>
          <cell r="JK161">
            <v>13069.4827</v>
          </cell>
          <cell r="JL161" t="str">
            <v>&lt;--ADMw_O--</v>
          </cell>
          <cell r="JM161">
            <v>-6.1789999999999996E-3</v>
          </cell>
          <cell r="JN161">
            <v>0</v>
          </cell>
          <cell r="JO161">
            <v>448.71</v>
          </cell>
          <cell r="JP161">
            <v>21</v>
          </cell>
          <cell r="JQ161">
            <v>0.7</v>
          </cell>
          <cell r="JR161">
            <v>43640.35126797454</v>
          </cell>
          <cell r="JS161">
            <v>1</v>
          </cell>
          <cell r="JT161">
            <v>2</v>
          </cell>
        </row>
        <row r="162">
          <cell r="A162">
            <v>4058</v>
          </cell>
          <cell r="B162">
            <v>2083</v>
          </cell>
          <cell r="D162" t="str">
            <v>Lane</v>
          </cell>
          <cell r="E162" t="str">
            <v>Springfield SD 19</v>
          </cell>
          <cell r="F162" t="str">
            <v>Willamette Leadership Academy</v>
          </cell>
          <cell r="H162">
            <v>0</v>
          </cell>
          <cell r="I162">
            <v>0</v>
          </cell>
          <cell r="J162">
            <v>0</v>
          </cell>
          <cell r="K162">
            <v>0</v>
          </cell>
          <cell r="L162">
            <v>0</v>
          </cell>
          <cell r="M162">
            <v>0</v>
          </cell>
          <cell r="N162">
            <v>0</v>
          </cell>
          <cell r="O162">
            <v>0</v>
          </cell>
          <cell r="P162">
            <v>0</v>
          </cell>
          <cell r="Q162">
            <v>0</v>
          </cell>
          <cell r="R162">
            <v>0</v>
          </cell>
          <cell r="T162">
            <v>0</v>
          </cell>
          <cell r="U162">
            <v>0</v>
          </cell>
          <cell r="V162" t="str">
            <v>--ADMw_F--&gt;</v>
          </cell>
          <cell r="W162">
            <v>0</v>
          </cell>
          <cell r="Y162">
            <v>0</v>
          </cell>
          <cell r="Z162">
            <v>0</v>
          </cell>
          <cell r="AA162">
            <v>0</v>
          </cell>
          <cell r="AB162">
            <v>0</v>
          </cell>
          <cell r="AC162">
            <v>0</v>
          </cell>
          <cell r="AD162">
            <v>0</v>
          </cell>
          <cell r="AE162">
            <v>0</v>
          </cell>
          <cell r="AG162">
            <v>0</v>
          </cell>
          <cell r="AH162">
            <v>0</v>
          </cell>
          <cell r="AI162">
            <v>0</v>
          </cell>
          <cell r="AJ162">
            <v>0</v>
          </cell>
          <cell r="AL162">
            <v>0</v>
          </cell>
          <cell r="AM162">
            <v>0</v>
          </cell>
          <cell r="AN162">
            <v>0</v>
          </cell>
          <cell r="AO162">
            <v>0</v>
          </cell>
          <cell r="AQ162">
            <v>0</v>
          </cell>
          <cell r="AR162">
            <v>0</v>
          </cell>
          <cell r="AS162">
            <v>0</v>
          </cell>
          <cell r="AT162">
            <v>0</v>
          </cell>
          <cell r="AU162">
            <v>0</v>
          </cell>
          <cell r="AV162">
            <v>0</v>
          </cell>
          <cell r="AX162">
            <v>0</v>
          </cell>
          <cell r="AY162">
            <v>0</v>
          </cell>
          <cell r="AZ162">
            <v>0</v>
          </cell>
          <cell r="BB162">
            <v>0</v>
          </cell>
          <cell r="BC162">
            <v>0</v>
          </cell>
          <cell r="BD162">
            <v>0</v>
          </cell>
          <cell r="BF162">
            <v>0</v>
          </cell>
          <cell r="BG162">
            <v>0</v>
          </cell>
          <cell r="BH162">
            <v>286.49250000000001</v>
          </cell>
          <cell r="BI162">
            <v>0</v>
          </cell>
          <cell r="BL162">
            <v>286.49250000000001</v>
          </cell>
          <cell r="BN162" t="str">
            <v>&lt;--ADMw_F--</v>
          </cell>
          <cell r="BO162">
            <v>0</v>
          </cell>
          <cell r="BP162">
            <v>0</v>
          </cell>
          <cell r="BQ162">
            <v>0</v>
          </cell>
          <cell r="BR162">
            <v>0</v>
          </cell>
          <cell r="BS162">
            <v>0</v>
          </cell>
          <cell r="BT162" t="str">
            <v>&lt;--Spacer--&gt;</v>
          </cell>
          <cell r="BU162" t="str">
            <v>&lt;--Spacer--&gt;</v>
          </cell>
          <cell r="BV162" t="str">
            <v>&lt;--Spacer--&gt;</v>
          </cell>
          <cell r="BW162" t="str">
            <v>&lt;--Spacer--&gt;</v>
          </cell>
          <cell r="BY162">
            <v>0</v>
          </cell>
          <cell r="BZ162">
            <v>0</v>
          </cell>
          <cell r="CA162">
            <v>0</v>
          </cell>
          <cell r="CB162">
            <v>0</v>
          </cell>
          <cell r="CC162">
            <v>0</v>
          </cell>
          <cell r="CD162">
            <v>0</v>
          </cell>
          <cell r="CE162">
            <v>0</v>
          </cell>
          <cell r="CF162">
            <v>0</v>
          </cell>
          <cell r="CG162">
            <v>0</v>
          </cell>
          <cell r="CH162">
            <v>0</v>
          </cell>
          <cell r="CI162">
            <v>271.83</v>
          </cell>
          <cell r="CK162">
            <v>271.83</v>
          </cell>
          <cell r="CL162">
            <v>0</v>
          </cell>
          <cell r="CM162">
            <v>0</v>
          </cell>
          <cell r="CN162" t="str">
            <v>--ADMw_C--&gt;</v>
          </cell>
          <cell r="CO162">
            <v>271.83</v>
          </cell>
          <cell r="CQ162">
            <v>271.83</v>
          </cell>
          <cell r="CR162">
            <v>0</v>
          </cell>
          <cell r="CS162">
            <v>0</v>
          </cell>
          <cell r="CT162">
            <v>0</v>
          </cell>
          <cell r="CU162">
            <v>0</v>
          </cell>
          <cell r="CV162">
            <v>4.32</v>
          </cell>
          <cell r="CW162">
            <v>2.16</v>
          </cell>
          <cell r="CY162">
            <v>4.32</v>
          </cell>
          <cell r="CZ162">
            <v>0</v>
          </cell>
          <cell r="DA162">
            <v>0</v>
          </cell>
          <cell r="DB162">
            <v>0</v>
          </cell>
          <cell r="DD162">
            <v>0</v>
          </cell>
          <cell r="DE162">
            <v>0</v>
          </cell>
          <cell r="DF162">
            <v>0</v>
          </cell>
          <cell r="DG162">
            <v>0</v>
          </cell>
          <cell r="DI162">
            <v>0</v>
          </cell>
          <cell r="DJ162">
            <v>0</v>
          </cell>
          <cell r="DK162">
            <v>0</v>
          </cell>
          <cell r="DL162">
            <v>0</v>
          </cell>
          <cell r="DM162">
            <v>50.01</v>
          </cell>
          <cell r="DN162">
            <v>12.5025</v>
          </cell>
          <cell r="DP162">
            <v>50.01</v>
          </cell>
          <cell r="DQ162">
            <v>0</v>
          </cell>
          <cell r="DR162">
            <v>0</v>
          </cell>
          <cell r="DT162">
            <v>0</v>
          </cell>
          <cell r="DU162">
            <v>0</v>
          </cell>
          <cell r="DV162">
            <v>0</v>
          </cell>
          <cell r="DX162">
            <v>0</v>
          </cell>
          <cell r="DY162">
            <v>0</v>
          </cell>
          <cell r="DZ162">
            <v>328.41750000000002</v>
          </cell>
          <cell r="EA162">
            <v>286.49250000000001</v>
          </cell>
          <cell r="ED162">
            <v>328.41750000000002</v>
          </cell>
          <cell r="EF162" t="str">
            <v>&lt;--ADMw_C--</v>
          </cell>
          <cell r="EG162">
            <v>-1.3313999999999999E-2</v>
          </cell>
          <cell r="EH162">
            <v>0</v>
          </cell>
          <cell r="EI162">
            <v>0</v>
          </cell>
          <cell r="EJ162">
            <v>0</v>
          </cell>
          <cell r="EK162">
            <v>0</v>
          </cell>
          <cell r="EL162" t="str">
            <v>&lt;--Spacer--&gt;</v>
          </cell>
          <cell r="EM162" t="str">
            <v>&lt;--Spacer--&gt;</v>
          </cell>
          <cell r="EN162" t="str">
            <v>&lt;--Spacer--&gt;</v>
          </cell>
          <cell r="EO162" t="str">
            <v>&lt;--Spacer--&gt;</v>
          </cell>
          <cell r="EQ162">
            <v>0</v>
          </cell>
          <cell r="ER162">
            <v>0</v>
          </cell>
          <cell r="ES162">
            <v>0</v>
          </cell>
          <cell r="ET162">
            <v>0</v>
          </cell>
          <cell r="EU162">
            <v>0</v>
          </cell>
          <cell r="EV162">
            <v>0</v>
          </cell>
          <cell r="EW162">
            <v>0</v>
          </cell>
          <cell r="EX162">
            <v>0</v>
          </cell>
          <cell r="EY162">
            <v>0</v>
          </cell>
          <cell r="EZ162">
            <v>0</v>
          </cell>
          <cell r="FA162">
            <v>310.52999999999997</v>
          </cell>
          <cell r="FC162">
            <v>310.52999999999997</v>
          </cell>
          <cell r="FD162">
            <v>0</v>
          </cell>
          <cell r="FE162">
            <v>0</v>
          </cell>
          <cell r="FF162" t="str">
            <v>--ADMw_P--&gt;</v>
          </cell>
          <cell r="FG162">
            <v>310.52999999999997</v>
          </cell>
          <cell r="FI162">
            <v>310.52999999999997</v>
          </cell>
          <cell r="FJ162">
            <v>0</v>
          </cell>
          <cell r="FK162">
            <v>0</v>
          </cell>
          <cell r="FL162">
            <v>0</v>
          </cell>
          <cell r="FM162">
            <v>0</v>
          </cell>
          <cell r="FN162">
            <v>5.0599999999999996</v>
          </cell>
          <cell r="FO162">
            <v>2.5299999999999998</v>
          </cell>
          <cell r="FQ162">
            <v>5.0599999999999996</v>
          </cell>
          <cell r="FR162">
            <v>0</v>
          </cell>
          <cell r="FS162">
            <v>0</v>
          </cell>
          <cell r="FT162">
            <v>0</v>
          </cell>
          <cell r="FV162">
            <v>0</v>
          </cell>
          <cell r="FW162">
            <v>0</v>
          </cell>
          <cell r="FX162">
            <v>0</v>
          </cell>
          <cell r="FY162">
            <v>0</v>
          </cell>
          <cell r="GA162">
            <v>0</v>
          </cell>
          <cell r="GB162">
            <v>0</v>
          </cell>
          <cell r="GC162">
            <v>0</v>
          </cell>
          <cell r="GD162">
            <v>0</v>
          </cell>
          <cell r="GE162">
            <v>61.43</v>
          </cell>
          <cell r="GF162">
            <v>15.3575</v>
          </cell>
          <cell r="GH162">
            <v>61.43</v>
          </cell>
          <cell r="GI162">
            <v>0</v>
          </cell>
          <cell r="GJ162">
            <v>0</v>
          </cell>
          <cell r="GL162">
            <v>0</v>
          </cell>
          <cell r="GM162">
            <v>0</v>
          </cell>
          <cell r="GN162">
            <v>0</v>
          </cell>
          <cell r="GP162">
            <v>0</v>
          </cell>
          <cell r="GQ162">
            <v>0</v>
          </cell>
          <cell r="GR162">
            <v>346.1225</v>
          </cell>
          <cell r="GS162">
            <v>328.41750000000002</v>
          </cell>
          <cell r="GV162">
            <v>346.1225</v>
          </cell>
          <cell r="GX162" t="str">
            <v>&lt;--ADMw_P--</v>
          </cell>
          <cell r="GY162">
            <v>0</v>
          </cell>
          <cell r="GZ162">
            <v>0</v>
          </cell>
          <cell r="HA162">
            <v>0</v>
          </cell>
          <cell r="HB162">
            <v>0</v>
          </cell>
          <cell r="HC162">
            <v>0</v>
          </cell>
          <cell r="HD162" t="str">
            <v>&lt;--Spacer--&gt;</v>
          </cell>
          <cell r="HE162" t="str">
            <v>&lt;--Spacer--&gt;</v>
          </cell>
          <cell r="HF162" t="str">
            <v>&lt;--Spacer--&gt;</v>
          </cell>
          <cell r="HG162" t="str">
            <v>&lt;--Spacer--&gt;</v>
          </cell>
          <cell r="HI162">
            <v>0</v>
          </cell>
          <cell r="HJ162">
            <v>0</v>
          </cell>
          <cell r="HK162">
            <v>0</v>
          </cell>
          <cell r="HL162">
            <v>0</v>
          </cell>
          <cell r="HM162">
            <v>0</v>
          </cell>
          <cell r="HN162">
            <v>0</v>
          </cell>
          <cell r="HO162">
            <v>0</v>
          </cell>
          <cell r="HP162">
            <v>0</v>
          </cell>
          <cell r="HQ162">
            <v>0</v>
          </cell>
          <cell r="HR162">
            <v>0</v>
          </cell>
          <cell r="HS162">
            <v>322.32</v>
          </cell>
          <cell r="HU162">
            <v>322.32</v>
          </cell>
          <cell r="HV162">
            <v>0</v>
          </cell>
          <cell r="HW162">
            <v>0</v>
          </cell>
          <cell r="HX162" t="str">
            <v>--ADMw_O--&gt;</v>
          </cell>
          <cell r="HY162">
            <v>322.32</v>
          </cell>
          <cell r="IA162">
            <v>322.32</v>
          </cell>
          <cell r="IB162">
            <v>0</v>
          </cell>
          <cell r="IC162">
            <v>0</v>
          </cell>
          <cell r="ID162">
            <v>0</v>
          </cell>
          <cell r="IE162">
            <v>0</v>
          </cell>
          <cell r="IF162">
            <v>10.15</v>
          </cell>
          <cell r="IG162">
            <v>5.0750000000000002</v>
          </cell>
          <cell r="II162">
            <v>10.15</v>
          </cell>
          <cell r="IJ162">
            <v>0</v>
          </cell>
          <cell r="IK162">
            <v>0</v>
          </cell>
          <cell r="IL162">
            <v>0</v>
          </cell>
          <cell r="IN162">
            <v>0</v>
          </cell>
          <cell r="IO162">
            <v>0</v>
          </cell>
          <cell r="IP162">
            <v>0</v>
          </cell>
          <cell r="IQ162">
            <v>0</v>
          </cell>
          <cell r="IS162">
            <v>0</v>
          </cell>
          <cell r="IT162">
            <v>0</v>
          </cell>
          <cell r="IU162">
            <v>0</v>
          </cell>
          <cell r="IV162">
            <v>0</v>
          </cell>
          <cell r="IW162">
            <v>74.91</v>
          </cell>
          <cell r="IX162">
            <v>18.727499999999999</v>
          </cell>
          <cell r="IZ162">
            <v>74.91</v>
          </cell>
          <cell r="JA162">
            <v>0</v>
          </cell>
          <cell r="JB162">
            <v>0</v>
          </cell>
          <cell r="JD162">
            <v>0</v>
          </cell>
          <cell r="JE162">
            <v>0</v>
          </cell>
          <cell r="JF162">
            <v>0</v>
          </cell>
          <cell r="JH162">
            <v>0</v>
          </cell>
          <cell r="JI162">
            <v>0</v>
          </cell>
          <cell r="JJ162">
            <v>346.1225</v>
          </cell>
          <cell r="JL162" t="str">
            <v>&lt;--ADMw_O--</v>
          </cell>
          <cell r="JM162">
            <v>0</v>
          </cell>
          <cell r="JN162">
            <v>0</v>
          </cell>
          <cell r="JO162">
            <v>0</v>
          </cell>
          <cell r="JP162">
            <v>0</v>
          </cell>
          <cell r="JQ162">
            <v>0</v>
          </cell>
          <cell r="JR162">
            <v>43640.35126797454</v>
          </cell>
          <cell r="JS162">
            <v>1</v>
          </cell>
          <cell r="JT162">
            <v>3</v>
          </cell>
        </row>
        <row r="163">
          <cell r="A163">
            <v>4440</v>
          </cell>
          <cell r="B163">
            <v>2083</v>
          </cell>
          <cell r="D163" t="str">
            <v>Lane</v>
          </cell>
          <cell r="E163" t="str">
            <v>Springfield SD 19</v>
          </cell>
          <cell r="F163" t="str">
            <v>Academy of Arts and Academics</v>
          </cell>
          <cell r="V163" t="str">
            <v>--ADMw_F--&gt;</v>
          </cell>
          <cell r="BN163" t="str">
            <v>&lt;--ADMw_F--</v>
          </cell>
          <cell r="BT163" t="str">
            <v>&lt;--Spacer--&gt;</v>
          </cell>
          <cell r="BU163" t="str">
            <v>&lt;--Spacer--&gt;</v>
          </cell>
          <cell r="BV163" t="str">
            <v>&lt;--Spacer--&gt;</v>
          </cell>
          <cell r="BW163" t="str">
            <v>&lt;--Spacer--&gt;</v>
          </cell>
          <cell r="CN163" t="str">
            <v>--ADMw_C--&gt;</v>
          </cell>
          <cell r="EF163" t="str">
            <v>&lt;--ADMw_C--</v>
          </cell>
          <cell r="EL163" t="str">
            <v>&lt;--Spacer--&gt;</v>
          </cell>
          <cell r="EM163" t="str">
            <v>&lt;--Spacer--&gt;</v>
          </cell>
          <cell r="EN163" t="str">
            <v>&lt;--Spacer--&gt;</v>
          </cell>
          <cell r="EO163" t="str">
            <v>&lt;--Spacer--&gt;</v>
          </cell>
          <cell r="EQ163">
            <v>0</v>
          </cell>
          <cell r="ER163">
            <v>0</v>
          </cell>
          <cell r="ES163">
            <v>0</v>
          </cell>
          <cell r="ET163">
            <v>0</v>
          </cell>
          <cell r="EU163">
            <v>0</v>
          </cell>
          <cell r="EV163">
            <v>0</v>
          </cell>
          <cell r="EW163">
            <v>0</v>
          </cell>
          <cell r="EX163">
            <v>0</v>
          </cell>
          <cell r="EY163">
            <v>0</v>
          </cell>
          <cell r="EZ163">
            <v>0</v>
          </cell>
          <cell r="FA163">
            <v>325.14999999999998</v>
          </cell>
          <cell r="FC163">
            <v>325.14999999999998</v>
          </cell>
          <cell r="FD163">
            <v>0</v>
          </cell>
          <cell r="FE163">
            <v>0</v>
          </cell>
          <cell r="FF163" t="str">
            <v>--ADMw_P--&gt;</v>
          </cell>
          <cell r="FG163">
            <v>325.14999999999998</v>
          </cell>
          <cell r="FI163">
            <v>325.14999999999998</v>
          </cell>
          <cell r="FJ163">
            <v>0</v>
          </cell>
          <cell r="FK163">
            <v>0</v>
          </cell>
          <cell r="FL163">
            <v>0</v>
          </cell>
          <cell r="FM163">
            <v>0</v>
          </cell>
          <cell r="FN163">
            <v>0</v>
          </cell>
          <cell r="FO163">
            <v>0</v>
          </cell>
          <cell r="FQ163">
            <v>0</v>
          </cell>
          <cell r="FR163">
            <v>0</v>
          </cell>
          <cell r="FS163">
            <v>0</v>
          </cell>
          <cell r="FT163">
            <v>0</v>
          </cell>
          <cell r="FV163">
            <v>0</v>
          </cell>
          <cell r="FW163">
            <v>0</v>
          </cell>
          <cell r="FX163">
            <v>0</v>
          </cell>
          <cell r="FY163">
            <v>0</v>
          </cell>
          <cell r="GA163">
            <v>0</v>
          </cell>
          <cell r="GB163">
            <v>0</v>
          </cell>
          <cell r="GC163">
            <v>0</v>
          </cell>
          <cell r="GD163">
            <v>0</v>
          </cell>
          <cell r="GE163">
            <v>64.319999999999993</v>
          </cell>
          <cell r="GF163">
            <v>16.079999999999998</v>
          </cell>
          <cell r="GH163">
            <v>64.319999999999993</v>
          </cell>
          <cell r="GI163">
            <v>0</v>
          </cell>
          <cell r="GJ163">
            <v>0</v>
          </cell>
          <cell r="GL163">
            <v>0</v>
          </cell>
          <cell r="GM163">
            <v>0</v>
          </cell>
          <cell r="GN163">
            <v>0</v>
          </cell>
          <cell r="GP163">
            <v>0</v>
          </cell>
          <cell r="GQ163">
            <v>0</v>
          </cell>
          <cell r="GR163">
            <v>358.09249999999997</v>
          </cell>
          <cell r="GS163">
            <v>341.23</v>
          </cell>
          <cell r="GV163">
            <v>358.09249999999997</v>
          </cell>
          <cell r="GX163" t="str">
            <v>&lt;--ADMw_P--</v>
          </cell>
          <cell r="GY163">
            <v>0</v>
          </cell>
          <cell r="GZ163">
            <v>0</v>
          </cell>
          <cell r="HA163">
            <v>0</v>
          </cell>
          <cell r="HB163">
            <v>0</v>
          </cell>
          <cell r="HC163">
            <v>0</v>
          </cell>
          <cell r="HD163" t="str">
            <v>&lt;--Spacer--&gt;</v>
          </cell>
          <cell r="HE163" t="str">
            <v>&lt;--Spacer--&gt;</v>
          </cell>
          <cell r="HF163" t="str">
            <v>&lt;--Spacer--&gt;</v>
          </cell>
          <cell r="HG163" t="str">
            <v>&lt;--Spacer--&gt;</v>
          </cell>
          <cell r="HI163">
            <v>0</v>
          </cell>
          <cell r="HJ163">
            <v>0</v>
          </cell>
          <cell r="HK163">
            <v>0</v>
          </cell>
          <cell r="HL163">
            <v>0</v>
          </cell>
          <cell r="HM163">
            <v>0</v>
          </cell>
          <cell r="HN163">
            <v>0</v>
          </cell>
          <cell r="HO163">
            <v>0</v>
          </cell>
          <cell r="HP163">
            <v>0</v>
          </cell>
          <cell r="HQ163">
            <v>0</v>
          </cell>
          <cell r="HR163">
            <v>0</v>
          </cell>
          <cell r="HS163">
            <v>338.43</v>
          </cell>
          <cell r="HU163">
            <v>338.43</v>
          </cell>
          <cell r="HV163">
            <v>0</v>
          </cell>
          <cell r="HW163">
            <v>0</v>
          </cell>
          <cell r="HX163" t="str">
            <v>--ADMw_O--&gt;</v>
          </cell>
          <cell r="HY163">
            <v>338.43</v>
          </cell>
          <cell r="IA163">
            <v>338.43</v>
          </cell>
          <cell r="IB163">
            <v>0</v>
          </cell>
          <cell r="IC163">
            <v>0</v>
          </cell>
          <cell r="ID163">
            <v>0</v>
          </cell>
          <cell r="IE163">
            <v>0</v>
          </cell>
          <cell r="IF163">
            <v>0</v>
          </cell>
          <cell r="IG163">
            <v>0</v>
          </cell>
          <cell r="II163">
            <v>0</v>
          </cell>
          <cell r="IJ163">
            <v>0</v>
          </cell>
          <cell r="IK163">
            <v>0</v>
          </cell>
          <cell r="IL163">
            <v>0</v>
          </cell>
          <cell r="IN163">
            <v>0</v>
          </cell>
          <cell r="IO163">
            <v>0</v>
          </cell>
          <cell r="IP163">
            <v>0</v>
          </cell>
          <cell r="IQ163">
            <v>0</v>
          </cell>
          <cell r="IS163">
            <v>0</v>
          </cell>
          <cell r="IT163">
            <v>0</v>
          </cell>
          <cell r="IU163">
            <v>0</v>
          </cell>
          <cell r="IV163">
            <v>0</v>
          </cell>
          <cell r="IW163">
            <v>78.650000000000006</v>
          </cell>
          <cell r="IX163">
            <v>19.662500000000001</v>
          </cell>
          <cell r="IZ163">
            <v>78.650000000000006</v>
          </cell>
          <cell r="JA163">
            <v>0</v>
          </cell>
          <cell r="JB163">
            <v>0</v>
          </cell>
          <cell r="JD163">
            <v>0</v>
          </cell>
          <cell r="JE163">
            <v>0</v>
          </cell>
          <cell r="JF163">
            <v>0</v>
          </cell>
          <cell r="JH163">
            <v>0</v>
          </cell>
          <cell r="JI163">
            <v>0</v>
          </cell>
          <cell r="JJ163">
            <v>358.09249999999997</v>
          </cell>
          <cell r="JL163" t="str">
            <v>&lt;--ADMw_O--</v>
          </cell>
          <cell r="JM163">
            <v>0</v>
          </cell>
          <cell r="JN163">
            <v>0</v>
          </cell>
          <cell r="JO163">
            <v>0</v>
          </cell>
          <cell r="JP163">
            <v>0</v>
          </cell>
          <cell r="JQ163">
            <v>0</v>
          </cell>
          <cell r="JR163">
            <v>43640.35126797454</v>
          </cell>
          <cell r="JS163">
            <v>1</v>
          </cell>
          <cell r="JT163">
            <v>3</v>
          </cell>
        </row>
        <row r="164">
          <cell r="A164">
            <v>2084</v>
          </cell>
          <cell r="B164">
            <v>2084</v>
          </cell>
          <cell r="C164" t="str">
            <v>20028</v>
          </cell>
          <cell r="D164" t="str">
            <v>Lane</v>
          </cell>
          <cell r="E164" t="str">
            <v>Fern Ridge SD 28J</v>
          </cell>
          <cell r="G164">
            <v>2064</v>
          </cell>
          <cell r="H164">
            <v>4533966</v>
          </cell>
          <cell r="I164">
            <v>0</v>
          </cell>
          <cell r="J164">
            <v>0</v>
          </cell>
          <cell r="K164">
            <v>25000</v>
          </cell>
          <cell r="L164">
            <v>0</v>
          </cell>
          <cell r="M164">
            <v>0</v>
          </cell>
          <cell r="N164">
            <v>0</v>
          </cell>
          <cell r="O164">
            <v>0</v>
          </cell>
          <cell r="P164">
            <v>11.68</v>
          </cell>
          <cell r="Q164">
            <v>1228640</v>
          </cell>
          <cell r="R164">
            <v>1515</v>
          </cell>
          <cell r="S164">
            <v>1515</v>
          </cell>
          <cell r="T164">
            <v>1515</v>
          </cell>
          <cell r="U164">
            <v>0</v>
          </cell>
          <cell r="V164" t="str">
            <v>--ADMw_F--&gt;</v>
          </cell>
          <cell r="W164">
            <v>1515</v>
          </cell>
          <cell r="X164">
            <v>1515</v>
          </cell>
          <cell r="Y164">
            <v>1515</v>
          </cell>
          <cell r="Z164">
            <v>0</v>
          </cell>
          <cell r="AA164">
            <v>245</v>
          </cell>
          <cell r="AB164">
            <v>166.65</v>
          </cell>
          <cell r="AC164">
            <v>37.799999999999997</v>
          </cell>
          <cell r="AD164">
            <v>14</v>
          </cell>
          <cell r="AE164">
            <v>7</v>
          </cell>
          <cell r="AF164">
            <v>14</v>
          </cell>
          <cell r="AG164">
            <v>14</v>
          </cell>
          <cell r="AH164">
            <v>0</v>
          </cell>
          <cell r="AI164">
            <v>0</v>
          </cell>
          <cell r="AJ164">
            <v>0</v>
          </cell>
          <cell r="AK164">
            <v>0</v>
          </cell>
          <cell r="AL164">
            <v>0</v>
          </cell>
          <cell r="AM164">
            <v>0</v>
          </cell>
          <cell r="AN164">
            <v>0</v>
          </cell>
          <cell r="AO164">
            <v>0</v>
          </cell>
          <cell r="AP164">
            <v>0</v>
          </cell>
          <cell r="AQ164">
            <v>0</v>
          </cell>
          <cell r="AR164">
            <v>0</v>
          </cell>
          <cell r="AS164">
            <v>16</v>
          </cell>
          <cell r="AT164">
            <v>4</v>
          </cell>
          <cell r="AU164">
            <v>244.07</v>
          </cell>
          <cell r="AV164">
            <v>61.017499999999998</v>
          </cell>
          <cell r="AW164">
            <v>244.07</v>
          </cell>
          <cell r="AX164">
            <v>244.07</v>
          </cell>
          <cell r="AY164">
            <v>0</v>
          </cell>
          <cell r="AZ164">
            <v>0</v>
          </cell>
          <cell r="BA164">
            <v>0</v>
          </cell>
          <cell r="BB164">
            <v>0</v>
          </cell>
          <cell r="BC164">
            <v>0</v>
          </cell>
          <cell r="BD164">
            <v>0</v>
          </cell>
          <cell r="BE164">
            <v>0</v>
          </cell>
          <cell r="BF164">
            <v>0</v>
          </cell>
          <cell r="BG164">
            <v>0</v>
          </cell>
          <cell r="BH164">
            <v>1674.5929000000001</v>
          </cell>
          <cell r="BI164">
            <v>1791.4675</v>
          </cell>
          <cell r="BJ164">
            <v>1752.0829000000001</v>
          </cell>
          <cell r="BK164">
            <v>1791.4675</v>
          </cell>
          <cell r="BL164">
            <v>1791.4675</v>
          </cell>
          <cell r="BM164">
            <v>1791.4675</v>
          </cell>
          <cell r="BN164" t="str">
            <v>&lt;--ADMw_F--</v>
          </cell>
          <cell r="BO164">
            <v>-5.097E-3</v>
          </cell>
          <cell r="BP164">
            <v>0</v>
          </cell>
          <cell r="BQ164">
            <v>810.98</v>
          </cell>
          <cell r="BR164">
            <v>68</v>
          </cell>
          <cell r="BS164">
            <v>0.7</v>
          </cell>
          <cell r="BT164" t="str">
            <v>&lt;--Spacer--&gt;</v>
          </cell>
          <cell r="BU164" t="str">
            <v>&lt;--Spacer--&gt;</v>
          </cell>
          <cell r="BV164" t="str">
            <v>&lt;--Spacer--&gt;</v>
          </cell>
          <cell r="BW164" t="str">
            <v>&lt;--Spacer--&gt;</v>
          </cell>
          <cell r="BX164">
            <v>2064</v>
          </cell>
          <cell r="BY164">
            <v>4380898</v>
          </cell>
          <cell r="BZ164">
            <v>0</v>
          </cell>
          <cell r="CA164">
            <v>0</v>
          </cell>
          <cell r="CB164">
            <v>25000</v>
          </cell>
          <cell r="CC164">
            <v>1268621</v>
          </cell>
          <cell r="CD164">
            <v>0</v>
          </cell>
          <cell r="CE164">
            <v>0</v>
          </cell>
          <cell r="CF164">
            <v>0</v>
          </cell>
          <cell r="CG164">
            <v>12.31</v>
          </cell>
          <cell r="CH164">
            <v>1097000</v>
          </cell>
          <cell r="CI164">
            <v>1405.4</v>
          </cell>
          <cell r="CJ164">
            <v>1479.89</v>
          </cell>
          <cell r="CK164">
            <v>1405.4</v>
          </cell>
          <cell r="CL164">
            <v>74.489999999999995</v>
          </cell>
          <cell r="CM164">
            <v>0</v>
          </cell>
          <cell r="CN164" t="str">
            <v>--ADMw_C--&gt;</v>
          </cell>
          <cell r="CO164">
            <v>1405.4</v>
          </cell>
          <cell r="CP164">
            <v>1479.89</v>
          </cell>
          <cell r="CQ164">
            <v>1405.4</v>
          </cell>
          <cell r="CR164">
            <v>74.489999999999995</v>
          </cell>
          <cell r="CS164">
            <v>234</v>
          </cell>
          <cell r="CT164">
            <v>162.78790000000001</v>
          </cell>
          <cell r="CU164">
            <v>37.799999999999997</v>
          </cell>
          <cell r="CV164">
            <v>16</v>
          </cell>
          <cell r="CW164">
            <v>8</v>
          </cell>
          <cell r="CX164">
            <v>16</v>
          </cell>
          <cell r="CY164">
            <v>16</v>
          </cell>
          <cell r="CZ164">
            <v>0</v>
          </cell>
          <cell r="DA164">
            <v>0</v>
          </cell>
          <cell r="DB164">
            <v>0</v>
          </cell>
          <cell r="DC164">
            <v>0</v>
          </cell>
          <cell r="DD164">
            <v>0</v>
          </cell>
          <cell r="DE164">
            <v>0</v>
          </cell>
          <cell r="DF164">
            <v>0</v>
          </cell>
          <cell r="DG164">
            <v>0</v>
          </cell>
          <cell r="DH164">
            <v>0</v>
          </cell>
          <cell r="DI164">
            <v>0</v>
          </cell>
          <cell r="DJ164">
            <v>0</v>
          </cell>
          <cell r="DK164">
            <v>16</v>
          </cell>
          <cell r="DL164">
            <v>4</v>
          </cell>
          <cell r="DM164">
            <v>226.42</v>
          </cell>
          <cell r="DN164">
            <v>56.604999999999997</v>
          </cell>
          <cell r="DO164">
            <v>238.42</v>
          </cell>
          <cell r="DP164">
            <v>226.42</v>
          </cell>
          <cell r="DQ164">
            <v>12</v>
          </cell>
          <cell r="DR164">
            <v>0</v>
          </cell>
          <cell r="DS164">
            <v>0</v>
          </cell>
          <cell r="DT164">
            <v>0</v>
          </cell>
          <cell r="DU164">
            <v>0</v>
          </cell>
          <cell r="DV164">
            <v>0</v>
          </cell>
          <cell r="DW164">
            <v>0</v>
          </cell>
          <cell r="DX164">
            <v>0</v>
          </cell>
          <cell r="DY164">
            <v>0</v>
          </cell>
          <cell r="DZ164">
            <v>1654.9604999999999</v>
          </cell>
          <cell r="EA164">
            <v>1674.5929000000001</v>
          </cell>
          <cell r="EB164">
            <v>1738.203</v>
          </cell>
          <cell r="EC164">
            <v>1752.0829000000001</v>
          </cell>
          <cell r="ED164">
            <v>1674.5929000000001</v>
          </cell>
          <cell r="EE164">
            <v>1752.0829000000001</v>
          </cell>
          <cell r="EF164" t="str">
            <v>&lt;--ADMw_C--</v>
          </cell>
          <cell r="EG164">
            <v>0</v>
          </cell>
          <cell r="EH164">
            <v>0</v>
          </cell>
          <cell r="EI164">
            <v>741.27</v>
          </cell>
          <cell r="EJ164">
            <v>63</v>
          </cell>
          <cell r="EK164">
            <v>0.7</v>
          </cell>
          <cell r="EL164" t="str">
            <v>&lt;--Spacer--&gt;</v>
          </cell>
          <cell r="EM164" t="str">
            <v>&lt;--Spacer--&gt;</v>
          </cell>
          <cell r="EN164" t="str">
            <v>&lt;--Spacer--&gt;</v>
          </cell>
          <cell r="EO164" t="str">
            <v>&lt;--Spacer--&gt;</v>
          </cell>
          <cell r="EP164">
            <v>2064</v>
          </cell>
          <cell r="EQ164">
            <v>4223289</v>
          </cell>
          <cell r="ER164">
            <v>63529</v>
          </cell>
          <cell r="ES164">
            <v>161578</v>
          </cell>
          <cell r="ET164">
            <v>22135</v>
          </cell>
          <cell r="EU164">
            <v>542740</v>
          </cell>
          <cell r="EV164">
            <v>0</v>
          </cell>
          <cell r="EW164">
            <v>0</v>
          </cell>
          <cell r="EX164">
            <v>0</v>
          </cell>
          <cell r="EY164">
            <v>11.68</v>
          </cell>
          <cell r="EZ164">
            <v>1056279</v>
          </cell>
          <cell r="FA164">
            <v>1375.82</v>
          </cell>
          <cell r="FB164">
            <v>1455.3</v>
          </cell>
          <cell r="FC164">
            <v>1375.82</v>
          </cell>
          <cell r="FD164">
            <v>79.48</v>
          </cell>
          <cell r="FE164">
            <v>0</v>
          </cell>
          <cell r="FF164" t="str">
            <v>--ADMw_P--&gt;</v>
          </cell>
          <cell r="FG164">
            <v>1375.82</v>
          </cell>
          <cell r="FH164">
            <v>1455.3</v>
          </cell>
          <cell r="FI164">
            <v>1375.82</v>
          </cell>
          <cell r="FJ164">
            <v>79.48</v>
          </cell>
          <cell r="FK164">
            <v>239</v>
          </cell>
          <cell r="FL164">
            <v>160.083</v>
          </cell>
          <cell r="FM164">
            <v>37.799999999999997</v>
          </cell>
          <cell r="FN164">
            <v>18.760000000000002</v>
          </cell>
          <cell r="FO164">
            <v>9.3800000000000008</v>
          </cell>
          <cell r="FP164">
            <v>18.760000000000002</v>
          </cell>
          <cell r="FQ164">
            <v>18.760000000000002</v>
          </cell>
          <cell r="FR164">
            <v>0</v>
          </cell>
          <cell r="FS164">
            <v>0</v>
          </cell>
          <cell r="FT164">
            <v>0</v>
          </cell>
          <cell r="FU164">
            <v>0</v>
          </cell>
          <cell r="FV164">
            <v>0</v>
          </cell>
          <cell r="FW164">
            <v>0</v>
          </cell>
          <cell r="FX164">
            <v>0</v>
          </cell>
          <cell r="FY164">
            <v>0</v>
          </cell>
          <cell r="FZ164">
            <v>0</v>
          </cell>
          <cell r="GA164">
            <v>0</v>
          </cell>
          <cell r="GB164">
            <v>0</v>
          </cell>
          <cell r="GC164">
            <v>27</v>
          </cell>
          <cell r="GD164">
            <v>6.75</v>
          </cell>
          <cell r="GE164">
            <v>260.51</v>
          </cell>
          <cell r="GF164">
            <v>65.127499999999998</v>
          </cell>
          <cell r="GG164">
            <v>275.56</v>
          </cell>
          <cell r="GH164">
            <v>260.51</v>
          </cell>
          <cell r="GI164">
            <v>15.05</v>
          </cell>
          <cell r="GJ164">
            <v>0</v>
          </cell>
          <cell r="GK164">
            <v>0</v>
          </cell>
          <cell r="GL164">
            <v>0</v>
          </cell>
          <cell r="GM164">
            <v>0</v>
          </cell>
          <cell r="GN164">
            <v>0</v>
          </cell>
          <cell r="GO164">
            <v>0</v>
          </cell>
          <cell r="GP164">
            <v>0</v>
          </cell>
          <cell r="GQ164">
            <v>0</v>
          </cell>
          <cell r="GR164">
            <v>1642.3272999999999</v>
          </cell>
          <cell r="GS164">
            <v>1654.9604999999999</v>
          </cell>
          <cell r="GT164">
            <v>1743.2398000000001</v>
          </cell>
          <cell r="GU164">
            <v>1738.203</v>
          </cell>
          <cell r="GV164">
            <v>1654.9604999999999</v>
          </cell>
          <cell r="GW164">
            <v>1743.2398000000001</v>
          </cell>
          <cell r="GX164" t="str">
            <v>&lt;--ADMw_P--</v>
          </cell>
          <cell r="GY164">
            <v>-2.3000000000000001E-4</v>
          </cell>
          <cell r="GZ164">
            <v>0</v>
          </cell>
          <cell r="HA164">
            <v>725.82</v>
          </cell>
          <cell r="HB164">
            <v>61</v>
          </cell>
          <cell r="HC164">
            <v>0.7</v>
          </cell>
          <cell r="HD164" t="str">
            <v>&lt;--Spacer--&gt;</v>
          </cell>
          <cell r="HE164" t="str">
            <v>&lt;--Spacer--&gt;</v>
          </cell>
          <cell r="HF164" t="str">
            <v>&lt;--Spacer--&gt;</v>
          </cell>
          <cell r="HG164" t="str">
            <v>&lt;--Spacer--&gt;</v>
          </cell>
          <cell r="HH164">
            <v>2064</v>
          </cell>
          <cell r="HI164">
            <v>4004661</v>
          </cell>
          <cell r="HJ164">
            <v>11204</v>
          </cell>
          <cell r="HK164">
            <v>195781</v>
          </cell>
          <cell r="HL164">
            <v>23458</v>
          </cell>
          <cell r="HM164">
            <v>592411</v>
          </cell>
          <cell r="HN164">
            <v>0</v>
          </cell>
          <cell r="HO164">
            <v>0</v>
          </cell>
          <cell r="HP164">
            <v>0</v>
          </cell>
          <cell r="HQ164">
            <v>12.21</v>
          </cell>
          <cell r="HR164">
            <v>944374</v>
          </cell>
          <cell r="HS164">
            <v>1348.09</v>
          </cell>
          <cell r="HT164">
            <v>1443.93</v>
          </cell>
          <cell r="HU164">
            <v>1348.09</v>
          </cell>
          <cell r="HV164">
            <v>95.84</v>
          </cell>
          <cell r="HW164">
            <v>0</v>
          </cell>
          <cell r="HX164" t="str">
            <v>--ADMw_O--&gt;</v>
          </cell>
          <cell r="HY164">
            <v>1348.09</v>
          </cell>
          <cell r="HZ164">
            <v>1443.93</v>
          </cell>
          <cell r="IA164">
            <v>1348.09</v>
          </cell>
          <cell r="IB164">
            <v>95.84</v>
          </cell>
          <cell r="IC164">
            <v>250</v>
          </cell>
          <cell r="ID164">
            <v>158.8323</v>
          </cell>
          <cell r="IE164">
            <v>51.7</v>
          </cell>
          <cell r="IF164">
            <v>11.41</v>
          </cell>
          <cell r="IG164">
            <v>5.7050000000000001</v>
          </cell>
          <cell r="IH164">
            <v>11.41</v>
          </cell>
          <cell r="II164">
            <v>11.41</v>
          </cell>
          <cell r="IJ164">
            <v>0</v>
          </cell>
          <cell r="IK164">
            <v>0</v>
          </cell>
          <cell r="IL164">
            <v>0</v>
          </cell>
          <cell r="IM164">
            <v>0</v>
          </cell>
          <cell r="IN164">
            <v>0</v>
          </cell>
          <cell r="IO164">
            <v>0</v>
          </cell>
          <cell r="IP164">
            <v>0</v>
          </cell>
          <cell r="IQ164">
            <v>0</v>
          </cell>
          <cell r="IR164">
            <v>0</v>
          </cell>
          <cell r="IS164">
            <v>0</v>
          </cell>
          <cell r="IT164">
            <v>0</v>
          </cell>
          <cell r="IU164">
            <v>28</v>
          </cell>
          <cell r="IV164">
            <v>7</v>
          </cell>
          <cell r="IW164">
            <v>284</v>
          </cell>
          <cell r="IX164">
            <v>71</v>
          </cell>
          <cell r="IY164">
            <v>304.29000000000002</v>
          </cell>
          <cell r="IZ164">
            <v>284</v>
          </cell>
          <cell r="JA164">
            <v>20.29</v>
          </cell>
          <cell r="JB164">
            <v>0</v>
          </cell>
          <cell r="JC164">
            <v>0</v>
          </cell>
          <cell r="JD164">
            <v>0</v>
          </cell>
          <cell r="JE164">
            <v>0</v>
          </cell>
          <cell r="JF164">
            <v>0</v>
          </cell>
          <cell r="JG164">
            <v>0</v>
          </cell>
          <cell r="JH164">
            <v>0</v>
          </cell>
          <cell r="JI164">
            <v>0</v>
          </cell>
          <cell r="JJ164">
            <v>1642.3272999999999</v>
          </cell>
          <cell r="JK164">
            <v>1743.2398000000001</v>
          </cell>
          <cell r="JL164" t="str">
            <v>&lt;--ADMw_O--</v>
          </cell>
          <cell r="JM164">
            <v>-4.7019999999999996E-3</v>
          </cell>
          <cell r="JN164">
            <v>0</v>
          </cell>
          <cell r="JO164">
            <v>654.03</v>
          </cell>
          <cell r="JP164">
            <v>57</v>
          </cell>
          <cell r="JQ164">
            <v>0.7</v>
          </cell>
          <cell r="JR164">
            <v>43640.35126797454</v>
          </cell>
          <cell r="JS164">
            <v>1</v>
          </cell>
          <cell r="JT164">
            <v>2</v>
          </cell>
        </row>
        <row r="165">
          <cell r="A165">
            <v>4045</v>
          </cell>
          <cell r="B165">
            <v>2084</v>
          </cell>
          <cell r="D165" t="str">
            <v>Lane</v>
          </cell>
          <cell r="E165" t="str">
            <v>Fern Ridge SD 28J</v>
          </cell>
          <cell r="F165" t="str">
            <v>West Lane Technology Learning Center</v>
          </cell>
          <cell r="H165">
            <v>0</v>
          </cell>
          <cell r="I165">
            <v>0</v>
          </cell>
          <cell r="J165">
            <v>0</v>
          </cell>
          <cell r="K165">
            <v>0</v>
          </cell>
          <cell r="L165">
            <v>0</v>
          </cell>
          <cell r="M165">
            <v>0</v>
          </cell>
          <cell r="N165">
            <v>0</v>
          </cell>
          <cell r="O165">
            <v>0</v>
          </cell>
          <cell r="P165">
            <v>0</v>
          </cell>
          <cell r="Q165">
            <v>0</v>
          </cell>
          <cell r="R165">
            <v>0</v>
          </cell>
          <cell r="T165">
            <v>0</v>
          </cell>
          <cell r="U165">
            <v>0</v>
          </cell>
          <cell r="V165" t="str">
            <v>--ADMw_F--&gt;</v>
          </cell>
          <cell r="W165">
            <v>0</v>
          </cell>
          <cell r="Y165">
            <v>0</v>
          </cell>
          <cell r="Z165">
            <v>0</v>
          </cell>
          <cell r="AA165">
            <v>0</v>
          </cell>
          <cell r="AB165">
            <v>0</v>
          </cell>
          <cell r="AC165">
            <v>0</v>
          </cell>
          <cell r="AD165">
            <v>0</v>
          </cell>
          <cell r="AE165">
            <v>0</v>
          </cell>
          <cell r="AG165">
            <v>0</v>
          </cell>
          <cell r="AH165">
            <v>0</v>
          </cell>
          <cell r="AI165">
            <v>0</v>
          </cell>
          <cell r="AJ165">
            <v>0</v>
          </cell>
          <cell r="AL165">
            <v>0</v>
          </cell>
          <cell r="AM165">
            <v>0</v>
          </cell>
          <cell r="AN165">
            <v>0</v>
          </cell>
          <cell r="AO165">
            <v>0</v>
          </cell>
          <cell r="AQ165">
            <v>0</v>
          </cell>
          <cell r="AR165">
            <v>0</v>
          </cell>
          <cell r="AS165">
            <v>0</v>
          </cell>
          <cell r="AT165">
            <v>0</v>
          </cell>
          <cell r="AU165">
            <v>0</v>
          </cell>
          <cell r="AV165">
            <v>0</v>
          </cell>
          <cell r="AX165">
            <v>0</v>
          </cell>
          <cell r="AY165">
            <v>0</v>
          </cell>
          <cell r="AZ165">
            <v>0</v>
          </cell>
          <cell r="BB165">
            <v>0</v>
          </cell>
          <cell r="BC165">
            <v>0</v>
          </cell>
          <cell r="BD165">
            <v>0</v>
          </cell>
          <cell r="BF165">
            <v>0</v>
          </cell>
          <cell r="BG165">
            <v>0</v>
          </cell>
          <cell r="BH165">
            <v>77.489999999999995</v>
          </cell>
          <cell r="BI165">
            <v>0</v>
          </cell>
          <cell r="BL165">
            <v>77.489999999999995</v>
          </cell>
          <cell r="BN165" t="str">
            <v>&lt;--ADMw_F--</v>
          </cell>
          <cell r="BO165">
            <v>0</v>
          </cell>
          <cell r="BP165">
            <v>0</v>
          </cell>
          <cell r="BQ165">
            <v>0</v>
          </cell>
          <cell r="BR165">
            <v>0</v>
          </cell>
          <cell r="BS165">
            <v>0</v>
          </cell>
          <cell r="BT165" t="str">
            <v>&lt;--Spacer--&gt;</v>
          </cell>
          <cell r="BU165" t="str">
            <v>&lt;--Spacer--&gt;</v>
          </cell>
          <cell r="BV165" t="str">
            <v>&lt;--Spacer--&gt;</v>
          </cell>
          <cell r="BW165" t="str">
            <v>&lt;--Spacer--&gt;</v>
          </cell>
          <cell r="BY165">
            <v>0</v>
          </cell>
          <cell r="BZ165">
            <v>0</v>
          </cell>
          <cell r="CA165">
            <v>0</v>
          </cell>
          <cell r="CB165">
            <v>0</v>
          </cell>
          <cell r="CC165">
            <v>0</v>
          </cell>
          <cell r="CD165">
            <v>0</v>
          </cell>
          <cell r="CE165">
            <v>0</v>
          </cell>
          <cell r="CF165">
            <v>0</v>
          </cell>
          <cell r="CG165">
            <v>0</v>
          </cell>
          <cell r="CH165">
            <v>0</v>
          </cell>
          <cell r="CI165">
            <v>74.489999999999995</v>
          </cell>
          <cell r="CK165">
            <v>74.489999999999995</v>
          </cell>
          <cell r="CL165">
            <v>0</v>
          </cell>
          <cell r="CM165">
            <v>0</v>
          </cell>
          <cell r="CN165" t="str">
            <v>--ADMw_C--&gt;</v>
          </cell>
          <cell r="CO165">
            <v>74.489999999999995</v>
          </cell>
          <cell r="CQ165">
            <v>74.489999999999995</v>
          </cell>
          <cell r="CR165">
            <v>0</v>
          </cell>
          <cell r="CS165">
            <v>0</v>
          </cell>
          <cell r="CT165">
            <v>0</v>
          </cell>
          <cell r="CU165">
            <v>0</v>
          </cell>
          <cell r="CV165">
            <v>0</v>
          </cell>
          <cell r="CW165">
            <v>0</v>
          </cell>
          <cell r="CY165">
            <v>0</v>
          </cell>
          <cell r="CZ165">
            <v>0</v>
          </cell>
          <cell r="DA165">
            <v>0</v>
          </cell>
          <cell r="DB165">
            <v>0</v>
          </cell>
          <cell r="DD165">
            <v>0</v>
          </cell>
          <cell r="DE165">
            <v>0</v>
          </cell>
          <cell r="DF165">
            <v>0</v>
          </cell>
          <cell r="DG165">
            <v>0</v>
          </cell>
          <cell r="DI165">
            <v>0</v>
          </cell>
          <cell r="DJ165">
            <v>0</v>
          </cell>
          <cell r="DK165">
            <v>0</v>
          </cell>
          <cell r="DL165">
            <v>0</v>
          </cell>
          <cell r="DM165">
            <v>12</v>
          </cell>
          <cell r="DN165">
            <v>3</v>
          </cell>
          <cell r="DP165">
            <v>12</v>
          </cell>
          <cell r="DQ165">
            <v>0</v>
          </cell>
          <cell r="DR165">
            <v>0</v>
          </cell>
          <cell r="DT165">
            <v>0</v>
          </cell>
          <cell r="DU165">
            <v>0</v>
          </cell>
          <cell r="DV165">
            <v>0</v>
          </cell>
          <cell r="DX165">
            <v>0</v>
          </cell>
          <cell r="DY165">
            <v>0</v>
          </cell>
          <cell r="DZ165">
            <v>83.242500000000007</v>
          </cell>
          <cell r="EA165">
            <v>77.489999999999995</v>
          </cell>
          <cell r="ED165">
            <v>83.242500000000007</v>
          </cell>
          <cell r="EF165" t="str">
            <v>&lt;--ADMw_C--</v>
          </cell>
          <cell r="EG165">
            <v>0</v>
          </cell>
          <cell r="EH165">
            <v>0</v>
          </cell>
          <cell r="EI165">
            <v>0</v>
          </cell>
          <cell r="EJ165">
            <v>0</v>
          </cell>
          <cell r="EK165">
            <v>0</v>
          </cell>
          <cell r="EL165" t="str">
            <v>&lt;--Spacer--&gt;</v>
          </cell>
          <cell r="EM165" t="str">
            <v>&lt;--Spacer--&gt;</v>
          </cell>
          <cell r="EN165" t="str">
            <v>&lt;--Spacer--&gt;</v>
          </cell>
          <cell r="EO165" t="str">
            <v>&lt;--Spacer--&gt;</v>
          </cell>
          <cell r="EQ165">
            <v>0</v>
          </cell>
          <cell r="ER165">
            <v>0</v>
          </cell>
          <cell r="ES165">
            <v>0</v>
          </cell>
          <cell r="ET165">
            <v>0</v>
          </cell>
          <cell r="EU165">
            <v>0</v>
          </cell>
          <cell r="EV165">
            <v>0</v>
          </cell>
          <cell r="EW165">
            <v>0</v>
          </cell>
          <cell r="EX165">
            <v>0</v>
          </cell>
          <cell r="EY165">
            <v>0</v>
          </cell>
          <cell r="EZ165">
            <v>0</v>
          </cell>
          <cell r="FA165">
            <v>79.48</v>
          </cell>
          <cell r="FC165">
            <v>79.48</v>
          </cell>
          <cell r="FD165">
            <v>0</v>
          </cell>
          <cell r="FE165">
            <v>0</v>
          </cell>
          <cell r="FF165" t="str">
            <v>--ADMw_P--&gt;</v>
          </cell>
          <cell r="FG165">
            <v>79.48</v>
          </cell>
          <cell r="FI165">
            <v>79.48</v>
          </cell>
          <cell r="FJ165">
            <v>0</v>
          </cell>
          <cell r="FK165">
            <v>0</v>
          </cell>
          <cell r="FL165">
            <v>0</v>
          </cell>
          <cell r="FM165">
            <v>0</v>
          </cell>
          <cell r="FN165">
            <v>0</v>
          </cell>
          <cell r="FO165">
            <v>0</v>
          </cell>
          <cell r="FQ165">
            <v>0</v>
          </cell>
          <cell r="FR165">
            <v>0</v>
          </cell>
          <cell r="FS165">
            <v>0</v>
          </cell>
          <cell r="FT165">
            <v>0</v>
          </cell>
          <cell r="FV165">
            <v>0</v>
          </cell>
          <cell r="FW165">
            <v>0</v>
          </cell>
          <cell r="FX165">
            <v>0</v>
          </cell>
          <cell r="FY165">
            <v>0</v>
          </cell>
          <cell r="GA165">
            <v>0</v>
          </cell>
          <cell r="GB165">
            <v>0</v>
          </cell>
          <cell r="GC165">
            <v>0</v>
          </cell>
          <cell r="GD165">
            <v>0</v>
          </cell>
          <cell r="GE165">
            <v>15.05</v>
          </cell>
          <cell r="GF165">
            <v>3.7625000000000002</v>
          </cell>
          <cell r="GH165">
            <v>15.05</v>
          </cell>
          <cell r="GI165">
            <v>0</v>
          </cell>
          <cell r="GJ165">
            <v>0</v>
          </cell>
          <cell r="GL165">
            <v>0</v>
          </cell>
          <cell r="GM165">
            <v>0</v>
          </cell>
          <cell r="GN165">
            <v>0</v>
          </cell>
          <cell r="GP165">
            <v>0</v>
          </cell>
          <cell r="GQ165">
            <v>0</v>
          </cell>
          <cell r="GR165">
            <v>100.91249999999999</v>
          </cell>
          <cell r="GS165">
            <v>83.242500000000007</v>
          </cell>
          <cell r="GV165">
            <v>100.91249999999999</v>
          </cell>
          <cell r="GX165" t="str">
            <v>&lt;--ADMw_P--</v>
          </cell>
          <cell r="GY165">
            <v>0</v>
          </cell>
          <cell r="GZ165">
            <v>0</v>
          </cell>
          <cell r="HA165">
            <v>0</v>
          </cell>
          <cell r="HB165">
            <v>0</v>
          </cell>
          <cell r="HC165">
            <v>0</v>
          </cell>
          <cell r="HD165" t="str">
            <v>&lt;--Spacer--&gt;</v>
          </cell>
          <cell r="HE165" t="str">
            <v>&lt;--Spacer--&gt;</v>
          </cell>
          <cell r="HF165" t="str">
            <v>&lt;--Spacer--&gt;</v>
          </cell>
          <cell r="HG165" t="str">
            <v>&lt;--Spacer--&gt;</v>
          </cell>
          <cell r="HI165">
            <v>0</v>
          </cell>
          <cell r="HJ165">
            <v>0</v>
          </cell>
          <cell r="HK165">
            <v>0</v>
          </cell>
          <cell r="HL165">
            <v>0</v>
          </cell>
          <cell r="HM165">
            <v>0</v>
          </cell>
          <cell r="HN165">
            <v>0</v>
          </cell>
          <cell r="HO165">
            <v>0</v>
          </cell>
          <cell r="HP165">
            <v>0</v>
          </cell>
          <cell r="HQ165">
            <v>0</v>
          </cell>
          <cell r="HR165">
            <v>0</v>
          </cell>
          <cell r="HS165">
            <v>95.84</v>
          </cell>
          <cell r="HU165">
            <v>95.84</v>
          </cell>
          <cell r="HV165">
            <v>0</v>
          </cell>
          <cell r="HW165">
            <v>0</v>
          </cell>
          <cell r="HX165" t="str">
            <v>--ADMw_O--&gt;</v>
          </cell>
          <cell r="HY165">
            <v>95.84</v>
          </cell>
          <cell r="IA165">
            <v>95.84</v>
          </cell>
          <cell r="IB165">
            <v>0</v>
          </cell>
          <cell r="IC165">
            <v>0</v>
          </cell>
          <cell r="ID165">
            <v>0</v>
          </cell>
          <cell r="IE165">
            <v>0</v>
          </cell>
          <cell r="IF165">
            <v>0</v>
          </cell>
          <cell r="IG165">
            <v>0</v>
          </cell>
          <cell r="II165">
            <v>0</v>
          </cell>
          <cell r="IJ165">
            <v>0</v>
          </cell>
          <cell r="IK165">
            <v>0</v>
          </cell>
          <cell r="IL165">
            <v>0</v>
          </cell>
          <cell r="IN165">
            <v>0</v>
          </cell>
          <cell r="IO165">
            <v>0</v>
          </cell>
          <cell r="IP165">
            <v>0</v>
          </cell>
          <cell r="IQ165">
            <v>0</v>
          </cell>
          <cell r="IS165">
            <v>0</v>
          </cell>
          <cell r="IT165">
            <v>0</v>
          </cell>
          <cell r="IU165">
            <v>0</v>
          </cell>
          <cell r="IV165">
            <v>0</v>
          </cell>
          <cell r="IW165">
            <v>20.29</v>
          </cell>
          <cell r="IX165">
            <v>5.0724999999999998</v>
          </cell>
          <cell r="IZ165">
            <v>20.29</v>
          </cell>
          <cell r="JA165">
            <v>0</v>
          </cell>
          <cell r="JB165">
            <v>0</v>
          </cell>
          <cell r="JD165">
            <v>0</v>
          </cell>
          <cell r="JE165">
            <v>0</v>
          </cell>
          <cell r="JF165">
            <v>0</v>
          </cell>
          <cell r="JH165">
            <v>0</v>
          </cell>
          <cell r="JI165">
            <v>0</v>
          </cell>
          <cell r="JJ165">
            <v>100.91249999999999</v>
          </cell>
          <cell r="JL165" t="str">
            <v>&lt;--ADMw_O--</v>
          </cell>
          <cell r="JM165">
            <v>0</v>
          </cell>
          <cell r="JN165">
            <v>0</v>
          </cell>
          <cell r="JO165">
            <v>0</v>
          </cell>
          <cell r="JP165">
            <v>0</v>
          </cell>
          <cell r="JQ165">
            <v>0</v>
          </cell>
          <cell r="JR165">
            <v>43640.35126797454</v>
          </cell>
          <cell r="JS165">
            <v>1</v>
          </cell>
          <cell r="JT165">
            <v>3</v>
          </cell>
        </row>
        <row r="166">
          <cell r="A166">
            <v>2085</v>
          </cell>
          <cell r="B166">
            <v>2085</v>
          </cell>
          <cell r="C166" t="str">
            <v>20032</v>
          </cell>
          <cell r="D166" t="str">
            <v>Lane</v>
          </cell>
          <cell r="E166" t="str">
            <v>Mapleton SD 32</v>
          </cell>
          <cell r="G166">
            <v>2064</v>
          </cell>
          <cell r="H166">
            <v>664076</v>
          </cell>
          <cell r="I166">
            <v>0</v>
          </cell>
          <cell r="J166">
            <v>0</v>
          </cell>
          <cell r="K166">
            <v>17411</v>
          </cell>
          <cell r="L166">
            <v>225000</v>
          </cell>
          <cell r="M166">
            <v>0</v>
          </cell>
          <cell r="N166">
            <v>225</v>
          </cell>
          <cell r="O166">
            <v>0</v>
          </cell>
          <cell r="P166">
            <v>8.7899999999999991</v>
          </cell>
          <cell r="Q166">
            <v>250000</v>
          </cell>
          <cell r="R166">
            <v>142</v>
          </cell>
          <cell r="S166">
            <v>142</v>
          </cell>
          <cell r="T166">
            <v>142</v>
          </cell>
          <cell r="U166">
            <v>0</v>
          </cell>
          <cell r="V166" t="str">
            <v>--ADMw_F--&gt;</v>
          </cell>
          <cell r="W166">
            <v>142</v>
          </cell>
          <cell r="X166">
            <v>142</v>
          </cell>
          <cell r="Y166">
            <v>142</v>
          </cell>
          <cell r="Z166">
            <v>0</v>
          </cell>
          <cell r="AA166">
            <v>18</v>
          </cell>
          <cell r="AB166">
            <v>15.62</v>
          </cell>
          <cell r="AC166">
            <v>5</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5</v>
          </cell>
          <cell r="AT166">
            <v>1.25</v>
          </cell>
          <cell r="AU166">
            <v>28.7</v>
          </cell>
          <cell r="AV166">
            <v>7.1749999999999998</v>
          </cell>
          <cell r="AW166">
            <v>28.7</v>
          </cell>
          <cell r="AX166">
            <v>28.7</v>
          </cell>
          <cell r="AY166">
            <v>0</v>
          </cell>
          <cell r="AZ166">
            <v>66.44</v>
          </cell>
          <cell r="BA166">
            <v>66.44</v>
          </cell>
          <cell r="BB166">
            <v>66.44</v>
          </cell>
          <cell r="BC166">
            <v>0</v>
          </cell>
          <cell r="BD166">
            <v>50.46</v>
          </cell>
          <cell r="BE166">
            <v>50.46</v>
          </cell>
          <cell r="BF166">
            <v>50.46</v>
          </cell>
          <cell r="BG166">
            <v>0</v>
          </cell>
          <cell r="BH166">
            <v>300.36200000000002</v>
          </cell>
          <cell r="BI166">
            <v>287.94499999999999</v>
          </cell>
          <cell r="BJ166">
            <v>300.36200000000002</v>
          </cell>
          <cell r="BK166">
            <v>287.94499999999999</v>
          </cell>
          <cell r="BL166">
            <v>300.36200000000002</v>
          </cell>
          <cell r="BM166">
            <v>300.36200000000002</v>
          </cell>
          <cell r="BN166" t="str">
            <v>&lt;--ADMw_F--</v>
          </cell>
          <cell r="BO166">
            <v>0</v>
          </cell>
          <cell r="BP166">
            <v>0</v>
          </cell>
          <cell r="BQ166">
            <v>1760.56</v>
          </cell>
          <cell r="BR166">
            <v>88</v>
          </cell>
          <cell r="BS166">
            <v>0.8</v>
          </cell>
          <cell r="BT166" t="str">
            <v>&lt;--Spacer--&gt;</v>
          </cell>
          <cell r="BU166" t="str">
            <v>&lt;--Spacer--&gt;</v>
          </cell>
          <cell r="BV166" t="str">
            <v>&lt;--Spacer--&gt;</v>
          </cell>
          <cell r="BW166" t="str">
            <v>&lt;--Spacer--&gt;</v>
          </cell>
          <cell r="BX166">
            <v>2064</v>
          </cell>
          <cell r="BY166">
            <v>641080</v>
          </cell>
          <cell r="BZ166">
            <v>0</v>
          </cell>
          <cell r="CA166">
            <v>0</v>
          </cell>
          <cell r="CB166">
            <v>17411</v>
          </cell>
          <cell r="CC166">
            <v>225000</v>
          </cell>
          <cell r="CD166">
            <v>0</v>
          </cell>
          <cell r="CE166">
            <v>225</v>
          </cell>
          <cell r="CF166">
            <v>0</v>
          </cell>
          <cell r="CG166">
            <v>9.26</v>
          </cell>
          <cell r="CH166">
            <v>250000</v>
          </cell>
          <cell r="CI166">
            <v>152.69999999999999</v>
          </cell>
          <cell r="CJ166">
            <v>152.69999999999999</v>
          </cell>
          <cell r="CK166">
            <v>152.69999999999999</v>
          </cell>
          <cell r="CL166">
            <v>0</v>
          </cell>
          <cell r="CM166">
            <v>0</v>
          </cell>
          <cell r="CN166" t="str">
            <v>--ADMw_C--&gt;</v>
          </cell>
          <cell r="CO166">
            <v>152.69999999999999</v>
          </cell>
          <cell r="CP166">
            <v>152.69999999999999</v>
          </cell>
          <cell r="CQ166">
            <v>152.69999999999999</v>
          </cell>
          <cell r="CR166">
            <v>0</v>
          </cell>
          <cell r="CS166">
            <v>28</v>
          </cell>
          <cell r="CT166">
            <v>16.797000000000001</v>
          </cell>
          <cell r="CU166">
            <v>5</v>
          </cell>
          <cell r="CV166">
            <v>0</v>
          </cell>
          <cell r="CW166">
            <v>0</v>
          </cell>
          <cell r="CX166">
            <v>0</v>
          </cell>
          <cell r="CY166">
            <v>0</v>
          </cell>
          <cell r="CZ166">
            <v>0</v>
          </cell>
          <cell r="DA166">
            <v>0</v>
          </cell>
          <cell r="DB166">
            <v>0</v>
          </cell>
          <cell r="DC166">
            <v>0</v>
          </cell>
          <cell r="DD166">
            <v>0</v>
          </cell>
          <cell r="DE166">
            <v>0</v>
          </cell>
          <cell r="DF166">
            <v>0</v>
          </cell>
          <cell r="DG166">
            <v>0</v>
          </cell>
          <cell r="DH166">
            <v>0</v>
          </cell>
          <cell r="DI166">
            <v>0</v>
          </cell>
          <cell r="DJ166">
            <v>0</v>
          </cell>
          <cell r="DK166">
            <v>5</v>
          </cell>
          <cell r="DL166">
            <v>1.25</v>
          </cell>
          <cell r="DM166">
            <v>30.86</v>
          </cell>
          <cell r="DN166">
            <v>7.7149999999999999</v>
          </cell>
          <cell r="DO166">
            <v>30.86</v>
          </cell>
          <cell r="DP166">
            <v>30.86</v>
          </cell>
          <cell r="DQ166">
            <v>0</v>
          </cell>
          <cell r="DR166">
            <v>66.44</v>
          </cell>
          <cell r="DS166">
            <v>66.44</v>
          </cell>
          <cell r="DT166">
            <v>66.44</v>
          </cell>
          <cell r="DU166">
            <v>0</v>
          </cell>
          <cell r="DV166">
            <v>50.46</v>
          </cell>
          <cell r="DW166">
            <v>50.46</v>
          </cell>
          <cell r="DX166">
            <v>50.46</v>
          </cell>
          <cell r="DY166">
            <v>0</v>
          </cell>
          <cell r="DZ166">
            <v>288.91699999999997</v>
          </cell>
          <cell r="EA166">
            <v>300.36200000000002</v>
          </cell>
          <cell r="EB166">
            <v>288.91699999999997</v>
          </cell>
          <cell r="EC166">
            <v>300.36200000000002</v>
          </cell>
          <cell r="ED166">
            <v>300.36200000000002</v>
          </cell>
          <cell r="EE166">
            <v>300.36200000000002</v>
          </cell>
          <cell r="EF166" t="str">
            <v>&lt;--ADMw_C--</v>
          </cell>
          <cell r="EG166">
            <v>-2.1753000000000002E-2</v>
          </cell>
          <cell r="EH166">
            <v>0</v>
          </cell>
          <cell r="EI166">
            <v>1601.54</v>
          </cell>
          <cell r="EJ166">
            <v>87</v>
          </cell>
          <cell r="EK166">
            <v>0.8</v>
          </cell>
          <cell r="EL166" t="str">
            <v>&lt;--Spacer--&gt;</v>
          </cell>
          <cell r="EM166" t="str">
            <v>&lt;--Spacer--&gt;</v>
          </cell>
          <cell r="EN166" t="str">
            <v>&lt;--Spacer--&gt;</v>
          </cell>
          <cell r="EO166" t="str">
            <v>&lt;--Spacer--&gt;</v>
          </cell>
          <cell r="EP166">
            <v>2064</v>
          </cell>
          <cell r="EQ166">
            <v>654916</v>
          </cell>
          <cell r="ER166">
            <v>0</v>
          </cell>
          <cell r="ES166">
            <v>16525</v>
          </cell>
          <cell r="ET166">
            <v>8761</v>
          </cell>
          <cell r="EU166">
            <v>188592</v>
          </cell>
          <cell r="EV166">
            <v>0</v>
          </cell>
          <cell r="EW166">
            <v>0</v>
          </cell>
          <cell r="EX166">
            <v>0</v>
          </cell>
          <cell r="EY166">
            <v>8.7899999999999991</v>
          </cell>
          <cell r="EZ166">
            <v>311479</v>
          </cell>
          <cell r="FA166">
            <v>143.19999999999999</v>
          </cell>
          <cell r="FB166">
            <v>143.19999999999999</v>
          </cell>
          <cell r="FC166">
            <v>143.19999999999999</v>
          </cell>
          <cell r="FD166">
            <v>0</v>
          </cell>
          <cell r="FE166">
            <v>0</v>
          </cell>
          <cell r="FF166" t="str">
            <v>--ADMw_P--&gt;</v>
          </cell>
          <cell r="FG166">
            <v>143.19999999999999</v>
          </cell>
          <cell r="FH166">
            <v>143.19999999999999</v>
          </cell>
          <cell r="FI166">
            <v>143.19999999999999</v>
          </cell>
          <cell r="FJ166">
            <v>0</v>
          </cell>
          <cell r="FK166">
            <v>24</v>
          </cell>
          <cell r="FL166">
            <v>15.752000000000001</v>
          </cell>
          <cell r="FM166">
            <v>5</v>
          </cell>
          <cell r="FN166">
            <v>0</v>
          </cell>
          <cell r="FO166">
            <v>0</v>
          </cell>
          <cell r="FP166">
            <v>0</v>
          </cell>
          <cell r="FQ166">
            <v>0</v>
          </cell>
          <cell r="FR166">
            <v>0</v>
          </cell>
          <cell r="FS166">
            <v>0</v>
          </cell>
          <cell r="FT166">
            <v>0</v>
          </cell>
          <cell r="FU166">
            <v>0</v>
          </cell>
          <cell r="FV166">
            <v>0</v>
          </cell>
          <cell r="FW166">
            <v>0</v>
          </cell>
          <cell r="FX166">
            <v>0</v>
          </cell>
          <cell r="FY166">
            <v>0</v>
          </cell>
          <cell r="FZ166">
            <v>0</v>
          </cell>
          <cell r="GA166">
            <v>0</v>
          </cell>
          <cell r="GB166">
            <v>0</v>
          </cell>
          <cell r="GC166">
            <v>3</v>
          </cell>
          <cell r="GD166">
            <v>0.75</v>
          </cell>
          <cell r="GE166">
            <v>29.26</v>
          </cell>
          <cell r="GF166">
            <v>7.3150000000000004</v>
          </cell>
          <cell r="GG166">
            <v>29.26</v>
          </cell>
          <cell r="GH166">
            <v>29.26</v>
          </cell>
          <cell r="GI166">
            <v>0</v>
          </cell>
          <cell r="GJ166">
            <v>66.44</v>
          </cell>
          <cell r="GK166">
            <v>66.44</v>
          </cell>
          <cell r="GL166">
            <v>66.44</v>
          </cell>
          <cell r="GM166">
            <v>0</v>
          </cell>
          <cell r="GN166">
            <v>50.46</v>
          </cell>
          <cell r="GO166">
            <v>50.46</v>
          </cell>
          <cell r="GP166">
            <v>50.46</v>
          </cell>
          <cell r="GQ166">
            <v>0</v>
          </cell>
          <cell r="GR166">
            <v>298.31689999999998</v>
          </cell>
          <cell r="GS166">
            <v>288.91699999999997</v>
          </cell>
          <cell r="GT166">
            <v>298.31689999999998</v>
          </cell>
          <cell r="GU166">
            <v>288.91699999999997</v>
          </cell>
          <cell r="GV166">
            <v>298.31689999999998</v>
          </cell>
          <cell r="GW166">
            <v>298.31689999999998</v>
          </cell>
          <cell r="GX166" t="str">
            <v>&lt;--ADMw_P--</v>
          </cell>
          <cell r="GY166">
            <v>-2.2475999999999999E-2</v>
          </cell>
          <cell r="GZ166">
            <v>0</v>
          </cell>
          <cell r="HA166">
            <v>2175.13</v>
          </cell>
          <cell r="HB166">
            <v>92</v>
          </cell>
          <cell r="HC166">
            <v>0.9</v>
          </cell>
          <cell r="HD166" t="str">
            <v>&lt;--Spacer--&gt;</v>
          </cell>
          <cell r="HE166" t="str">
            <v>&lt;--Spacer--&gt;</v>
          </cell>
          <cell r="HF166" t="str">
            <v>&lt;--Spacer--&gt;</v>
          </cell>
          <cell r="HG166" t="str">
            <v>&lt;--Spacer--&gt;</v>
          </cell>
          <cell r="HH166">
            <v>2064</v>
          </cell>
          <cell r="HI166">
            <v>607833</v>
          </cell>
          <cell r="HJ166">
            <v>1277</v>
          </cell>
          <cell r="HK166">
            <v>22321</v>
          </cell>
          <cell r="HL166">
            <v>2675</v>
          </cell>
          <cell r="HM166">
            <v>136379</v>
          </cell>
          <cell r="HN166">
            <v>0</v>
          </cell>
          <cell r="HO166">
            <v>0</v>
          </cell>
          <cell r="HP166">
            <v>0</v>
          </cell>
          <cell r="HQ166">
            <v>8.33</v>
          </cell>
          <cell r="HR166">
            <v>293523</v>
          </cell>
          <cell r="HS166">
            <v>147.04</v>
          </cell>
          <cell r="HT166">
            <v>147.04</v>
          </cell>
          <cell r="HU166">
            <v>147.04</v>
          </cell>
          <cell r="HV166">
            <v>0</v>
          </cell>
          <cell r="HW166">
            <v>0</v>
          </cell>
          <cell r="HX166" t="str">
            <v>--ADMw_O--&gt;</v>
          </cell>
          <cell r="HY166">
            <v>147.04</v>
          </cell>
          <cell r="HZ166">
            <v>147.04</v>
          </cell>
          <cell r="IA166">
            <v>147.04</v>
          </cell>
          <cell r="IB166">
            <v>0</v>
          </cell>
          <cell r="IC166">
            <v>23</v>
          </cell>
          <cell r="ID166">
            <v>16.174399999999999</v>
          </cell>
          <cell r="IE166">
            <v>3.9</v>
          </cell>
          <cell r="IF166">
            <v>0</v>
          </cell>
          <cell r="IG166">
            <v>0</v>
          </cell>
          <cell r="IH166">
            <v>0</v>
          </cell>
          <cell r="II166">
            <v>0</v>
          </cell>
          <cell r="IJ166">
            <v>0</v>
          </cell>
          <cell r="IK166">
            <v>0</v>
          </cell>
          <cell r="IL166">
            <v>0</v>
          </cell>
          <cell r="IM166">
            <v>0</v>
          </cell>
          <cell r="IN166">
            <v>0</v>
          </cell>
          <cell r="IO166">
            <v>0</v>
          </cell>
          <cell r="IP166">
            <v>0</v>
          </cell>
          <cell r="IQ166">
            <v>0</v>
          </cell>
          <cell r="IR166">
            <v>0</v>
          </cell>
          <cell r="IS166">
            <v>0</v>
          </cell>
          <cell r="IT166">
            <v>0</v>
          </cell>
          <cell r="IU166">
            <v>2</v>
          </cell>
          <cell r="IV166">
            <v>0.5</v>
          </cell>
          <cell r="IW166">
            <v>49.01</v>
          </cell>
          <cell r="IX166">
            <v>12.2525</v>
          </cell>
          <cell r="IY166">
            <v>49.01</v>
          </cell>
          <cell r="IZ166">
            <v>49.01</v>
          </cell>
          <cell r="JA166">
            <v>0</v>
          </cell>
          <cell r="JB166">
            <v>67.989999999999995</v>
          </cell>
          <cell r="JC166">
            <v>67.989999999999995</v>
          </cell>
          <cell r="JD166">
            <v>67.989999999999995</v>
          </cell>
          <cell r="JE166">
            <v>0</v>
          </cell>
          <cell r="JF166">
            <v>50.46</v>
          </cell>
          <cell r="JG166">
            <v>50.46</v>
          </cell>
          <cell r="JH166">
            <v>50.46</v>
          </cell>
          <cell r="JI166">
            <v>0</v>
          </cell>
          <cell r="JJ166">
            <v>298.31689999999998</v>
          </cell>
          <cell r="JK166">
            <v>298.31689999999998</v>
          </cell>
          <cell r="JL166" t="str">
            <v>&lt;--ADMw_O--</v>
          </cell>
          <cell r="JM166">
            <v>-8.4770000000000002E-3</v>
          </cell>
          <cell r="JN166">
            <v>0</v>
          </cell>
          <cell r="JO166">
            <v>1996.21</v>
          </cell>
          <cell r="JP166">
            <v>93</v>
          </cell>
          <cell r="JQ166">
            <v>0.9</v>
          </cell>
          <cell r="JR166">
            <v>43640.35126797454</v>
          </cell>
          <cell r="JS166">
            <v>1</v>
          </cell>
          <cell r="JT166">
            <v>2</v>
          </cell>
        </row>
        <row r="167">
          <cell r="A167">
            <v>2086</v>
          </cell>
          <cell r="B167">
            <v>2086</v>
          </cell>
          <cell r="C167" t="str">
            <v>20040</v>
          </cell>
          <cell r="D167" t="str">
            <v>Lane</v>
          </cell>
          <cell r="E167" t="str">
            <v>Creswell SD 40</v>
          </cell>
          <cell r="G167">
            <v>2064</v>
          </cell>
          <cell r="H167">
            <v>3420000</v>
          </cell>
          <cell r="I167">
            <v>0</v>
          </cell>
          <cell r="J167">
            <v>0</v>
          </cell>
          <cell r="K167">
            <v>19900</v>
          </cell>
          <cell r="L167">
            <v>0</v>
          </cell>
          <cell r="M167">
            <v>0</v>
          </cell>
          <cell r="N167">
            <v>3620</v>
          </cell>
          <cell r="O167">
            <v>0</v>
          </cell>
          <cell r="P167">
            <v>12.15</v>
          </cell>
          <cell r="Q167">
            <v>943000</v>
          </cell>
          <cell r="R167">
            <v>1285</v>
          </cell>
          <cell r="S167">
            <v>1285</v>
          </cell>
          <cell r="T167">
            <v>1285</v>
          </cell>
          <cell r="U167">
            <v>0</v>
          </cell>
          <cell r="V167" t="str">
            <v>--ADMw_F--&gt;</v>
          </cell>
          <cell r="W167">
            <v>1285</v>
          </cell>
          <cell r="X167">
            <v>1285</v>
          </cell>
          <cell r="Y167">
            <v>1285</v>
          </cell>
          <cell r="Z167">
            <v>0</v>
          </cell>
          <cell r="AA167">
            <v>223</v>
          </cell>
          <cell r="AB167">
            <v>141.35</v>
          </cell>
          <cell r="AC167">
            <v>59.3</v>
          </cell>
          <cell r="AD167">
            <v>35</v>
          </cell>
          <cell r="AE167">
            <v>17.5</v>
          </cell>
          <cell r="AF167">
            <v>35</v>
          </cell>
          <cell r="AG167">
            <v>35</v>
          </cell>
          <cell r="AH167">
            <v>0</v>
          </cell>
          <cell r="AI167">
            <v>0</v>
          </cell>
          <cell r="AJ167">
            <v>0</v>
          </cell>
          <cell r="AK167">
            <v>0</v>
          </cell>
          <cell r="AL167">
            <v>0</v>
          </cell>
          <cell r="AM167">
            <v>0</v>
          </cell>
          <cell r="AN167">
            <v>0</v>
          </cell>
          <cell r="AO167">
            <v>0</v>
          </cell>
          <cell r="AP167">
            <v>0</v>
          </cell>
          <cell r="AQ167">
            <v>0</v>
          </cell>
          <cell r="AR167">
            <v>0</v>
          </cell>
          <cell r="AS167">
            <v>14</v>
          </cell>
          <cell r="AT167">
            <v>3.5</v>
          </cell>
          <cell r="AU167">
            <v>180.64</v>
          </cell>
          <cell r="AV167">
            <v>45.16</v>
          </cell>
          <cell r="AW167">
            <v>180.64</v>
          </cell>
          <cell r="AX167">
            <v>180.64</v>
          </cell>
          <cell r="AY167">
            <v>0</v>
          </cell>
          <cell r="AZ167">
            <v>0</v>
          </cell>
          <cell r="BA167">
            <v>0</v>
          </cell>
          <cell r="BB167">
            <v>0</v>
          </cell>
          <cell r="BC167">
            <v>0</v>
          </cell>
          <cell r="BD167">
            <v>12.89</v>
          </cell>
          <cell r="BE167">
            <v>12.89</v>
          </cell>
          <cell r="BF167">
            <v>12.89</v>
          </cell>
          <cell r="BG167">
            <v>0</v>
          </cell>
          <cell r="BH167">
            <v>1552.4148</v>
          </cell>
          <cell r="BI167">
            <v>1564.7</v>
          </cell>
          <cell r="BJ167">
            <v>1552.4148</v>
          </cell>
          <cell r="BK167">
            <v>1564.7</v>
          </cell>
          <cell r="BL167">
            <v>1564.7</v>
          </cell>
          <cell r="BM167">
            <v>1564.7</v>
          </cell>
          <cell r="BN167" t="str">
            <v>&lt;--ADMw_F--</v>
          </cell>
          <cell r="BO167">
            <v>-3.9060000000000002E-3</v>
          </cell>
          <cell r="BP167">
            <v>0</v>
          </cell>
          <cell r="BQ167">
            <v>733.85</v>
          </cell>
          <cell r="BR167">
            <v>61</v>
          </cell>
          <cell r="BS167">
            <v>0.7</v>
          </cell>
          <cell r="BT167" t="str">
            <v>&lt;--Spacer--&gt;</v>
          </cell>
          <cell r="BU167" t="str">
            <v>&lt;--Spacer--&gt;</v>
          </cell>
          <cell r="BV167" t="str">
            <v>&lt;--Spacer--&gt;</v>
          </cell>
          <cell r="BW167" t="str">
            <v>&lt;--Spacer--&gt;</v>
          </cell>
          <cell r="BX167">
            <v>2064</v>
          </cell>
          <cell r="BY167">
            <v>3271000</v>
          </cell>
          <cell r="BZ167">
            <v>0</v>
          </cell>
          <cell r="CA167">
            <v>0</v>
          </cell>
          <cell r="CB167">
            <v>19900</v>
          </cell>
          <cell r="CC167">
            <v>0</v>
          </cell>
          <cell r="CD167">
            <v>0</v>
          </cell>
          <cell r="CE167">
            <v>3620</v>
          </cell>
          <cell r="CF167">
            <v>0</v>
          </cell>
          <cell r="CG167">
            <v>12.6</v>
          </cell>
          <cell r="CH167">
            <v>934000</v>
          </cell>
          <cell r="CI167">
            <v>1271.43</v>
          </cell>
          <cell r="CJ167">
            <v>1271.43</v>
          </cell>
          <cell r="CK167">
            <v>1271.43</v>
          </cell>
          <cell r="CL167">
            <v>0</v>
          </cell>
          <cell r="CM167">
            <v>0</v>
          </cell>
          <cell r="CN167" t="str">
            <v>--ADMw_C--&gt;</v>
          </cell>
          <cell r="CO167">
            <v>1271.43</v>
          </cell>
          <cell r="CP167">
            <v>1271.43</v>
          </cell>
          <cell r="CQ167">
            <v>1271.43</v>
          </cell>
          <cell r="CR167">
            <v>0</v>
          </cell>
          <cell r="CS167">
            <v>220</v>
          </cell>
          <cell r="CT167">
            <v>139.85730000000001</v>
          </cell>
          <cell r="CU167">
            <v>59.3</v>
          </cell>
          <cell r="CV167">
            <v>41.51</v>
          </cell>
          <cell r="CW167">
            <v>20.754999999999999</v>
          </cell>
          <cell r="CX167">
            <v>41.51</v>
          </cell>
          <cell r="CY167">
            <v>41.51</v>
          </cell>
          <cell r="CZ167">
            <v>0</v>
          </cell>
          <cell r="DA167">
            <v>0</v>
          </cell>
          <cell r="DB167">
            <v>0</v>
          </cell>
          <cell r="DC167">
            <v>0</v>
          </cell>
          <cell r="DD167">
            <v>0</v>
          </cell>
          <cell r="DE167">
            <v>0</v>
          </cell>
          <cell r="DF167">
            <v>0</v>
          </cell>
          <cell r="DG167">
            <v>0</v>
          </cell>
          <cell r="DH167">
            <v>0</v>
          </cell>
          <cell r="DI167">
            <v>0</v>
          </cell>
          <cell r="DJ167">
            <v>0</v>
          </cell>
          <cell r="DK167">
            <v>14</v>
          </cell>
          <cell r="DL167">
            <v>3.5</v>
          </cell>
          <cell r="DM167">
            <v>178.73</v>
          </cell>
          <cell r="DN167">
            <v>44.682499999999997</v>
          </cell>
          <cell r="DO167">
            <v>178.73</v>
          </cell>
          <cell r="DP167">
            <v>178.73</v>
          </cell>
          <cell r="DQ167">
            <v>0</v>
          </cell>
          <cell r="DR167">
            <v>0</v>
          </cell>
          <cell r="DS167">
            <v>0</v>
          </cell>
          <cell r="DT167">
            <v>0</v>
          </cell>
          <cell r="DU167">
            <v>0</v>
          </cell>
          <cell r="DV167">
            <v>12.89</v>
          </cell>
          <cell r="DW167">
            <v>12.89</v>
          </cell>
          <cell r="DX167">
            <v>12.89</v>
          </cell>
          <cell r="DY167">
            <v>0</v>
          </cell>
          <cell r="DZ167">
            <v>1498.1374000000001</v>
          </cell>
          <cell r="EA167">
            <v>1552.4148</v>
          </cell>
          <cell r="EB167">
            <v>1498.1374000000001</v>
          </cell>
          <cell r="EC167">
            <v>1552.4148</v>
          </cell>
          <cell r="ED167">
            <v>1552.4148</v>
          </cell>
          <cell r="EE167">
            <v>1552.4148</v>
          </cell>
          <cell r="EF167" t="str">
            <v>&lt;--ADMw_C--</v>
          </cell>
          <cell r="EG167">
            <v>-7.509E-3</v>
          </cell>
          <cell r="EH167">
            <v>0</v>
          </cell>
          <cell r="EI167">
            <v>729.09</v>
          </cell>
          <cell r="EJ167">
            <v>62</v>
          </cell>
          <cell r="EK167">
            <v>0.7</v>
          </cell>
          <cell r="EL167" t="str">
            <v>&lt;--Spacer--&gt;</v>
          </cell>
          <cell r="EM167" t="str">
            <v>&lt;--Spacer--&gt;</v>
          </cell>
          <cell r="EN167" t="str">
            <v>&lt;--Spacer--&gt;</v>
          </cell>
          <cell r="EO167" t="str">
            <v>&lt;--Spacer--&gt;</v>
          </cell>
          <cell r="EP167">
            <v>2064</v>
          </cell>
          <cell r="EQ167">
            <v>3116415</v>
          </cell>
          <cell r="ER167">
            <v>55328</v>
          </cell>
          <cell r="ES167">
            <v>140721</v>
          </cell>
          <cell r="ET167">
            <v>19278</v>
          </cell>
          <cell r="EU167">
            <v>0</v>
          </cell>
          <cell r="EV167">
            <v>0</v>
          </cell>
          <cell r="EW167">
            <v>4309</v>
          </cell>
          <cell r="EX167">
            <v>0</v>
          </cell>
          <cell r="EY167">
            <v>12.15</v>
          </cell>
          <cell r="EZ167">
            <v>886812</v>
          </cell>
          <cell r="FA167">
            <v>1225.5899999999999</v>
          </cell>
          <cell r="FB167">
            <v>1225.5899999999999</v>
          </cell>
          <cell r="FC167">
            <v>1225.5899999999999</v>
          </cell>
          <cell r="FD167">
            <v>0</v>
          </cell>
          <cell r="FE167">
            <v>0</v>
          </cell>
          <cell r="FF167" t="str">
            <v>--ADMw_P--&gt;</v>
          </cell>
          <cell r="FG167">
            <v>1225.5899999999999</v>
          </cell>
          <cell r="FH167">
            <v>1225.5899999999999</v>
          </cell>
          <cell r="FI167">
            <v>1225.5899999999999</v>
          </cell>
          <cell r="FJ167">
            <v>0</v>
          </cell>
          <cell r="FK167">
            <v>221</v>
          </cell>
          <cell r="FL167">
            <v>134.81489999999999</v>
          </cell>
          <cell r="FM167">
            <v>59.3</v>
          </cell>
          <cell r="FN167">
            <v>34.270000000000003</v>
          </cell>
          <cell r="FO167">
            <v>17.135000000000002</v>
          </cell>
          <cell r="FP167">
            <v>34.270000000000003</v>
          </cell>
          <cell r="FQ167">
            <v>34.270000000000003</v>
          </cell>
          <cell r="FR167">
            <v>0</v>
          </cell>
          <cell r="FS167">
            <v>0</v>
          </cell>
          <cell r="FT167">
            <v>0</v>
          </cell>
          <cell r="FU167">
            <v>0</v>
          </cell>
          <cell r="FV167">
            <v>0</v>
          </cell>
          <cell r="FW167">
            <v>0</v>
          </cell>
          <cell r="FX167">
            <v>0</v>
          </cell>
          <cell r="FY167">
            <v>0</v>
          </cell>
          <cell r="FZ167">
            <v>0</v>
          </cell>
          <cell r="GA167">
            <v>0</v>
          </cell>
          <cell r="GB167">
            <v>0</v>
          </cell>
          <cell r="GC167">
            <v>13</v>
          </cell>
          <cell r="GD167">
            <v>3.25</v>
          </cell>
          <cell r="GE167">
            <v>180.63</v>
          </cell>
          <cell r="GF167">
            <v>45.157499999999999</v>
          </cell>
          <cell r="GG167">
            <v>180.63</v>
          </cell>
          <cell r="GH167">
            <v>180.63</v>
          </cell>
          <cell r="GI167">
            <v>0</v>
          </cell>
          <cell r="GJ167">
            <v>0</v>
          </cell>
          <cell r="GK167">
            <v>0</v>
          </cell>
          <cell r="GL167">
            <v>0</v>
          </cell>
          <cell r="GM167">
            <v>0</v>
          </cell>
          <cell r="GN167">
            <v>12.89</v>
          </cell>
          <cell r="GO167">
            <v>12.89</v>
          </cell>
          <cell r="GP167">
            <v>12.89</v>
          </cell>
          <cell r="GQ167">
            <v>0</v>
          </cell>
          <cell r="GR167">
            <v>1529.8783000000001</v>
          </cell>
          <cell r="GS167">
            <v>1498.1374000000001</v>
          </cell>
          <cell r="GT167">
            <v>1529.8783000000001</v>
          </cell>
          <cell r="GU167">
            <v>1498.1374000000001</v>
          </cell>
          <cell r="GV167">
            <v>1529.8783000000001</v>
          </cell>
          <cell r="GW167">
            <v>1529.8783000000001</v>
          </cell>
          <cell r="GX167" t="str">
            <v>&lt;--ADMw_P--</v>
          </cell>
          <cell r="GY167">
            <v>-8.1539999999999998E-3</v>
          </cell>
          <cell r="GZ167">
            <v>0</v>
          </cell>
          <cell r="HA167">
            <v>723.58</v>
          </cell>
          <cell r="HB167">
            <v>61</v>
          </cell>
          <cell r="HC167">
            <v>0.7</v>
          </cell>
          <cell r="HD167" t="str">
            <v>&lt;--Spacer--&gt;</v>
          </cell>
          <cell r="HE167" t="str">
            <v>&lt;--Spacer--&gt;</v>
          </cell>
          <cell r="HF167" t="str">
            <v>&lt;--Spacer--&gt;</v>
          </cell>
          <cell r="HG167" t="str">
            <v>&lt;--Spacer--&gt;</v>
          </cell>
          <cell r="HH167">
            <v>2064</v>
          </cell>
          <cell r="HI167">
            <v>2971447</v>
          </cell>
          <cell r="HJ167">
            <v>0</v>
          </cell>
          <cell r="HK167">
            <v>176643</v>
          </cell>
          <cell r="HL167">
            <v>31274</v>
          </cell>
          <cell r="HM167">
            <v>0</v>
          </cell>
          <cell r="HN167">
            <v>0</v>
          </cell>
          <cell r="HO167">
            <v>4451</v>
          </cell>
          <cell r="HP167">
            <v>0</v>
          </cell>
          <cell r="HQ167">
            <v>12.24</v>
          </cell>
          <cell r="HR167">
            <v>868013</v>
          </cell>
          <cell r="HS167">
            <v>1252.28</v>
          </cell>
          <cell r="HT167">
            <v>1252.28</v>
          </cell>
          <cell r="HU167">
            <v>1252.28</v>
          </cell>
          <cell r="HV167">
            <v>0</v>
          </cell>
          <cell r="HW167">
            <v>0</v>
          </cell>
          <cell r="HX167" t="str">
            <v>--ADMw_O--&gt;</v>
          </cell>
          <cell r="HY167">
            <v>1252.28</v>
          </cell>
          <cell r="HZ167">
            <v>1252.28</v>
          </cell>
          <cell r="IA167">
            <v>1252.28</v>
          </cell>
          <cell r="IB167">
            <v>0</v>
          </cell>
          <cell r="IC167">
            <v>235</v>
          </cell>
          <cell r="ID167">
            <v>137.7508</v>
          </cell>
          <cell r="IE167">
            <v>71.5</v>
          </cell>
          <cell r="IF167">
            <v>36.619999999999997</v>
          </cell>
          <cell r="IG167">
            <v>18.309999999999999</v>
          </cell>
          <cell r="IH167">
            <v>36.619999999999997</v>
          </cell>
          <cell r="II167">
            <v>36.619999999999997</v>
          </cell>
          <cell r="IJ167">
            <v>0</v>
          </cell>
          <cell r="IK167">
            <v>0</v>
          </cell>
          <cell r="IL167">
            <v>0</v>
          </cell>
          <cell r="IM167">
            <v>0</v>
          </cell>
          <cell r="IN167">
            <v>0</v>
          </cell>
          <cell r="IO167">
            <v>0</v>
          </cell>
          <cell r="IP167">
            <v>0</v>
          </cell>
          <cell r="IQ167">
            <v>0</v>
          </cell>
          <cell r="IR167">
            <v>0</v>
          </cell>
          <cell r="IS167">
            <v>0</v>
          </cell>
          <cell r="IT167">
            <v>0</v>
          </cell>
          <cell r="IU167">
            <v>14</v>
          </cell>
          <cell r="IV167">
            <v>3.5</v>
          </cell>
          <cell r="IW167">
            <v>186.15</v>
          </cell>
          <cell r="IX167">
            <v>46.537500000000001</v>
          </cell>
          <cell r="IY167">
            <v>186.15</v>
          </cell>
          <cell r="IZ167">
            <v>186.15</v>
          </cell>
          <cell r="JA167">
            <v>0</v>
          </cell>
          <cell r="JB167">
            <v>0</v>
          </cell>
          <cell r="JC167">
            <v>0</v>
          </cell>
          <cell r="JD167">
            <v>0</v>
          </cell>
          <cell r="JE167">
            <v>0</v>
          </cell>
          <cell r="JF167">
            <v>0</v>
          </cell>
          <cell r="JG167">
            <v>0</v>
          </cell>
          <cell r="JH167">
            <v>0</v>
          </cell>
          <cell r="JI167">
            <v>0</v>
          </cell>
          <cell r="JJ167">
            <v>1529.8783000000001</v>
          </cell>
          <cell r="JK167">
            <v>1529.8783000000001</v>
          </cell>
          <cell r="JL167" t="str">
            <v>&lt;--ADMw_O--</v>
          </cell>
          <cell r="JM167">
            <v>-8.1960000000000002E-3</v>
          </cell>
          <cell r="JN167">
            <v>0</v>
          </cell>
          <cell r="JO167">
            <v>693.15</v>
          </cell>
          <cell r="JP167">
            <v>62</v>
          </cell>
          <cell r="JQ167">
            <v>0.7</v>
          </cell>
          <cell r="JR167">
            <v>43640.35126797454</v>
          </cell>
          <cell r="JS167">
            <v>1</v>
          </cell>
          <cell r="JT167">
            <v>2</v>
          </cell>
        </row>
        <row r="168">
          <cell r="A168">
            <v>2087</v>
          </cell>
          <cell r="B168">
            <v>2087</v>
          </cell>
          <cell r="C168" t="str">
            <v>20045</v>
          </cell>
          <cell r="D168" t="str">
            <v>Lane</v>
          </cell>
          <cell r="E168" t="str">
            <v>South Lane SD 45J3</v>
          </cell>
          <cell r="G168">
            <v>2064</v>
          </cell>
          <cell r="H168">
            <v>7562057</v>
          </cell>
          <cell r="I168">
            <v>0</v>
          </cell>
          <cell r="J168">
            <v>0</v>
          </cell>
          <cell r="K168">
            <v>65000</v>
          </cell>
          <cell r="L168">
            <v>0</v>
          </cell>
          <cell r="M168">
            <v>0</v>
          </cell>
          <cell r="N168">
            <v>10000</v>
          </cell>
          <cell r="O168">
            <v>0</v>
          </cell>
          <cell r="P168">
            <v>12.44</v>
          </cell>
          <cell r="Q168">
            <v>2547360</v>
          </cell>
          <cell r="R168">
            <v>2719.5</v>
          </cell>
          <cell r="S168">
            <v>2719.5</v>
          </cell>
          <cell r="T168">
            <v>2719.5</v>
          </cell>
          <cell r="U168">
            <v>0</v>
          </cell>
          <cell r="V168" t="str">
            <v>--ADMw_F--&gt;</v>
          </cell>
          <cell r="W168">
            <v>2719.5</v>
          </cell>
          <cell r="X168">
            <v>2719.5</v>
          </cell>
          <cell r="Y168">
            <v>2719.5</v>
          </cell>
          <cell r="Z168">
            <v>0</v>
          </cell>
          <cell r="AA168">
            <v>484</v>
          </cell>
          <cell r="AB168">
            <v>299.14499999999998</v>
          </cell>
          <cell r="AC168">
            <v>62.1</v>
          </cell>
          <cell r="AD168">
            <v>101</v>
          </cell>
          <cell r="AE168">
            <v>50.5</v>
          </cell>
          <cell r="AF168">
            <v>101</v>
          </cell>
          <cell r="AG168">
            <v>101</v>
          </cell>
          <cell r="AH168">
            <v>0</v>
          </cell>
          <cell r="AI168">
            <v>2</v>
          </cell>
          <cell r="AJ168">
            <v>2</v>
          </cell>
          <cell r="AK168">
            <v>2</v>
          </cell>
          <cell r="AL168">
            <v>2</v>
          </cell>
          <cell r="AM168">
            <v>0</v>
          </cell>
          <cell r="AN168">
            <v>0</v>
          </cell>
          <cell r="AO168">
            <v>0</v>
          </cell>
          <cell r="AP168">
            <v>0</v>
          </cell>
          <cell r="AQ168">
            <v>0</v>
          </cell>
          <cell r="AR168">
            <v>0</v>
          </cell>
          <cell r="AS168">
            <v>31</v>
          </cell>
          <cell r="AT168">
            <v>7.75</v>
          </cell>
          <cell r="AU168">
            <v>447.73</v>
          </cell>
          <cell r="AV168">
            <v>111.9325</v>
          </cell>
          <cell r="AW168">
            <v>447.73</v>
          </cell>
          <cell r="AX168">
            <v>447.73</v>
          </cell>
          <cell r="AY168">
            <v>0</v>
          </cell>
          <cell r="AZ168">
            <v>73.36</v>
          </cell>
          <cell r="BA168">
            <v>73.36</v>
          </cell>
          <cell r="BB168">
            <v>73.36</v>
          </cell>
          <cell r="BC168">
            <v>0</v>
          </cell>
          <cell r="BD168">
            <v>0</v>
          </cell>
          <cell r="BE168">
            <v>0</v>
          </cell>
          <cell r="BF168">
            <v>0</v>
          </cell>
          <cell r="BG168">
            <v>0</v>
          </cell>
          <cell r="BH168">
            <v>3172.7961</v>
          </cell>
          <cell r="BI168">
            <v>3326.2874999999999</v>
          </cell>
          <cell r="BJ168">
            <v>3385.2311</v>
          </cell>
          <cell r="BK168">
            <v>3326.2874999999999</v>
          </cell>
          <cell r="BL168">
            <v>3326.2874999999999</v>
          </cell>
          <cell r="BM168">
            <v>3385.2311</v>
          </cell>
          <cell r="BN168" t="str">
            <v>&lt;--ADMw_F--</v>
          </cell>
          <cell r="BO168">
            <v>-2.967E-3</v>
          </cell>
          <cell r="BP168">
            <v>0</v>
          </cell>
          <cell r="BQ168">
            <v>936.7</v>
          </cell>
          <cell r="BR168">
            <v>72</v>
          </cell>
          <cell r="BS168">
            <v>0.7</v>
          </cell>
          <cell r="BT168" t="str">
            <v>&lt;--Spacer--&gt;</v>
          </cell>
          <cell r="BU168" t="str">
            <v>&lt;--Spacer--&gt;</v>
          </cell>
          <cell r="BV168" t="str">
            <v>&lt;--Spacer--&gt;</v>
          </cell>
          <cell r="BW168" t="str">
            <v>&lt;--Spacer--&gt;</v>
          </cell>
          <cell r="BX168">
            <v>2064</v>
          </cell>
          <cell r="BY168">
            <v>7023703</v>
          </cell>
          <cell r="BZ168">
            <v>0</v>
          </cell>
          <cell r="CA168">
            <v>0</v>
          </cell>
          <cell r="CB168">
            <v>53000</v>
          </cell>
          <cell r="CC168">
            <v>0</v>
          </cell>
          <cell r="CD168">
            <v>0</v>
          </cell>
          <cell r="CE168">
            <v>4000</v>
          </cell>
          <cell r="CF168">
            <v>0</v>
          </cell>
          <cell r="CG168">
            <v>12.64</v>
          </cell>
          <cell r="CH168">
            <v>2159450</v>
          </cell>
          <cell r="CI168">
            <v>2568.29</v>
          </cell>
          <cell r="CJ168">
            <v>2772.26</v>
          </cell>
          <cell r="CK168">
            <v>2568.29</v>
          </cell>
          <cell r="CL168">
            <v>203.97</v>
          </cell>
          <cell r="CM168">
            <v>0</v>
          </cell>
          <cell r="CN168" t="str">
            <v>--ADMw_C--&gt;</v>
          </cell>
          <cell r="CO168">
            <v>2568.29</v>
          </cell>
          <cell r="CP168">
            <v>2772.26</v>
          </cell>
          <cell r="CQ168">
            <v>2568.29</v>
          </cell>
          <cell r="CR168">
            <v>203.97</v>
          </cell>
          <cell r="CS168">
            <v>485</v>
          </cell>
          <cell r="CT168">
            <v>304.9486</v>
          </cell>
          <cell r="CU168">
            <v>62.1</v>
          </cell>
          <cell r="CV168">
            <v>96.26</v>
          </cell>
          <cell r="CW168">
            <v>48.13</v>
          </cell>
          <cell r="CX168">
            <v>96.26</v>
          </cell>
          <cell r="CY168">
            <v>96.26</v>
          </cell>
          <cell r="CZ168">
            <v>0</v>
          </cell>
          <cell r="DA168">
            <v>2.58</v>
          </cell>
          <cell r="DB168">
            <v>2.58</v>
          </cell>
          <cell r="DC168">
            <v>2.58</v>
          </cell>
          <cell r="DD168">
            <v>2.58</v>
          </cell>
          <cell r="DE168">
            <v>0</v>
          </cell>
          <cell r="DF168">
            <v>0</v>
          </cell>
          <cell r="DG168">
            <v>0</v>
          </cell>
          <cell r="DH168">
            <v>0</v>
          </cell>
          <cell r="DI168">
            <v>0</v>
          </cell>
          <cell r="DJ168">
            <v>0</v>
          </cell>
          <cell r="DK168">
            <v>31</v>
          </cell>
          <cell r="DL168">
            <v>7.75</v>
          </cell>
          <cell r="DM168">
            <v>422.55</v>
          </cell>
          <cell r="DN168">
            <v>105.6375</v>
          </cell>
          <cell r="DO168">
            <v>456.41</v>
          </cell>
          <cell r="DP168">
            <v>422.55</v>
          </cell>
          <cell r="DQ168">
            <v>33.86</v>
          </cell>
          <cell r="DR168">
            <v>73.36</v>
          </cell>
          <cell r="DS168">
            <v>73.36</v>
          </cell>
          <cell r="DT168">
            <v>73.36</v>
          </cell>
          <cell r="DU168">
            <v>0</v>
          </cell>
          <cell r="DV168">
            <v>0</v>
          </cell>
          <cell r="DW168">
            <v>0</v>
          </cell>
          <cell r="DX168">
            <v>0</v>
          </cell>
          <cell r="DY168">
            <v>0</v>
          </cell>
          <cell r="DZ168">
            <v>3162.6568000000002</v>
          </cell>
          <cell r="EA168">
            <v>3172.7961</v>
          </cell>
          <cell r="EB168">
            <v>3359.9567999999999</v>
          </cell>
          <cell r="EC168">
            <v>3385.2311</v>
          </cell>
          <cell r="ED168">
            <v>3172.7961</v>
          </cell>
          <cell r="EE168">
            <v>3385.2311</v>
          </cell>
          <cell r="EF168" t="str">
            <v>&lt;--ADMw_C--</v>
          </cell>
          <cell r="EG168">
            <v>-8.4569999999999992E-3</v>
          </cell>
          <cell r="EH168">
            <v>0</v>
          </cell>
          <cell r="EI168">
            <v>772.36</v>
          </cell>
          <cell r="EJ168">
            <v>66</v>
          </cell>
          <cell r="EK168">
            <v>0.7</v>
          </cell>
          <cell r="EL168" t="str">
            <v>&lt;--Spacer--&gt;</v>
          </cell>
          <cell r="EM168" t="str">
            <v>&lt;--Spacer--&gt;</v>
          </cell>
          <cell r="EN168" t="str">
            <v>&lt;--Spacer--&gt;</v>
          </cell>
          <cell r="EO168" t="str">
            <v>&lt;--Spacer--&gt;</v>
          </cell>
          <cell r="EP168">
            <v>2064</v>
          </cell>
          <cell r="EQ168">
            <v>6551545</v>
          </cell>
          <cell r="ER168">
            <v>118822</v>
          </cell>
          <cell r="ES168">
            <v>336278</v>
          </cell>
          <cell r="ET168">
            <v>41401</v>
          </cell>
          <cell r="EU168">
            <v>0</v>
          </cell>
          <cell r="EV168">
            <v>0</v>
          </cell>
          <cell r="EW168">
            <v>0</v>
          </cell>
          <cell r="EX168">
            <v>0</v>
          </cell>
          <cell r="EY168">
            <v>12.44</v>
          </cell>
          <cell r="EZ168">
            <v>2406003</v>
          </cell>
          <cell r="FA168">
            <v>2548.77</v>
          </cell>
          <cell r="FB168">
            <v>2737.13</v>
          </cell>
          <cell r="FC168">
            <v>2548.77</v>
          </cell>
          <cell r="FD168">
            <v>188.36</v>
          </cell>
          <cell r="FE168">
            <v>0</v>
          </cell>
          <cell r="FF168" t="str">
            <v>--ADMw_P--&gt;</v>
          </cell>
          <cell r="FG168">
            <v>2548.77</v>
          </cell>
          <cell r="FH168">
            <v>2737.13</v>
          </cell>
          <cell r="FI168">
            <v>2548.77</v>
          </cell>
          <cell r="FJ168">
            <v>188.36</v>
          </cell>
          <cell r="FK168">
            <v>454</v>
          </cell>
          <cell r="FL168">
            <v>301.08429999999998</v>
          </cell>
          <cell r="FM168">
            <v>62.1</v>
          </cell>
          <cell r="FN168">
            <v>87.77</v>
          </cell>
          <cell r="FO168">
            <v>43.884999999999998</v>
          </cell>
          <cell r="FP168">
            <v>87.77</v>
          </cell>
          <cell r="FQ168">
            <v>87.77</v>
          </cell>
          <cell r="FR168">
            <v>0</v>
          </cell>
          <cell r="FS168">
            <v>3.97</v>
          </cell>
          <cell r="FT168">
            <v>3.97</v>
          </cell>
          <cell r="FU168">
            <v>3.97</v>
          </cell>
          <cell r="FV168">
            <v>3.97</v>
          </cell>
          <cell r="FW168">
            <v>0</v>
          </cell>
          <cell r="FX168">
            <v>0</v>
          </cell>
          <cell r="FY168">
            <v>0</v>
          </cell>
          <cell r="FZ168">
            <v>0</v>
          </cell>
          <cell r="GA168">
            <v>0</v>
          </cell>
          <cell r="GB168">
            <v>0</v>
          </cell>
          <cell r="GC168">
            <v>34</v>
          </cell>
          <cell r="GD168">
            <v>8.5</v>
          </cell>
          <cell r="GE168">
            <v>483.95</v>
          </cell>
          <cell r="GF168">
            <v>120.9875</v>
          </cell>
          <cell r="GG168">
            <v>519.71</v>
          </cell>
          <cell r="GH168">
            <v>483.95</v>
          </cell>
          <cell r="GI168">
            <v>35.76</v>
          </cell>
          <cell r="GJ168">
            <v>73.36</v>
          </cell>
          <cell r="GK168">
            <v>73.36</v>
          </cell>
          <cell r="GL168">
            <v>73.36</v>
          </cell>
          <cell r="GM168">
            <v>0</v>
          </cell>
          <cell r="GN168">
            <v>0</v>
          </cell>
          <cell r="GO168">
            <v>0</v>
          </cell>
          <cell r="GP168">
            <v>0</v>
          </cell>
          <cell r="GQ168">
            <v>0</v>
          </cell>
          <cell r="GR168">
            <v>3160.4225999999999</v>
          </cell>
          <cell r="GS168">
            <v>3162.6568000000002</v>
          </cell>
          <cell r="GT168">
            <v>3344.6351</v>
          </cell>
          <cell r="GU168">
            <v>3359.9567999999999</v>
          </cell>
          <cell r="GV168">
            <v>3162.6568000000002</v>
          </cell>
          <cell r="GW168">
            <v>3359.9567999999999</v>
          </cell>
          <cell r="GX168" t="str">
            <v>&lt;--ADMw_P--</v>
          </cell>
          <cell r="GY168">
            <v>-1.1486E-2</v>
          </cell>
          <cell r="GZ168">
            <v>0</v>
          </cell>
          <cell r="HA168">
            <v>879.02</v>
          </cell>
          <cell r="HB168">
            <v>73</v>
          </cell>
          <cell r="HC168">
            <v>0.7</v>
          </cell>
          <cell r="HD168" t="str">
            <v>&lt;--Spacer--&gt;</v>
          </cell>
          <cell r="HE168" t="str">
            <v>&lt;--Spacer--&gt;</v>
          </cell>
          <cell r="HF168" t="str">
            <v>&lt;--Spacer--&gt;</v>
          </cell>
          <cell r="HG168" t="str">
            <v>&lt;--Spacer--&gt;</v>
          </cell>
          <cell r="HH168">
            <v>2064</v>
          </cell>
          <cell r="HI168">
            <v>6470366</v>
          </cell>
          <cell r="HJ168">
            <v>0</v>
          </cell>
          <cell r="HK168">
            <v>406527</v>
          </cell>
          <cell r="HL168">
            <v>64825</v>
          </cell>
          <cell r="HM168">
            <v>0</v>
          </cell>
          <cell r="HN168">
            <v>0</v>
          </cell>
          <cell r="HO168">
            <v>0</v>
          </cell>
          <cell r="HP168">
            <v>0</v>
          </cell>
          <cell r="HQ168">
            <v>12.58</v>
          </cell>
          <cell r="HR168">
            <v>2140190</v>
          </cell>
          <cell r="HS168">
            <v>2545.65</v>
          </cell>
          <cell r="HT168">
            <v>2720.66</v>
          </cell>
          <cell r="HU168">
            <v>2545.65</v>
          </cell>
          <cell r="HV168">
            <v>175.01</v>
          </cell>
          <cell r="HW168">
            <v>0</v>
          </cell>
          <cell r="HX168" t="str">
            <v>--ADMw_O--&gt;</v>
          </cell>
          <cell r="HY168">
            <v>2545.65</v>
          </cell>
          <cell r="HZ168">
            <v>2720.66</v>
          </cell>
          <cell r="IA168">
            <v>2545.65</v>
          </cell>
          <cell r="IB168">
            <v>175.01</v>
          </cell>
          <cell r="IC168">
            <v>449</v>
          </cell>
          <cell r="ID168">
            <v>299.27260000000001</v>
          </cell>
          <cell r="IE168">
            <v>55.1</v>
          </cell>
          <cell r="IF168">
            <v>71.75</v>
          </cell>
          <cell r="IG168">
            <v>35.875</v>
          </cell>
          <cell r="IH168">
            <v>71.75</v>
          </cell>
          <cell r="II168">
            <v>71.75</v>
          </cell>
          <cell r="IJ168">
            <v>0</v>
          </cell>
          <cell r="IK168">
            <v>7.04</v>
          </cell>
          <cell r="IL168">
            <v>7.04</v>
          </cell>
          <cell r="IM168">
            <v>7.04</v>
          </cell>
          <cell r="IN168">
            <v>7.04</v>
          </cell>
          <cell r="IO168">
            <v>0</v>
          </cell>
          <cell r="IP168">
            <v>0</v>
          </cell>
          <cell r="IQ168">
            <v>0</v>
          </cell>
          <cell r="IR168">
            <v>0</v>
          </cell>
          <cell r="IS168">
            <v>0</v>
          </cell>
          <cell r="IT168">
            <v>0</v>
          </cell>
          <cell r="IU168">
            <v>48</v>
          </cell>
          <cell r="IV168">
            <v>12</v>
          </cell>
          <cell r="IW168">
            <v>535.29999999999995</v>
          </cell>
          <cell r="IX168">
            <v>133.82499999999999</v>
          </cell>
          <cell r="IY168">
            <v>572.11</v>
          </cell>
          <cell r="IZ168">
            <v>535.29999999999995</v>
          </cell>
          <cell r="JA168">
            <v>36.81</v>
          </cell>
          <cell r="JB168">
            <v>71.66</v>
          </cell>
          <cell r="JC168">
            <v>71.66</v>
          </cell>
          <cell r="JD168">
            <v>71.66</v>
          </cell>
          <cell r="JE168">
            <v>0</v>
          </cell>
          <cell r="JF168">
            <v>0</v>
          </cell>
          <cell r="JG168">
            <v>0</v>
          </cell>
          <cell r="JH168">
            <v>0</v>
          </cell>
          <cell r="JI168">
            <v>0</v>
          </cell>
          <cell r="JJ168">
            <v>3160.4225999999999</v>
          </cell>
          <cell r="JK168">
            <v>3344.6351</v>
          </cell>
          <cell r="JL168" t="str">
            <v>&lt;--ADMw_O--</v>
          </cell>
          <cell r="JM168">
            <v>-1.0614E-2</v>
          </cell>
          <cell r="JN168">
            <v>0</v>
          </cell>
          <cell r="JO168">
            <v>786.64</v>
          </cell>
          <cell r="JP168">
            <v>70</v>
          </cell>
          <cell r="JQ168">
            <v>0.7</v>
          </cell>
          <cell r="JR168">
            <v>43640.35126797454</v>
          </cell>
          <cell r="JS168">
            <v>1</v>
          </cell>
          <cell r="JT168">
            <v>2</v>
          </cell>
        </row>
        <row r="169">
          <cell r="A169">
            <v>4395</v>
          </cell>
          <cell r="B169">
            <v>2087</v>
          </cell>
          <cell r="D169" t="str">
            <v>Lane</v>
          </cell>
          <cell r="E169" t="str">
            <v>South Lane SD 45J3</v>
          </cell>
          <cell r="F169" t="str">
            <v>Childs Way Charter School</v>
          </cell>
          <cell r="H169">
            <v>0</v>
          </cell>
          <cell r="I169">
            <v>0</v>
          </cell>
          <cell r="J169">
            <v>0</v>
          </cell>
          <cell r="K169">
            <v>0</v>
          </cell>
          <cell r="L169">
            <v>0</v>
          </cell>
          <cell r="M169">
            <v>0</v>
          </cell>
          <cell r="N169">
            <v>0</v>
          </cell>
          <cell r="O169">
            <v>0</v>
          </cell>
          <cell r="P169">
            <v>0</v>
          </cell>
          <cell r="Q169">
            <v>0</v>
          </cell>
          <cell r="R169">
            <v>0</v>
          </cell>
          <cell r="T169">
            <v>0</v>
          </cell>
          <cell r="U169">
            <v>0</v>
          </cell>
          <cell r="V169" t="str">
            <v>--ADMw_F--&gt;</v>
          </cell>
          <cell r="W169">
            <v>0</v>
          </cell>
          <cell r="Y169">
            <v>0</v>
          </cell>
          <cell r="Z169">
            <v>0</v>
          </cell>
          <cell r="AA169">
            <v>0</v>
          </cell>
          <cell r="AB169">
            <v>0</v>
          </cell>
          <cell r="AC169">
            <v>0</v>
          </cell>
          <cell r="AD169">
            <v>0</v>
          </cell>
          <cell r="AE169">
            <v>0</v>
          </cell>
          <cell r="AG169">
            <v>0</v>
          </cell>
          <cell r="AH169">
            <v>0</v>
          </cell>
          <cell r="AI169">
            <v>0</v>
          </cell>
          <cell r="AJ169">
            <v>0</v>
          </cell>
          <cell r="AL169">
            <v>0</v>
          </cell>
          <cell r="AM169">
            <v>0</v>
          </cell>
          <cell r="AN169">
            <v>0</v>
          </cell>
          <cell r="AO169">
            <v>0</v>
          </cell>
          <cell r="AQ169">
            <v>0</v>
          </cell>
          <cell r="AR169">
            <v>0</v>
          </cell>
          <cell r="AS169">
            <v>0</v>
          </cell>
          <cell r="AT169">
            <v>0</v>
          </cell>
          <cell r="AU169">
            <v>0</v>
          </cell>
          <cell r="AV169">
            <v>0</v>
          </cell>
          <cell r="AX169">
            <v>0</v>
          </cell>
          <cell r="AY169">
            <v>0</v>
          </cell>
          <cell r="AZ169">
            <v>0</v>
          </cell>
          <cell r="BB169">
            <v>0</v>
          </cell>
          <cell r="BC169">
            <v>0</v>
          </cell>
          <cell r="BD169">
            <v>0</v>
          </cell>
          <cell r="BF169">
            <v>0</v>
          </cell>
          <cell r="BG169">
            <v>0</v>
          </cell>
          <cell r="BH169">
            <v>54.782499999999999</v>
          </cell>
          <cell r="BI169">
            <v>0</v>
          </cell>
          <cell r="BL169">
            <v>54.782499999999999</v>
          </cell>
          <cell r="BN169" t="str">
            <v>&lt;--ADMw_F--</v>
          </cell>
          <cell r="BO169">
            <v>0</v>
          </cell>
          <cell r="BP169">
            <v>0</v>
          </cell>
          <cell r="BQ169">
            <v>0</v>
          </cell>
          <cell r="BR169">
            <v>0</v>
          </cell>
          <cell r="BS169">
            <v>0</v>
          </cell>
          <cell r="BT169" t="str">
            <v>&lt;--Spacer--&gt;</v>
          </cell>
          <cell r="BU169" t="str">
            <v>&lt;--Spacer--&gt;</v>
          </cell>
          <cell r="BV169" t="str">
            <v>&lt;--Spacer--&gt;</v>
          </cell>
          <cell r="BW169" t="str">
            <v>&lt;--Spacer--&gt;</v>
          </cell>
          <cell r="BY169">
            <v>0</v>
          </cell>
          <cell r="BZ169">
            <v>0</v>
          </cell>
          <cell r="CA169">
            <v>0</v>
          </cell>
          <cell r="CB169">
            <v>0</v>
          </cell>
          <cell r="CC169">
            <v>0</v>
          </cell>
          <cell r="CD169">
            <v>0</v>
          </cell>
          <cell r="CE169">
            <v>0</v>
          </cell>
          <cell r="CF169">
            <v>0</v>
          </cell>
          <cell r="CG169">
            <v>0</v>
          </cell>
          <cell r="CH169">
            <v>0</v>
          </cell>
          <cell r="CI169">
            <v>52.6</v>
          </cell>
          <cell r="CK169">
            <v>52.6</v>
          </cell>
          <cell r="CL169">
            <v>0</v>
          </cell>
          <cell r="CM169">
            <v>0</v>
          </cell>
          <cell r="CN169" t="str">
            <v>--ADMw_C--&gt;</v>
          </cell>
          <cell r="CO169">
            <v>52.6</v>
          </cell>
          <cell r="CQ169">
            <v>52.6</v>
          </cell>
          <cell r="CR169">
            <v>0</v>
          </cell>
          <cell r="CS169">
            <v>0</v>
          </cell>
          <cell r="CT169">
            <v>0</v>
          </cell>
          <cell r="CU169">
            <v>0</v>
          </cell>
          <cell r="CV169">
            <v>0</v>
          </cell>
          <cell r="CW169">
            <v>0</v>
          </cell>
          <cell r="CY169">
            <v>0</v>
          </cell>
          <cell r="CZ169">
            <v>0</v>
          </cell>
          <cell r="DA169">
            <v>0</v>
          </cell>
          <cell r="DB169">
            <v>0</v>
          </cell>
          <cell r="DD169">
            <v>0</v>
          </cell>
          <cell r="DE169">
            <v>0</v>
          </cell>
          <cell r="DF169">
            <v>0</v>
          </cell>
          <cell r="DG169">
            <v>0</v>
          </cell>
          <cell r="DI169">
            <v>0</v>
          </cell>
          <cell r="DJ169">
            <v>0</v>
          </cell>
          <cell r="DK169">
            <v>0</v>
          </cell>
          <cell r="DL169">
            <v>0</v>
          </cell>
          <cell r="DM169">
            <v>8.73</v>
          </cell>
          <cell r="DN169">
            <v>2.1825000000000001</v>
          </cell>
          <cell r="DP169">
            <v>8.73</v>
          </cell>
          <cell r="DQ169">
            <v>0</v>
          </cell>
          <cell r="DR169">
            <v>0</v>
          </cell>
          <cell r="DT169">
            <v>0</v>
          </cell>
          <cell r="DU169">
            <v>0</v>
          </cell>
          <cell r="DV169">
            <v>0</v>
          </cell>
          <cell r="DX169">
            <v>0</v>
          </cell>
          <cell r="DY169">
            <v>0</v>
          </cell>
          <cell r="DZ169">
            <v>56.237499999999997</v>
          </cell>
          <cell r="EA169">
            <v>54.782499999999999</v>
          </cell>
          <cell r="ED169">
            <v>56.237499999999997</v>
          </cell>
          <cell r="EF169" t="str">
            <v>&lt;--ADMw_C--</v>
          </cell>
          <cell r="EG169">
            <v>-8.4569999999999992E-3</v>
          </cell>
          <cell r="EH169">
            <v>0</v>
          </cell>
          <cell r="EI169">
            <v>0</v>
          </cell>
          <cell r="EJ169">
            <v>0</v>
          </cell>
          <cell r="EK169">
            <v>0</v>
          </cell>
          <cell r="EL169" t="str">
            <v>&lt;--Spacer--&gt;</v>
          </cell>
          <cell r="EM169" t="str">
            <v>&lt;--Spacer--&gt;</v>
          </cell>
          <cell r="EN169" t="str">
            <v>&lt;--Spacer--&gt;</v>
          </cell>
          <cell r="EO169" t="str">
            <v>&lt;--Spacer--&gt;</v>
          </cell>
          <cell r="EQ169">
            <v>0</v>
          </cell>
          <cell r="ER169">
            <v>0</v>
          </cell>
          <cell r="ES169">
            <v>0</v>
          </cell>
          <cell r="ET169">
            <v>0</v>
          </cell>
          <cell r="EU169">
            <v>0</v>
          </cell>
          <cell r="EV169">
            <v>0</v>
          </cell>
          <cell r="EW169">
            <v>0</v>
          </cell>
          <cell r="EX169">
            <v>0</v>
          </cell>
          <cell r="EY169">
            <v>0</v>
          </cell>
          <cell r="EZ169">
            <v>0</v>
          </cell>
          <cell r="FA169">
            <v>53.69</v>
          </cell>
          <cell r="FC169">
            <v>53.69</v>
          </cell>
          <cell r="FD169">
            <v>0</v>
          </cell>
          <cell r="FE169">
            <v>0</v>
          </cell>
          <cell r="FF169" t="str">
            <v>--ADMw_P--&gt;</v>
          </cell>
          <cell r="FG169">
            <v>53.69</v>
          </cell>
          <cell r="FI169">
            <v>53.69</v>
          </cell>
          <cell r="FJ169">
            <v>0</v>
          </cell>
          <cell r="FK169">
            <v>0</v>
          </cell>
          <cell r="FL169">
            <v>0</v>
          </cell>
          <cell r="FM169">
            <v>0</v>
          </cell>
          <cell r="FN169">
            <v>0</v>
          </cell>
          <cell r="FO169">
            <v>0</v>
          </cell>
          <cell r="FQ169">
            <v>0</v>
          </cell>
          <cell r="FR169">
            <v>0</v>
          </cell>
          <cell r="FS169">
            <v>0</v>
          </cell>
          <cell r="FT169">
            <v>0</v>
          </cell>
          <cell r="FV169">
            <v>0</v>
          </cell>
          <cell r="FW169">
            <v>0</v>
          </cell>
          <cell r="FX169">
            <v>0</v>
          </cell>
          <cell r="FY169">
            <v>0</v>
          </cell>
          <cell r="GA169">
            <v>0</v>
          </cell>
          <cell r="GB169">
            <v>0</v>
          </cell>
          <cell r="GC169">
            <v>0</v>
          </cell>
          <cell r="GD169">
            <v>0</v>
          </cell>
          <cell r="GE169">
            <v>10.19</v>
          </cell>
          <cell r="GF169">
            <v>2.5474999999999999</v>
          </cell>
          <cell r="GH169">
            <v>10.19</v>
          </cell>
          <cell r="GI169">
            <v>0</v>
          </cell>
          <cell r="GJ169">
            <v>0</v>
          </cell>
          <cell r="GL169">
            <v>0</v>
          </cell>
          <cell r="GM169">
            <v>0</v>
          </cell>
          <cell r="GN169">
            <v>0</v>
          </cell>
          <cell r="GP169">
            <v>0</v>
          </cell>
          <cell r="GQ169">
            <v>0</v>
          </cell>
          <cell r="GR169">
            <v>53.692500000000003</v>
          </cell>
          <cell r="GS169">
            <v>56.237499999999997</v>
          </cell>
          <cell r="GV169">
            <v>56.237499999999997</v>
          </cell>
          <cell r="GX169" t="str">
            <v>&lt;--ADMw_P--</v>
          </cell>
          <cell r="GY169">
            <v>0</v>
          </cell>
          <cell r="GZ169">
            <v>0</v>
          </cell>
          <cell r="HA169">
            <v>0</v>
          </cell>
          <cell r="HB169">
            <v>0</v>
          </cell>
          <cell r="HC169">
            <v>0</v>
          </cell>
          <cell r="HD169" t="str">
            <v>&lt;--Spacer--&gt;</v>
          </cell>
          <cell r="HE169" t="str">
            <v>&lt;--Spacer--&gt;</v>
          </cell>
          <cell r="HF169" t="str">
            <v>&lt;--Spacer--&gt;</v>
          </cell>
          <cell r="HG169" t="str">
            <v>&lt;--Spacer--&gt;</v>
          </cell>
          <cell r="HI169">
            <v>0</v>
          </cell>
          <cell r="HJ169">
            <v>0</v>
          </cell>
          <cell r="HK169">
            <v>0</v>
          </cell>
          <cell r="HL169">
            <v>0</v>
          </cell>
          <cell r="HM169">
            <v>0</v>
          </cell>
          <cell r="HN169">
            <v>0</v>
          </cell>
          <cell r="HO169">
            <v>0</v>
          </cell>
          <cell r="HP169">
            <v>0</v>
          </cell>
          <cell r="HQ169">
            <v>0</v>
          </cell>
          <cell r="HR169">
            <v>0</v>
          </cell>
          <cell r="HS169">
            <v>51.01</v>
          </cell>
          <cell r="HU169">
            <v>51.01</v>
          </cell>
          <cell r="HV169">
            <v>0</v>
          </cell>
          <cell r="HW169">
            <v>0</v>
          </cell>
          <cell r="HX169" t="str">
            <v>--ADMw_O--&gt;</v>
          </cell>
          <cell r="HY169">
            <v>51.01</v>
          </cell>
          <cell r="IA169">
            <v>51.01</v>
          </cell>
          <cell r="IB169">
            <v>0</v>
          </cell>
          <cell r="IC169">
            <v>0</v>
          </cell>
          <cell r="ID169">
            <v>0</v>
          </cell>
          <cell r="IE169">
            <v>0</v>
          </cell>
          <cell r="IF169">
            <v>0</v>
          </cell>
          <cell r="IG169">
            <v>0</v>
          </cell>
          <cell r="II169">
            <v>0</v>
          </cell>
          <cell r="IJ169">
            <v>0</v>
          </cell>
          <cell r="IK169">
            <v>0</v>
          </cell>
          <cell r="IL169">
            <v>0</v>
          </cell>
          <cell r="IN169">
            <v>0</v>
          </cell>
          <cell r="IO169">
            <v>0</v>
          </cell>
          <cell r="IP169">
            <v>0</v>
          </cell>
          <cell r="IQ169">
            <v>0</v>
          </cell>
          <cell r="IS169">
            <v>0</v>
          </cell>
          <cell r="IT169">
            <v>0</v>
          </cell>
          <cell r="IU169">
            <v>0</v>
          </cell>
          <cell r="IV169">
            <v>0</v>
          </cell>
          <cell r="IW169">
            <v>10.73</v>
          </cell>
          <cell r="IX169">
            <v>2.6825000000000001</v>
          </cell>
          <cell r="IZ169">
            <v>10.73</v>
          </cell>
          <cell r="JA169">
            <v>0</v>
          </cell>
          <cell r="JB169">
            <v>0</v>
          </cell>
          <cell r="JD169">
            <v>0</v>
          </cell>
          <cell r="JE169">
            <v>0</v>
          </cell>
          <cell r="JF169">
            <v>0</v>
          </cell>
          <cell r="JH169">
            <v>0</v>
          </cell>
          <cell r="JI169">
            <v>0</v>
          </cell>
          <cell r="JJ169">
            <v>53.692500000000003</v>
          </cell>
          <cell r="JL169" t="str">
            <v>&lt;--ADMw_O--</v>
          </cell>
          <cell r="JM169">
            <v>0</v>
          </cell>
          <cell r="JN169">
            <v>0</v>
          </cell>
          <cell r="JO169">
            <v>0</v>
          </cell>
          <cell r="JP169">
            <v>0</v>
          </cell>
          <cell r="JQ169">
            <v>0</v>
          </cell>
          <cell r="JR169">
            <v>43640.35126797454</v>
          </cell>
          <cell r="JS169">
            <v>1</v>
          </cell>
          <cell r="JT169">
            <v>3</v>
          </cell>
        </row>
        <row r="170">
          <cell r="A170">
            <v>4555</v>
          </cell>
          <cell r="B170">
            <v>2087</v>
          </cell>
          <cell r="D170" t="str">
            <v>Lane</v>
          </cell>
          <cell r="E170" t="str">
            <v>South Lane SD 45J3</v>
          </cell>
          <cell r="F170" t="str">
            <v>Academy for Character Education</v>
          </cell>
          <cell r="H170">
            <v>0</v>
          </cell>
          <cell r="I170">
            <v>0</v>
          </cell>
          <cell r="J170">
            <v>0</v>
          </cell>
          <cell r="K170">
            <v>0</v>
          </cell>
          <cell r="L170">
            <v>0</v>
          </cell>
          <cell r="M170">
            <v>0</v>
          </cell>
          <cell r="N170">
            <v>0</v>
          </cell>
          <cell r="O170">
            <v>0</v>
          </cell>
          <cell r="P170">
            <v>0</v>
          </cell>
          <cell r="Q170">
            <v>0</v>
          </cell>
          <cell r="R170">
            <v>0</v>
          </cell>
          <cell r="T170">
            <v>0</v>
          </cell>
          <cell r="U170">
            <v>0</v>
          </cell>
          <cell r="V170" t="str">
            <v>--ADMw_F--&gt;</v>
          </cell>
          <cell r="W170">
            <v>0</v>
          </cell>
          <cell r="Y170">
            <v>0</v>
          </cell>
          <cell r="Z170">
            <v>0</v>
          </cell>
          <cell r="AA170">
            <v>0</v>
          </cell>
          <cell r="AB170">
            <v>0</v>
          </cell>
          <cell r="AC170">
            <v>0</v>
          </cell>
          <cell r="AD170">
            <v>0</v>
          </cell>
          <cell r="AE170">
            <v>0</v>
          </cell>
          <cell r="AG170">
            <v>0</v>
          </cell>
          <cell r="AH170">
            <v>0</v>
          </cell>
          <cell r="AI170">
            <v>0</v>
          </cell>
          <cell r="AJ170">
            <v>0</v>
          </cell>
          <cell r="AL170">
            <v>0</v>
          </cell>
          <cell r="AM170">
            <v>0</v>
          </cell>
          <cell r="AN170">
            <v>0</v>
          </cell>
          <cell r="AO170">
            <v>0</v>
          </cell>
          <cell r="AQ170">
            <v>0</v>
          </cell>
          <cell r="AR170">
            <v>0</v>
          </cell>
          <cell r="AS170">
            <v>0</v>
          </cell>
          <cell r="AT170">
            <v>0</v>
          </cell>
          <cell r="AU170">
            <v>0</v>
          </cell>
          <cell r="AV170">
            <v>0</v>
          </cell>
          <cell r="AX170">
            <v>0</v>
          </cell>
          <cell r="AY170">
            <v>0</v>
          </cell>
          <cell r="AZ170">
            <v>0</v>
          </cell>
          <cell r="BB170">
            <v>0</v>
          </cell>
          <cell r="BC170">
            <v>0</v>
          </cell>
          <cell r="BD170">
            <v>0</v>
          </cell>
          <cell r="BF170">
            <v>0</v>
          </cell>
          <cell r="BG170">
            <v>0</v>
          </cell>
          <cell r="BH170">
            <v>157.6525</v>
          </cell>
          <cell r="BI170">
            <v>0</v>
          </cell>
          <cell r="BL170">
            <v>157.6525</v>
          </cell>
          <cell r="BN170" t="str">
            <v>&lt;--ADMw_F--</v>
          </cell>
          <cell r="BO170">
            <v>0</v>
          </cell>
          <cell r="BP170">
            <v>0</v>
          </cell>
          <cell r="BQ170">
            <v>0</v>
          </cell>
          <cell r="BR170">
            <v>0</v>
          </cell>
          <cell r="BS170">
            <v>0</v>
          </cell>
          <cell r="BT170" t="str">
            <v>&lt;--Spacer--&gt;</v>
          </cell>
          <cell r="BU170" t="str">
            <v>&lt;--Spacer--&gt;</v>
          </cell>
          <cell r="BV170" t="str">
            <v>&lt;--Spacer--&gt;</v>
          </cell>
          <cell r="BW170" t="str">
            <v>&lt;--Spacer--&gt;</v>
          </cell>
          <cell r="BY170">
            <v>0</v>
          </cell>
          <cell r="BZ170">
            <v>0</v>
          </cell>
          <cell r="CA170">
            <v>0</v>
          </cell>
          <cell r="CB170">
            <v>0</v>
          </cell>
          <cell r="CC170">
            <v>0</v>
          </cell>
          <cell r="CD170">
            <v>0</v>
          </cell>
          <cell r="CE170">
            <v>0</v>
          </cell>
          <cell r="CF170">
            <v>0</v>
          </cell>
          <cell r="CG170">
            <v>0</v>
          </cell>
          <cell r="CH170">
            <v>0</v>
          </cell>
          <cell r="CI170">
            <v>151.37</v>
          </cell>
          <cell r="CK170">
            <v>151.37</v>
          </cell>
          <cell r="CL170">
            <v>0</v>
          </cell>
          <cell r="CM170">
            <v>0</v>
          </cell>
          <cell r="CN170" t="str">
            <v>--ADMw_C--&gt;</v>
          </cell>
          <cell r="CO170">
            <v>151.37</v>
          </cell>
          <cell r="CQ170">
            <v>151.37</v>
          </cell>
          <cell r="CR170">
            <v>0</v>
          </cell>
          <cell r="CS170">
            <v>0</v>
          </cell>
          <cell r="CT170">
            <v>0</v>
          </cell>
          <cell r="CU170">
            <v>0</v>
          </cell>
          <cell r="CV170">
            <v>0</v>
          </cell>
          <cell r="CW170">
            <v>0</v>
          </cell>
          <cell r="CY170">
            <v>0</v>
          </cell>
          <cell r="CZ170">
            <v>0</v>
          </cell>
          <cell r="DA170">
            <v>0</v>
          </cell>
          <cell r="DB170">
            <v>0</v>
          </cell>
          <cell r="DD170">
            <v>0</v>
          </cell>
          <cell r="DE170">
            <v>0</v>
          </cell>
          <cell r="DF170">
            <v>0</v>
          </cell>
          <cell r="DG170">
            <v>0</v>
          </cell>
          <cell r="DI170">
            <v>0</v>
          </cell>
          <cell r="DJ170">
            <v>0</v>
          </cell>
          <cell r="DK170">
            <v>0</v>
          </cell>
          <cell r="DL170">
            <v>0</v>
          </cell>
          <cell r="DM170">
            <v>25.13</v>
          </cell>
          <cell r="DN170">
            <v>6.2824999999999998</v>
          </cell>
          <cell r="DP170">
            <v>25.13</v>
          </cell>
          <cell r="DQ170">
            <v>0</v>
          </cell>
          <cell r="DR170">
            <v>0</v>
          </cell>
          <cell r="DT170">
            <v>0</v>
          </cell>
          <cell r="DU170">
            <v>0</v>
          </cell>
          <cell r="DV170">
            <v>0</v>
          </cell>
          <cell r="DX170">
            <v>0</v>
          </cell>
          <cell r="DY170">
            <v>0</v>
          </cell>
          <cell r="DZ170">
            <v>141.0625</v>
          </cell>
          <cell r="EA170">
            <v>157.6525</v>
          </cell>
          <cell r="ED170">
            <v>157.6525</v>
          </cell>
          <cell r="EF170" t="str">
            <v>&lt;--ADMw_C--</v>
          </cell>
          <cell r="EG170">
            <v>-8.4569999999999992E-3</v>
          </cell>
          <cell r="EH170">
            <v>0</v>
          </cell>
          <cell r="EI170">
            <v>0</v>
          </cell>
          <cell r="EJ170">
            <v>0</v>
          </cell>
          <cell r="EK170">
            <v>0</v>
          </cell>
          <cell r="EL170" t="str">
            <v>&lt;--Spacer--&gt;</v>
          </cell>
          <cell r="EM170" t="str">
            <v>&lt;--Spacer--&gt;</v>
          </cell>
          <cell r="EN170" t="str">
            <v>&lt;--Spacer--&gt;</v>
          </cell>
          <cell r="EO170" t="str">
            <v>&lt;--Spacer--&gt;</v>
          </cell>
          <cell r="EQ170">
            <v>0</v>
          </cell>
          <cell r="ER170">
            <v>0</v>
          </cell>
          <cell r="ES170">
            <v>0</v>
          </cell>
          <cell r="ET170">
            <v>0</v>
          </cell>
          <cell r="EU170">
            <v>0</v>
          </cell>
          <cell r="EV170">
            <v>0</v>
          </cell>
          <cell r="EW170">
            <v>0</v>
          </cell>
          <cell r="EX170">
            <v>0</v>
          </cell>
          <cell r="EY170">
            <v>0</v>
          </cell>
          <cell r="EZ170">
            <v>0</v>
          </cell>
          <cell r="FA170">
            <v>134.66999999999999</v>
          </cell>
          <cell r="FC170">
            <v>134.66999999999999</v>
          </cell>
          <cell r="FD170">
            <v>0</v>
          </cell>
          <cell r="FE170">
            <v>0</v>
          </cell>
          <cell r="FF170" t="str">
            <v>--ADMw_P--&gt;</v>
          </cell>
          <cell r="FG170">
            <v>134.66999999999999</v>
          </cell>
          <cell r="FI170">
            <v>134.66999999999999</v>
          </cell>
          <cell r="FJ170">
            <v>0</v>
          </cell>
          <cell r="FK170">
            <v>0</v>
          </cell>
          <cell r="FL170">
            <v>0</v>
          </cell>
          <cell r="FM170">
            <v>0</v>
          </cell>
          <cell r="FN170">
            <v>0</v>
          </cell>
          <cell r="FO170">
            <v>0</v>
          </cell>
          <cell r="FQ170">
            <v>0</v>
          </cell>
          <cell r="FR170">
            <v>0</v>
          </cell>
          <cell r="FS170">
            <v>0</v>
          </cell>
          <cell r="FT170">
            <v>0</v>
          </cell>
          <cell r="FV170">
            <v>0</v>
          </cell>
          <cell r="FW170">
            <v>0</v>
          </cell>
          <cell r="FX170">
            <v>0</v>
          </cell>
          <cell r="FY170">
            <v>0</v>
          </cell>
          <cell r="GA170">
            <v>0</v>
          </cell>
          <cell r="GB170">
            <v>0</v>
          </cell>
          <cell r="GC170">
            <v>0</v>
          </cell>
          <cell r="GD170">
            <v>0</v>
          </cell>
          <cell r="GE170">
            <v>25.57</v>
          </cell>
          <cell r="GF170">
            <v>6.3925000000000001</v>
          </cell>
          <cell r="GH170">
            <v>25.57</v>
          </cell>
          <cell r="GI170">
            <v>0</v>
          </cell>
          <cell r="GJ170">
            <v>0</v>
          </cell>
          <cell r="GL170">
            <v>0</v>
          </cell>
          <cell r="GM170">
            <v>0</v>
          </cell>
          <cell r="GN170">
            <v>0</v>
          </cell>
          <cell r="GP170">
            <v>0</v>
          </cell>
          <cell r="GQ170">
            <v>0</v>
          </cell>
          <cell r="GR170">
            <v>130.52000000000001</v>
          </cell>
          <cell r="GS170">
            <v>141.0625</v>
          </cell>
          <cell r="GV170">
            <v>141.0625</v>
          </cell>
          <cell r="GX170" t="str">
            <v>&lt;--ADMw_P--</v>
          </cell>
          <cell r="GY170">
            <v>0</v>
          </cell>
          <cell r="GZ170">
            <v>0</v>
          </cell>
          <cell r="HA170">
            <v>0</v>
          </cell>
          <cell r="HB170">
            <v>0</v>
          </cell>
          <cell r="HC170">
            <v>0</v>
          </cell>
          <cell r="HD170" t="str">
            <v>&lt;--Spacer--&gt;</v>
          </cell>
          <cell r="HE170" t="str">
            <v>&lt;--Spacer--&gt;</v>
          </cell>
          <cell r="HF170" t="str">
            <v>&lt;--Spacer--&gt;</v>
          </cell>
          <cell r="HG170" t="str">
            <v>&lt;--Spacer--&gt;</v>
          </cell>
          <cell r="HI170">
            <v>0</v>
          </cell>
          <cell r="HJ170">
            <v>0</v>
          </cell>
          <cell r="HK170">
            <v>0</v>
          </cell>
          <cell r="HL170">
            <v>0</v>
          </cell>
          <cell r="HM170">
            <v>0</v>
          </cell>
          <cell r="HN170">
            <v>0</v>
          </cell>
          <cell r="HO170">
            <v>0</v>
          </cell>
          <cell r="HP170">
            <v>0</v>
          </cell>
          <cell r="HQ170">
            <v>0</v>
          </cell>
          <cell r="HR170">
            <v>0</v>
          </cell>
          <cell r="HS170">
            <v>124</v>
          </cell>
          <cell r="HU170">
            <v>124</v>
          </cell>
          <cell r="HV170">
            <v>0</v>
          </cell>
          <cell r="HW170">
            <v>0</v>
          </cell>
          <cell r="HX170" t="str">
            <v>--ADMw_O--&gt;</v>
          </cell>
          <cell r="HY170">
            <v>124</v>
          </cell>
          <cell r="IA170">
            <v>124</v>
          </cell>
          <cell r="IB170">
            <v>0</v>
          </cell>
          <cell r="IC170">
            <v>0</v>
          </cell>
          <cell r="ID170">
            <v>0</v>
          </cell>
          <cell r="IE170">
            <v>0</v>
          </cell>
          <cell r="IF170">
            <v>0</v>
          </cell>
          <cell r="IG170">
            <v>0</v>
          </cell>
          <cell r="II170">
            <v>0</v>
          </cell>
          <cell r="IJ170">
            <v>0</v>
          </cell>
          <cell r="IK170">
            <v>0</v>
          </cell>
          <cell r="IL170">
            <v>0</v>
          </cell>
          <cell r="IN170">
            <v>0</v>
          </cell>
          <cell r="IO170">
            <v>0</v>
          </cell>
          <cell r="IP170">
            <v>0</v>
          </cell>
          <cell r="IQ170">
            <v>0</v>
          </cell>
          <cell r="IS170">
            <v>0</v>
          </cell>
          <cell r="IT170">
            <v>0</v>
          </cell>
          <cell r="IU170">
            <v>0</v>
          </cell>
          <cell r="IV170">
            <v>0</v>
          </cell>
          <cell r="IW170">
            <v>26.08</v>
          </cell>
          <cell r="IX170">
            <v>6.52</v>
          </cell>
          <cell r="IZ170">
            <v>26.08</v>
          </cell>
          <cell r="JA170">
            <v>0</v>
          </cell>
          <cell r="JB170">
            <v>0</v>
          </cell>
          <cell r="JD170">
            <v>0</v>
          </cell>
          <cell r="JE170">
            <v>0</v>
          </cell>
          <cell r="JF170">
            <v>0</v>
          </cell>
          <cell r="JH170">
            <v>0</v>
          </cell>
          <cell r="JI170">
            <v>0</v>
          </cell>
          <cell r="JJ170">
            <v>130.52000000000001</v>
          </cell>
          <cell r="JL170" t="str">
            <v>&lt;--ADMw_O--</v>
          </cell>
          <cell r="JM170">
            <v>0</v>
          </cell>
          <cell r="JN170">
            <v>0</v>
          </cell>
          <cell r="JO170">
            <v>0</v>
          </cell>
          <cell r="JP170">
            <v>0</v>
          </cell>
          <cell r="JQ170">
            <v>0</v>
          </cell>
          <cell r="JR170">
            <v>43640.35126797454</v>
          </cell>
          <cell r="JS170">
            <v>1</v>
          </cell>
          <cell r="JT170">
            <v>3</v>
          </cell>
        </row>
        <row r="171">
          <cell r="A171">
            <v>2088</v>
          </cell>
          <cell r="B171">
            <v>2088</v>
          </cell>
          <cell r="C171" t="str">
            <v>20052</v>
          </cell>
          <cell r="D171" t="str">
            <v>Lane</v>
          </cell>
          <cell r="E171" t="str">
            <v>Bethel SD 52</v>
          </cell>
          <cell r="G171">
            <v>2064</v>
          </cell>
          <cell r="H171">
            <v>16464599</v>
          </cell>
          <cell r="I171">
            <v>50000</v>
          </cell>
          <cell r="J171">
            <v>0</v>
          </cell>
          <cell r="K171">
            <v>60000</v>
          </cell>
          <cell r="L171">
            <v>0</v>
          </cell>
          <cell r="M171">
            <v>0</v>
          </cell>
          <cell r="N171">
            <v>0</v>
          </cell>
          <cell r="O171">
            <v>0</v>
          </cell>
          <cell r="P171">
            <v>11.86</v>
          </cell>
          <cell r="Q171">
            <v>3165594</v>
          </cell>
          <cell r="R171">
            <v>5530</v>
          </cell>
          <cell r="S171">
            <v>5530</v>
          </cell>
          <cell r="T171">
            <v>5530</v>
          </cell>
          <cell r="U171">
            <v>0</v>
          </cell>
          <cell r="V171" t="str">
            <v>--ADMw_F--&gt;</v>
          </cell>
          <cell r="W171">
            <v>5530</v>
          </cell>
          <cell r="X171">
            <v>5530</v>
          </cell>
          <cell r="Y171">
            <v>5530</v>
          </cell>
          <cell r="Z171">
            <v>0</v>
          </cell>
          <cell r="AA171">
            <v>1016</v>
          </cell>
          <cell r="AB171">
            <v>608.29999999999995</v>
          </cell>
          <cell r="AC171">
            <v>250.6</v>
          </cell>
          <cell r="AD171">
            <v>210</v>
          </cell>
          <cell r="AE171">
            <v>105</v>
          </cell>
          <cell r="AF171">
            <v>210</v>
          </cell>
          <cell r="AG171">
            <v>210</v>
          </cell>
          <cell r="AH171">
            <v>0</v>
          </cell>
          <cell r="AI171">
            <v>4</v>
          </cell>
          <cell r="AJ171">
            <v>4</v>
          </cell>
          <cell r="AK171">
            <v>4</v>
          </cell>
          <cell r="AL171">
            <v>4</v>
          </cell>
          <cell r="AM171">
            <v>0</v>
          </cell>
          <cell r="AN171">
            <v>0</v>
          </cell>
          <cell r="AO171">
            <v>0</v>
          </cell>
          <cell r="AP171">
            <v>0</v>
          </cell>
          <cell r="AQ171">
            <v>0</v>
          </cell>
          <cell r="AR171">
            <v>0</v>
          </cell>
          <cell r="AS171">
            <v>69</v>
          </cell>
          <cell r="AT171">
            <v>17.25</v>
          </cell>
          <cell r="AU171">
            <v>891.27</v>
          </cell>
          <cell r="AV171">
            <v>222.8175</v>
          </cell>
          <cell r="AW171">
            <v>891.27</v>
          </cell>
          <cell r="AX171">
            <v>891.27</v>
          </cell>
          <cell r="AY171">
            <v>0</v>
          </cell>
          <cell r="AZ171">
            <v>0</v>
          </cell>
          <cell r="BA171">
            <v>0</v>
          </cell>
          <cell r="BB171">
            <v>0</v>
          </cell>
          <cell r="BC171">
            <v>0</v>
          </cell>
          <cell r="BD171">
            <v>0</v>
          </cell>
          <cell r="BE171">
            <v>0</v>
          </cell>
          <cell r="BF171">
            <v>0</v>
          </cell>
          <cell r="BG171">
            <v>0</v>
          </cell>
          <cell r="BH171">
            <v>6722.1291000000001</v>
          </cell>
          <cell r="BI171">
            <v>6737.9674999999997</v>
          </cell>
          <cell r="BJ171">
            <v>6722.1291000000001</v>
          </cell>
          <cell r="BK171">
            <v>6737.9674999999997</v>
          </cell>
          <cell r="BL171">
            <v>6737.9674999999997</v>
          </cell>
          <cell r="BM171">
            <v>6737.9674999999997</v>
          </cell>
          <cell r="BN171" t="str">
            <v>&lt;--ADMw_F--</v>
          </cell>
          <cell r="BO171">
            <v>-5.9909999999999998E-3</v>
          </cell>
          <cell r="BP171">
            <v>0</v>
          </cell>
          <cell r="BQ171">
            <v>572.44000000000005</v>
          </cell>
          <cell r="BR171">
            <v>38</v>
          </cell>
          <cell r="BS171">
            <v>0.7</v>
          </cell>
          <cell r="BT171" t="str">
            <v>&lt;--Spacer--&gt;</v>
          </cell>
          <cell r="BU171" t="str">
            <v>&lt;--Spacer--&gt;</v>
          </cell>
          <cell r="BV171" t="str">
            <v>&lt;--Spacer--&gt;</v>
          </cell>
          <cell r="BW171" t="str">
            <v>&lt;--Spacer--&gt;</v>
          </cell>
          <cell r="BX171">
            <v>2064</v>
          </cell>
          <cell r="BY171">
            <v>16488703</v>
          </cell>
          <cell r="BZ171">
            <v>240254</v>
          </cell>
          <cell r="CA171">
            <v>0</v>
          </cell>
          <cell r="CB171">
            <v>60000</v>
          </cell>
          <cell r="CC171">
            <v>0</v>
          </cell>
          <cell r="CD171">
            <v>0</v>
          </cell>
          <cell r="CE171">
            <v>0</v>
          </cell>
          <cell r="CF171">
            <v>0</v>
          </cell>
          <cell r="CG171">
            <v>11.49</v>
          </cell>
          <cell r="CH171">
            <v>3045011</v>
          </cell>
          <cell r="CI171">
            <v>5513.31</v>
          </cell>
          <cell r="CJ171">
            <v>5513.31</v>
          </cell>
          <cell r="CK171">
            <v>5513.31</v>
          </cell>
          <cell r="CL171">
            <v>0</v>
          </cell>
          <cell r="CM171">
            <v>0</v>
          </cell>
          <cell r="CN171" t="str">
            <v>--ADMw_C--&gt;</v>
          </cell>
          <cell r="CO171">
            <v>5513.31</v>
          </cell>
          <cell r="CP171">
            <v>5513.31</v>
          </cell>
          <cell r="CQ171">
            <v>5513.31</v>
          </cell>
          <cell r="CR171">
            <v>0</v>
          </cell>
          <cell r="CS171">
            <v>1013</v>
          </cell>
          <cell r="CT171">
            <v>606.46410000000003</v>
          </cell>
          <cell r="CU171">
            <v>250.6</v>
          </cell>
          <cell r="CV171">
            <v>221.97</v>
          </cell>
          <cell r="CW171">
            <v>110.985</v>
          </cell>
          <cell r="CX171">
            <v>221.97</v>
          </cell>
          <cell r="CY171">
            <v>221.97</v>
          </cell>
          <cell r="CZ171">
            <v>0</v>
          </cell>
          <cell r="DA171">
            <v>2.97</v>
          </cell>
          <cell r="DB171">
            <v>2.97</v>
          </cell>
          <cell r="DC171">
            <v>2.97</v>
          </cell>
          <cell r="DD171">
            <v>2.97</v>
          </cell>
          <cell r="DE171">
            <v>0</v>
          </cell>
          <cell r="DF171">
            <v>0</v>
          </cell>
          <cell r="DG171">
            <v>0</v>
          </cell>
          <cell r="DH171">
            <v>0</v>
          </cell>
          <cell r="DI171">
            <v>0</v>
          </cell>
          <cell r="DJ171">
            <v>0</v>
          </cell>
          <cell r="DK171">
            <v>69</v>
          </cell>
          <cell r="DL171">
            <v>17.25</v>
          </cell>
          <cell r="DM171">
            <v>882.2</v>
          </cell>
          <cell r="DN171">
            <v>220.55</v>
          </cell>
          <cell r="DO171">
            <v>882.2</v>
          </cell>
          <cell r="DP171">
            <v>882.2</v>
          </cell>
          <cell r="DQ171">
            <v>0</v>
          </cell>
          <cell r="DR171">
            <v>0</v>
          </cell>
          <cell r="DS171">
            <v>0</v>
          </cell>
          <cell r="DT171">
            <v>0</v>
          </cell>
          <cell r="DU171">
            <v>0</v>
          </cell>
          <cell r="DV171">
            <v>0</v>
          </cell>
          <cell r="DW171">
            <v>0</v>
          </cell>
          <cell r="DX171">
            <v>0</v>
          </cell>
          <cell r="DY171">
            <v>0</v>
          </cell>
          <cell r="DZ171">
            <v>6759.8544000000002</v>
          </cell>
          <cell r="EA171">
            <v>6722.1291000000001</v>
          </cell>
          <cell r="EB171">
            <v>6759.8544000000002</v>
          </cell>
          <cell r="EC171">
            <v>6722.1291000000001</v>
          </cell>
          <cell r="ED171">
            <v>6759.8544000000002</v>
          </cell>
          <cell r="EE171">
            <v>6759.8544000000002</v>
          </cell>
          <cell r="EF171" t="str">
            <v>&lt;--ADMw_C--</v>
          </cell>
          <cell r="EG171">
            <v>-1.2525E-2</v>
          </cell>
          <cell r="EH171">
            <v>0</v>
          </cell>
          <cell r="EI171">
            <v>545.38</v>
          </cell>
          <cell r="EJ171">
            <v>38</v>
          </cell>
          <cell r="EK171">
            <v>0.7</v>
          </cell>
          <cell r="EL171" t="str">
            <v>&lt;--Spacer--&gt;</v>
          </cell>
          <cell r="EM171" t="str">
            <v>&lt;--Spacer--&gt;</v>
          </cell>
          <cell r="EN171" t="str">
            <v>&lt;--Spacer--&gt;</v>
          </cell>
          <cell r="EO171" t="str">
            <v>&lt;--Spacer--&gt;</v>
          </cell>
          <cell r="EP171">
            <v>2064</v>
          </cell>
          <cell r="EQ171">
            <v>15155288</v>
          </cell>
          <cell r="ER171">
            <v>245157</v>
          </cell>
          <cell r="ES171">
            <v>623529</v>
          </cell>
          <cell r="ET171">
            <v>85419</v>
          </cell>
          <cell r="EU171">
            <v>0</v>
          </cell>
          <cell r="EV171">
            <v>0</v>
          </cell>
          <cell r="EW171">
            <v>0</v>
          </cell>
          <cell r="EX171">
            <v>0</v>
          </cell>
          <cell r="EY171">
            <v>11.86</v>
          </cell>
          <cell r="EZ171">
            <v>2981516</v>
          </cell>
          <cell r="FA171">
            <v>5520.29</v>
          </cell>
          <cell r="FB171">
            <v>5520.29</v>
          </cell>
          <cell r="FC171">
            <v>5520.29</v>
          </cell>
          <cell r="FD171">
            <v>0</v>
          </cell>
          <cell r="FE171">
            <v>0</v>
          </cell>
          <cell r="FF171" t="str">
            <v>--ADMw_P--&gt;</v>
          </cell>
          <cell r="FG171">
            <v>5520.29</v>
          </cell>
          <cell r="FH171">
            <v>5520.29</v>
          </cell>
          <cell r="FI171">
            <v>5520.29</v>
          </cell>
          <cell r="FJ171">
            <v>0</v>
          </cell>
          <cell r="FK171">
            <v>1005</v>
          </cell>
          <cell r="FL171">
            <v>607.2319</v>
          </cell>
          <cell r="FM171">
            <v>250.6</v>
          </cell>
          <cell r="FN171">
            <v>210.05</v>
          </cell>
          <cell r="FO171">
            <v>105.02500000000001</v>
          </cell>
          <cell r="FP171">
            <v>210.05</v>
          </cell>
          <cell r="FQ171">
            <v>210.05</v>
          </cell>
          <cell r="FR171">
            <v>0</v>
          </cell>
          <cell r="FS171">
            <v>3.24</v>
          </cell>
          <cell r="FT171">
            <v>3.24</v>
          </cell>
          <cell r="FU171">
            <v>3.24</v>
          </cell>
          <cell r="FV171">
            <v>3.24</v>
          </cell>
          <cell r="FW171">
            <v>0</v>
          </cell>
          <cell r="FX171">
            <v>0</v>
          </cell>
          <cell r="FY171">
            <v>0</v>
          </cell>
          <cell r="FZ171">
            <v>0</v>
          </cell>
          <cell r="GA171">
            <v>0</v>
          </cell>
          <cell r="GB171">
            <v>0</v>
          </cell>
          <cell r="GC171">
            <v>75</v>
          </cell>
          <cell r="GD171">
            <v>18.75</v>
          </cell>
          <cell r="GE171">
            <v>1018.87</v>
          </cell>
          <cell r="GF171">
            <v>254.7175</v>
          </cell>
          <cell r="GG171">
            <v>1018.87</v>
          </cell>
          <cell r="GH171">
            <v>1018.87</v>
          </cell>
          <cell r="GI171">
            <v>0</v>
          </cell>
          <cell r="GJ171">
            <v>0</v>
          </cell>
          <cell r="GK171">
            <v>0</v>
          </cell>
          <cell r="GL171">
            <v>0</v>
          </cell>
          <cell r="GM171">
            <v>0</v>
          </cell>
          <cell r="GN171">
            <v>0</v>
          </cell>
          <cell r="GO171">
            <v>0</v>
          </cell>
          <cell r="GP171">
            <v>0</v>
          </cell>
          <cell r="GQ171">
            <v>0</v>
          </cell>
          <cell r="GR171">
            <v>6814.94</v>
          </cell>
          <cell r="GS171">
            <v>6759.8544000000002</v>
          </cell>
          <cell r="GT171">
            <v>6814.94</v>
          </cell>
          <cell r="GU171">
            <v>6759.8544000000002</v>
          </cell>
          <cell r="GV171">
            <v>6814.94</v>
          </cell>
          <cell r="GW171">
            <v>6814.94</v>
          </cell>
          <cell r="GX171" t="str">
            <v>&lt;--ADMw_P--</v>
          </cell>
          <cell r="GY171">
            <v>-1.2663000000000001E-2</v>
          </cell>
          <cell r="GZ171">
            <v>0</v>
          </cell>
          <cell r="HA171">
            <v>540.1</v>
          </cell>
          <cell r="HB171">
            <v>36</v>
          </cell>
          <cell r="HC171">
            <v>0.7</v>
          </cell>
          <cell r="HD171" t="str">
            <v>&lt;--Spacer--&gt;</v>
          </cell>
          <cell r="HE171" t="str">
            <v>&lt;--Spacer--&gt;</v>
          </cell>
          <cell r="HF171" t="str">
            <v>&lt;--Spacer--&gt;</v>
          </cell>
          <cell r="HG171" t="str">
            <v>&lt;--Spacer--&gt;</v>
          </cell>
          <cell r="HH171">
            <v>2064</v>
          </cell>
          <cell r="HI171">
            <v>14202409</v>
          </cell>
          <cell r="HJ171">
            <v>43449</v>
          </cell>
          <cell r="HK171">
            <v>759223</v>
          </cell>
          <cell r="HL171">
            <v>90969</v>
          </cell>
          <cell r="HM171">
            <v>0</v>
          </cell>
          <cell r="HN171">
            <v>0</v>
          </cell>
          <cell r="HO171">
            <v>0</v>
          </cell>
          <cell r="HP171">
            <v>0</v>
          </cell>
          <cell r="HQ171">
            <v>11.37</v>
          </cell>
          <cell r="HR171">
            <v>2597677</v>
          </cell>
          <cell r="HS171">
            <v>5546</v>
          </cell>
          <cell r="HT171">
            <v>5546</v>
          </cell>
          <cell r="HU171">
            <v>5546</v>
          </cell>
          <cell r="HV171">
            <v>0</v>
          </cell>
          <cell r="HW171">
            <v>0</v>
          </cell>
          <cell r="HX171" t="str">
            <v>--ADMw_O--&gt;</v>
          </cell>
          <cell r="HY171">
            <v>5546</v>
          </cell>
          <cell r="HZ171">
            <v>5546</v>
          </cell>
          <cell r="IA171">
            <v>5546</v>
          </cell>
          <cell r="IB171">
            <v>0</v>
          </cell>
          <cell r="IC171">
            <v>981</v>
          </cell>
          <cell r="ID171">
            <v>610.05999999999995</v>
          </cell>
          <cell r="IE171">
            <v>220.4</v>
          </cell>
          <cell r="IF171">
            <v>250.62</v>
          </cell>
          <cell r="IG171">
            <v>125.31</v>
          </cell>
          <cell r="IH171">
            <v>250.62</v>
          </cell>
          <cell r="II171">
            <v>250.62</v>
          </cell>
          <cell r="IJ171">
            <v>0</v>
          </cell>
          <cell r="IK171">
            <v>4.4400000000000004</v>
          </cell>
          <cell r="IL171">
            <v>4.4400000000000004</v>
          </cell>
          <cell r="IM171">
            <v>4.4400000000000004</v>
          </cell>
          <cell r="IN171">
            <v>4.4400000000000004</v>
          </cell>
          <cell r="IO171">
            <v>0</v>
          </cell>
          <cell r="IP171">
            <v>0</v>
          </cell>
          <cell r="IQ171">
            <v>0</v>
          </cell>
          <cell r="IR171">
            <v>0</v>
          </cell>
          <cell r="IS171">
            <v>0</v>
          </cell>
          <cell r="IT171">
            <v>0</v>
          </cell>
          <cell r="IU171">
            <v>61</v>
          </cell>
          <cell r="IV171">
            <v>15.25</v>
          </cell>
          <cell r="IW171">
            <v>1173.92</v>
          </cell>
          <cell r="IX171">
            <v>293.48</v>
          </cell>
          <cell r="IY171">
            <v>1173.92</v>
          </cell>
          <cell r="IZ171">
            <v>1173.92</v>
          </cell>
          <cell r="JA171">
            <v>0</v>
          </cell>
          <cell r="JB171">
            <v>0</v>
          </cell>
          <cell r="JC171">
            <v>0</v>
          </cell>
          <cell r="JD171">
            <v>0</v>
          </cell>
          <cell r="JE171">
            <v>0</v>
          </cell>
          <cell r="JF171">
            <v>0</v>
          </cell>
          <cell r="JG171">
            <v>0</v>
          </cell>
          <cell r="JH171">
            <v>0</v>
          </cell>
          <cell r="JI171">
            <v>0</v>
          </cell>
          <cell r="JJ171">
            <v>6814.94</v>
          </cell>
          <cell r="JK171">
            <v>6814.94</v>
          </cell>
          <cell r="JL171" t="str">
            <v>&lt;--ADMw_O--</v>
          </cell>
          <cell r="JM171">
            <v>-1.0389000000000001E-2</v>
          </cell>
          <cell r="JN171">
            <v>0</v>
          </cell>
          <cell r="JO171">
            <v>468.39</v>
          </cell>
          <cell r="JP171">
            <v>28</v>
          </cell>
          <cell r="JQ171">
            <v>0.7</v>
          </cell>
          <cell r="JR171">
            <v>43640.35126797454</v>
          </cell>
          <cell r="JS171">
            <v>1</v>
          </cell>
          <cell r="JT171">
            <v>2</v>
          </cell>
        </row>
        <row r="172">
          <cell r="A172">
            <v>2089</v>
          </cell>
          <cell r="B172">
            <v>2089</v>
          </cell>
          <cell r="C172" t="str">
            <v>20066</v>
          </cell>
          <cell r="D172" t="str">
            <v>Lane</v>
          </cell>
          <cell r="E172" t="str">
            <v>Crow-Applegate-Lorane SD 66</v>
          </cell>
          <cell r="G172">
            <v>2064</v>
          </cell>
          <cell r="H172">
            <v>1263000</v>
          </cell>
          <cell r="I172">
            <v>0</v>
          </cell>
          <cell r="J172">
            <v>0</v>
          </cell>
          <cell r="K172">
            <v>5000</v>
          </cell>
          <cell r="L172">
            <v>10000</v>
          </cell>
          <cell r="M172">
            <v>0</v>
          </cell>
          <cell r="N172">
            <v>1000</v>
          </cell>
          <cell r="O172">
            <v>0</v>
          </cell>
          <cell r="P172">
            <v>10.57</v>
          </cell>
          <cell r="Q172">
            <v>370000</v>
          </cell>
          <cell r="R172">
            <v>224</v>
          </cell>
          <cell r="S172">
            <v>224</v>
          </cell>
          <cell r="T172">
            <v>224</v>
          </cell>
          <cell r="U172">
            <v>0</v>
          </cell>
          <cell r="V172" t="str">
            <v>--ADMw_F--&gt;</v>
          </cell>
          <cell r="W172">
            <v>224</v>
          </cell>
          <cell r="X172">
            <v>224</v>
          </cell>
          <cell r="Y172">
            <v>224</v>
          </cell>
          <cell r="Z172">
            <v>0</v>
          </cell>
          <cell r="AA172">
            <v>41</v>
          </cell>
          <cell r="AB172">
            <v>24.64</v>
          </cell>
          <cell r="AC172">
            <v>11.9</v>
          </cell>
          <cell r="AD172">
            <v>2</v>
          </cell>
          <cell r="AE172">
            <v>1</v>
          </cell>
          <cell r="AF172">
            <v>2</v>
          </cell>
          <cell r="AG172">
            <v>2</v>
          </cell>
          <cell r="AH172">
            <v>0</v>
          </cell>
          <cell r="AI172">
            <v>0</v>
          </cell>
          <cell r="AJ172">
            <v>0</v>
          </cell>
          <cell r="AK172">
            <v>0</v>
          </cell>
          <cell r="AL172">
            <v>0</v>
          </cell>
          <cell r="AM172">
            <v>0</v>
          </cell>
          <cell r="AN172">
            <v>0</v>
          </cell>
          <cell r="AO172">
            <v>0</v>
          </cell>
          <cell r="AP172">
            <v>0</v>
          </cell>
          <cell r="AQ172">
            <v>0</v>
          </cell>
          <cell r="AR172">
            <v>0</v>
          </cell>
          <cell r="AS172">
            <v>4</v>
          </cell>
          <cell r="AT172">
            <v>1</v>
          </cell>
          <cell r="AU172">
            <v>40.729999999999997</v>
          </cell>
          <cell r="AV172">
            <v>10.182499999999999</v>
          </cell>
          <cell r="AW172">
            <v>40.729999999999997</v>
          </cell>
          <cell r="AX172">
            <v>40.729999999999997</v>
          </cell>
          <cell r="AY172">
            <v>0</v>
          </cell>
          <cell r="AZ172">
            <v>53.81</v>
          </cell>
          <cell r="BA172">
            <v>53.81</v>
          </cell>
          <cell r="BB172">
            <v>53.81</v>
          </cell>
          <cell r="BC172">
            <v>0</v>
          </cell>
          <cell r="BD172">
            <v>62.79</v>
          </cell>
          <cell r="BE172">
            <v>62.79</v>
          </cell>
          <cell r="BF172">
            <v>62.79</v>
          </cell>
          <cell r="BG172">
            <v>0</v>
          </cell>
          <cell r="BH172">
            <v>410.29399999999998</v>
          </cell>
          <cell r="BI172">
            <v>389.32249999999999</v>
          </cell>
          <cell r="BJ172">
            <v>410.29399999999998</v>
          </cell>
          <cell r="BK172">
            <v>389.32249999999999</v>
          </cell>
          <cell r="BL172">
            <v>410.29399999999998</v>
          </cell>
          <cell r="BM172">
            <v>410.29399999999998</v>
          </cell>
          <cell r="BN172" t="str">
            <v>&lt;--ADMw_F--</v>
          </cell>
          <cell r="BO172">
            <v>-2.8200000000000002E-4</v>
          </cell>
          <cell r="BP172">
            <v>0</v>
          </cell>
          <cell r="BQ172">
            <v>1651.79</v>
          </cell>
          <cell r="BR172">
            <v>87</v>
          </cell>
          <cell r="BS172">
            <v>0.8</v>
          </cell>
          <cell r="BT172" t="str">
            <v>&lt;--Spacer--&gt;</v>
          </cell>
          <cell r="BU172" t="str">
            <v>&lt;--Spacer--&gt;</v>
          </cell>
          <cell r="BV172" t="str">
            <v>&lt;--Spacer--&gt;</v>
          </cell>
          <cell r="BW172" t="str">
            <v>&lt;--Spacer--&gt;</v>
          </cell>
          <cell r="BX172">
            <v>2064</v>
          </cell>
          <cell r="BY172">
            <v>1253000</v>
          </cell>
          <cell r="BZ172">
            <v>11000</v>
          </cell>
          <cell r="CA172">
            <v>0</v>
          </cell>
          <cell r="CB172">
            <v>5000</v>
          </cell>
          <cell r="CC172">
            <v>10000</v>
          </cell>
          <cell r="CD172">
            <v>0</v>
          </cell>
          <cell r="CE172">
            <v>1000</v>
          </cell>
          <cell r="CF172">
            <v>0</v>
          </cell>
          <cell r="CG172">
            <v>10.06</v>
          </cell>
          <cell r="CH172">
            <v>360000</v>
          </cell>
          <cell r="CI172">
            <v>242.15</v>
          </cell>
          <cell r="CJ172">
            <v>242.15</v>
          </cell>
          <cell r="CK172">
            <v>242.15</v>
          </cell>
          <cell r="CL172">
            <v>0</v>
          </cell>
          <cell r="CM172">
            <v>0</v>
          </cell>
          <cell r="CN172" t="str">
            <v>--ADMw_C--&gt;</v>
          </cell>
          <cell r="CO172">
            <v>242.15</v>
          </cell>
          <cell r="CP172">
            <v>242.15</v>
          </cell>
          <cell r="CQ172">
            <v>242.15</v>
          </cell>
          <cell r="CR172">
            <v>0</v>
          </cell>
          <cell r="CS172">
            <v>40</v>
          </cell>
          <cell r="CT172">
            <v>26.636500000000002</v>
          </cell>
          <cell r="CU172">
            <v>11.9</v>
          </cell>
          <cell r="CV172">
            <v>2</v>
          </cell>
          <cell r="CW172">
            <v>1</v>
          </cell>
          <cell r="CX172">
            <v>2</v>
          </cell>
          <cell r="CY172">
            <v>2</v>
          </cell>
          <cell r="CZ172">
            <v>0</v>
          </cell>
          <cell r="DA172">
            <v>0</v>
          </cell>
          <cell r="DB172">
            <v>0</v>
          </cell>
          <cell r="DC172">
            <v>0</v>
          </cell>
          <cell r="DD172">
            <v>0</v>
          </cell>
          <cell r="DE172">
            <v>0</v>
          </cell>
          <cell r="DF172">
            <v>0</v>
          </cell>
          <cell r="DG172">
            <v>0</v>
          </cell>
          <cell r="DH172">
            <v>0</v>
          </cell>
          <cell r="DI172">
            <v>0</v>
          </cell>
          <cell r="DJ172">
            <v>0</v>
          </cell>
          <cell r="DK172">
            <v>4</v>
          </cell>
          <cell r="DL172">
            <v>1</v>
          </cell>
          <cell r="DM172">
            <v>44.03</v>
          </cell>
          <cell r="DN172">
            <v>11.0075</v>
          </cell>
          <cell r="DO172">
            <v>44.03</v>
          </cell>
          <cell r="DP172">
            <v>44.03</v>
          </cell>
          <cell r="DQ172">
            <v>0</v>
          </cell>
          <cell r="DR172">
            <v>53.81</v>
          </cell>
          <cell r="DS172">
            <v>53.81</v>
          </cell>
          <cell r="DT172">
            <v>53.81</v>
          </cell>
          <cell r="DU172">
            <v>0</v>
          </cell>
          <cell r="DV172">
            <v>62.79</v>
          </cell>
          <cell r="DW172">
            <v>62.79</v>
          </cell>
          <cell r="DX172">
            <v>62.79</v>
          </cell>
          <cell r="DY172">
            <v>0</v>
          </cell>
          <cell r="DZ172">
            <v>394.95600000000002</v>
          </cell>
          <cell r="EA172">
            <v>410.29399999999998</v>
          </cell>
          <cell r="EB172">
            <v>394.95600000000002</v>
          </cell>
          <cell r="EC172">
            <v>410.29399999999998</v>
          </cell>
          <cell r="ED172">
            <v>410.29399999999998</v>
          </cell>
          <cell r="EE172">
            <v>410.29399999999998</v>
          </cell>
          <cell r="EF172" t="str">
            <v>&lt;--ADMw_C--</v>
          </cell>
          <cell r="EG172">
            <v>-9.2980000000000007E-3</v>
          </cell>
          <cell r="EH172">
            <v>0</v>
          </cell>
          <cell r="EI172">
            <v>1472.87</v>
          </cell>
          <cell r="EJ172">
            <v>85</v>
          </cell>
          <cell r="EK172">
            <v>0.8</v>
          </cell>
          <cell r="EL172" t="str">
            <v>&lt;--Spacer--&gt;</v>
          </cell>
          <cell r="EM172" t="str">
            <v>&lt;--Spacer--&gt;</v>
          </cell>
          <cell r="EN172" t="str">
            <v>&lt;--Spacer--&gt;</v>
          </cell>
          <cell r="EO172" t="str">
            <v>&lt;--Spacer--&gt;</v>
          </cell>
          <cell r="EP172">
            <v>2064</v>
          </cell>
          <cell r="EQ172">
            <v>1168753</v>
          </cell>
          <cell r="ER172">
            <v>11118</v>
          </cell>
          <cell r="ES172">
            <v>28277</v>
          </cell>
          <cell r="ET172">
            <v>3874</v>
          </cell>
          <cell r="EU172">
            <v>44531</v>
          </cell>
          <cell r="EV172">
            <v>0</v>
          </cell>
          <cell r="EW172">
            <v>0</v>
          </cell>
          <cell r="EX172">
            <v>0</v>
          </cell>
          <cell r="EY172">
            <v>10.57</v>
          </cell>
          <cell r="EZ172">
            <v>377913</v>
          </cell>
          <cell r="FA172">
            <v>229.6</v>
          </cell>
          <cell r="FB172">
            <v>229.6</v>
          </cell>
          <cell r="FC172">
            <v>229.6</v>
          </cell>
          <cell r="FD172">
            <v>0</v>
          </cell>
          <cell r="FE172">
            <v>0</v>
          </cell>
          <cell r="FF172" t="str">
            <v>--ADMw_P--&gt;</v>
          </cell>
          <cell r="FG172">
            <v>229.6</v>
          </cell>
          <cell r="FH172">
            <v>229.6</v>
          </cell>
          <cell r="FI172">
            <v>229.6</v>
          </cell>
          <cell r="FJ172">
            <v>0</v>
          </cell>
          <cell r="FK172">
            <v>42</v>
          </cell>
          <cell r="FL172">
            <v>25.256</v>
          </cell>
          <cell r="FM172">
            <v>11.9</v>
          </cell>
          <cell r="FN172">
            <v>2</v>
          </cell>
          <cell r="FO172">
            <v>1</v>
          </cell>
          <cell r="FP172">
            <v>2</v>
          </cell>
          <cell r="FQ172">
            <v>2</v>
          </cell>
          <cell r="FR172">
            <v>0</v>
          </cell>
          <cell r="FS172">
            <v>0</v>
          </cell>
          <cell r="FT172">
            <v>0</v>
          </cell>
          <cell r="FU172">
            <v>0</v>
          </cell>
          <cell r="FV172">
            <v>0</v>
          </cell>
          <cell r="FW172">
            <v>0</v>
          </cell>
          <cell r="FX172">
            <v>0</v>
          </cell>
          <cell r="FY172">
            <v>0</v>
          </cell>
          <cell r="FZ172">
            <v>0</v>
          </cell>
          <cell r="GA172">
            <v>0</v>
          </cell>
          <cell r="GB172">
            <v>0</v>
          </cell>
          <cell r="GC172">
            <v>2</v>
          </cell>
          <cell r="GD172">
            <v>0.5</v>
          </cell>
          <cell r="GE172">
            <v>40.4</v>
          </cell>
          <cell r="GF172">
            <v>10.1</v>
          </cell>
          <cell r="GG172">
            <v>40.4</v>
          </cell>
          <cell r="GH172">
            <v>40.4</v>
          </cell>
          <cell r="GI172">
            <v>0</v>
          </cell>
          <cell r="GJ172">
            <v>53.81</v>
          </cell>
          <cell r="GK172">
            <v>53.81</v>
          </cell>
          <cell r="GL172">
            <v>53.81</v>
          </cell>
          <cell r="GM172">
            <v>0</v>
          </cell>
          <cell r="GN172">
            <v>62.79</v>
          </cell>
          <cell r="GO172">
            <v>62.79</v>
          </cell>
          <cell r="GP172">
            <v>62.79</v>
          </cell>
          <cell r="GQ172">
            <v>0</v>
          </cell>
          <cell r="GR172">
            <v>440.34350000000001</v>
          </cell>
          <cell r="GS172">
            <v>394.95600000000002</v>
          </cell>
          <cell r="GT172">
            <v>440.34350000000001</v>
          </cell>
          <cell r="GU172">
            <v>394.95600000000002</v>
          </cell>
          <cell r="GV172">
            <v>440.34350000000001</v>
          </cell>
          <cell r="GW172">
            <v>440.34350000000001</v>
          </cell>
          <cell r="GX172" t="str">
            <v>&lt;--ADMw_P--</v>
          </cell>
          <cell r="GY172">
            <v>-1.0614999999999999E-2</v>
          </cell>
          <cell r="GZ172">
            <v>0</v>
          </cell>
          <cell r="HA172">
            <v>1645.96</v>
          </cell>
          <cell r="HB172">
            <v>87</v>
          </cell>
          <cell r="HC172">
            <v>0.8</v>
          </cell>
          <cell r="HD172" t="str">
            <v>&lt;--Spacer--&gt;</v>
          </cell>
          <cell r="HE172" t="str">
            <v>&lt;--Spacer--&gt;</v>
          </cell>
          <cell r="HF172" t="str">
            <v>&lt;--Spacer--&gt;</v>
          </cell>
          <cell r="HG172" t="str">
            <v>&lt;--Spacer--&gt;</v>
          </cell>
          <cell r="HH172">
            <v>2064</v>
          </cell>
          <cell r="HI172">
            <v>1142830</v>
          </cell>
          <cell r="HJ172">
            <v>2117</v>
          </cell>
          <cell r="HK172">
            <v>36990</v>
          </cell>
          <cell r="HL172">
            <v>4432</v>
          </cell>
          <cell r="HM172">
            <v>4123</v>
          </cell>
          <cell r="HN172">
            <v>0</v>
          </cell>
          <cell r="HO172">
            <v>0</v>
          </cell>
          <cell r="HP172">
            <v>0</v>
          </cell>
          <cell r="HQ172">
            <v>9.26</v>
          </cell>
          <cell r="HR172">
            <v>364478</v>
          </cell>
          <cell r="HS172">
            <v>251.6</v>
          </cell>
          <cell r="HT172">
            <v>251.6</v>
          </cell>
          <cell r="HU172">
            <v>251.6</v>
          </cell>
          <cell r="HV172">
            <v>0</v>
          </cell>
          <cell r="HW172">
            <v>0</v>
          </cell>
          <cell r="HX172" t="str">
            <v>--ADMw_O--&gt;</v>
          </cell>
          <cell r="HY172">
            <v>251.6</v>
          </cell>
          <cell r="HZ172">
            <v>251.6</v>
          </cell>
          <cell r="IA172">
            <v>251.6</v>
          </cell>
          <cell r="IB172">
            <v>0</v>
          </cell>
          <cell r="IC172">
            <v>56</v>
          </cell>
          <cell r="ID172">
            <v>27.675999999999998</v>
          </cell>
          <cell r="IE172">
            <v>23.5</v>
          </cell>
          <cell r="IF172">
            <v>0</v>
          </cell>
          <cell r="IG172">
            <v>0</v>
          </cell>
          <cell r="IH172">
            <v>0</v>
          </cell>
          <cell r="II172">
            <v>0</v>
          </cell>
          <cell r="IJ172">
            <v>0</v>
          </cell>
          <cell r="IK172">
            <v>0</v>
          </cell>
          <cell r="IL172">
            <v>0</v>
          </cell>
          <cell r="IM172">
            <v>0</v>
          </cell>
          <cell r="IN172">
            <v>0</v>
          </cell>
          <cell r="IO172">
            <v>0</v>
          </cell>
          <cell r="IP172">
            <v>0</v>
          </cell>
          <cell r="IQ172">
            <v>0</v>
          </cell>
          <cell r="IR172">
            <v>0</v>
          </cell>
          <cell r="IS172">
            <v>0</v>
          </cell>
          <cell r="IT172">
            <v>0</v>
          </cell>
          <cell r="IU172">
            <v>2</v>
          </cell>
          <cell r="IV172">
            <v>0.5</v>
          </cell>
          <cell r="IW172">
            <v>55.91</v>
          </cell>
          <cell r="IX172">
            <v>13.977499999999999</v>
          </cell>
          <cell r="IY172">
            <v>55.91</v>
          </cell>
          <cell r="IZ172">
            <v>55.91</v>
          </cell>
          <cell r="JA172">
            <v>0</v>
          </cell>
          <cell r="JB172">
            <v>52.65</v>
          </cell>
          <cell r="JC172">
            <v>52.65</v>
          </cell>
          <cell r="JD172">
            <v>52.65</v>
          </cell>
          <cell r="JE172">
            <v>0</v>
          </cell>
          <cell r="JF172">
            <v>70.44</v>
          </cell>
          <cell r="JG172">
            <v>70.44</v>
          </cell>
          <cell r="JH172">
            <v>70.44</v>
          </cell>
          <cell r="JI172">
            <v>0</v>
          </cell>
          <cell r="JJ172">
            <v>440.34350000000001</v>
          </cell>
          <cell r="JK172">
            <v>440.34350000000001</v>
          </cell>
          <cell r="JL172" t="str">
            <v>&lt;--ADMw_O--</v>
          </cell>
          <cell r="JM172">
            <v>0</v>
          </cell>
          <cell r="JN172">
            <v>0</v>
          </cell>
          <cell r="JO172">
            <v>1448.64</v>
          </cell>
          <cell r="JP172">
            <v>86</v>
          </cell>
          <cell r="JQ172">
            <v>0.8</v>
          </cell>
          <cell r="JR172">
            <v>43640.35126797454</v>
          </cell>
          <cell r="JS172">
            <v>1</v>
          </cell>
          <cell r="JT172">
            <v>2</v>
          </cell>
        </row>
        <row r="173">
          <cell r="A173">
            <v>2090</v>
          </cell>
          <cell r="B173">
            <v>2090</v>
          </cell>
          <cell r="C173" t="str">
            <v>20068</v>
          </cell>
          <cell r="D173" t="str">
            <v>Lane</v>
          </cell>
          <cell r="E173" t="str">
            <v>McKenzie SD 68</v>
          </cell>
          <cell r="G173">
            <v>2064</v>
          </cell>
          <cell r="H173">
            <v>1875462</v>
          </cell>
          <cell r="I173">
            <v>0</v>
          </cell>
          <cell r="J173">
            <v>0</v>
          </cell>
          <cell r="K173">
            <v>3000</v>
          </cell>
          <cell r="L173">
            <v>0</v>
          </cell>
          <cell r="M173">
            <v>0</v>
          </cell>
          <cell r="N173">
            <v>800</v>
          </cell>
          <cell r="O173">
            <v>0</v>
          </cell>
          <cell r="P173">
            <v>9.4499999999999993</v>
          </cell>
          <cell r="Q173">
            <v>269783</v>
          </cell>
          <cell r="R173">
            <v>195</v>
          </cell>
          <cell r="S173">
            <v>195</v>
          </cell>
          <cell r="T173">
            <v>195</v>
          </cell>
          <cell r="U173">
            <v>0</v>
          </cell>
          <cell r="V173" t="str">
            <v>--ADMw_F--&gt;</v>
          </cell>
          <cell r="W173">
            <v>195</v>
          </cell>
          <cell r="X173">
            <v>195</v>
          </cell>
          <cell r="Y173">
            <v>195</v>
          </cell>
          <cell r="Z173">
            <v>0</v>
          </cell>
          <cell r="AA173">
            <v>33</v>
          </cell>
          <cell r="AB173">
            <v>21.45</v>
          </cell>
          <cell r="AC173">
            <v>7</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2</v>
          </cell>
          <cell r="AT173">
            <v>0.5</v>
          </cell>
          <cell r="AU173">
            <v>41.13</v>
          </cell>
          <cell r="AV173">
            <v>10.282500000000001</v>
          </cell>
          <cell r="AW173">
            <v>41.13</v>
          </cell>
          <cell r="AX173">
            <v>41.13</v>
          </cell>
          <cell r="AY173">
            <v>0</v>
          </cell>
          <cell r="AZ173">
            <v>0</v>
          </cell>
          <cell r="BA173">
            <v>70.91</v>
          </cell>
          <cell r="BB173">
            <v>0</v>
          </cell>
          <cell r="BC173">
            <v>70.91</v>
          </cell>
          <cell r="BD173">
            <v>0</v>
          </cell>
          <cell r="BE173">
            <v>51.18</v>
          </cell>
          <cell r="BF173">
            <v>0</v>
          </cell>
          <cell r="BG173">
            <v>51.18</v>
          </cell>
          <cell r="BH173">
            <v>28.802600000000002</v>
          </cell>
          <cell r="BI173">
            <v>234.23249999999999</v>
          </cell>
          <cell r="BJ173">
            <v>354.76260000000002</v>
          </cell>
          <cell r="BK173">
            <v>356.32249999999999</v>
          </cell>
          <cell r="BL173">
            <v>234.23249999999999</v>
          </cell>
          <cell r="BM173">
            <v>356.32249999999999</v>
          </cell>
          <cell r="BN173" t="str">
            <v>&lt;--ADMw_F--</v>
          </cell>
          <cell r="BO173">
            <v>-7.27E-4</v>
          </cell>
          <cell r="BP173">
            <v>0</v>
          </cell>
          <cell r="BQ173">
            <v>1383.5</v>
          </cell>
          <cell r="BR173">
            <v>84</v>
          </cell>
          <cell r="BS173">
            <v>0.8</v>
          </cell>
          <cell r="BT173" t="str">
            <v>&lt;--Spacer--&gt;</v>
          </cell>
          <cell r="BU173" t="str">
            <v>&lt;--Spacer--&gt;</v>
          </cell>
          <cell r="BV173" t="str">
            <v>&lt;--Spacer--&gt;</v>
          </cell>
          <cell r="BW173" t="str">
            <v>&lt;--Spacer--&gt;</v>
          </cell>
          <cell r="BX173">
            <v>2064</v>
          </cell>
          <cell r="BY173">
            <v>1743828</v>
          </cell>
          <cell r="BZ173">
            <v>0</v>
          </cell>
          <cell r="CA173">
            <v>0</v>
          </cell>
          <cell r="CB173">
            <v>3000</v>
          </cell>
          <cell r="CC173">
            <v>0</v>
          </cell>
          <cell r="CD173">
            <v>0</v>
          </cell>
          <cell r="CE173">
            <v>800</v>
          </cell>
          <cell r="CF173">
            <v>0</v>
          </cell>
          <cell r="CG173">
            <v>8.67</v>
          </cell>
          <cell r="CH173">
            <v>247503</v>
          </cell>
          <cell r="CI173">
            <v>0</v>
          </cell>
          <cell r="CJ173">
            <v>193.66</v>
          </cell>
          <cell r="CK173">
            <v>0</v>
          </cell>
          <cell r="CL173">
            <v>193.66</v>
          </cell>
          <cell r="CM173">
            <v>0</v>
          </cell>
          <cell r="CN173" t="str">
            <v>--ADMw_C--&gt;</v>
          </cell>
          <cell r="CO173">
            <v>0</v>
          </cell>
          <cell r="CP173">
            <v>193.66</v>
          </cell>
          <cell r="CQ173">
            <v>0</v>
          </cell>
          <cell r="CR173">
            <v>193.66</v>
          </cell>
          <cell r="CS173">
            <v>33</v>
          </cell>
          <cell r="CT173">
            <v>21.302600000000002</v>
          </cell>
          <cell r="CU173">
            <v>7</v>
          </cell>
          <cell r="CV173">
            <v>0</v>
          </cell>
          <cell r="CW173">
            <v>0</v>
          </cell>
          <cell r="CX173">
            <v>0</v>
          </cell>
          <cell r="CY173">
            <v>0</v>
          </cell>
          <cell r="CZ173">
            <v>0</v>
          </cell>
          <cell r="DA173">
            <v>0</v>
          </cell>
          <cell r="DB173">
            <v>0</v>
          </cell>
          <cell r="DC173">
            <v>0</v>
          </cell>
          <cell r="DD173">
            <v>0</v>
          </cell>
          <cell r="DE173">
            <v>0</v>
          </cell>
          <cell r="DF173">
            <v>0</v>
          </cell>
          <cell r="DG173">
            <v>0</v>
          </cell>
          <cell r="DH173">
            <v>0</v>
          </cell>
          <cell r="DI173">
            <v>0</v>
          </cell>
          <cell r="DJ173">
            <v>0</v>
          </cell>
          <cell r="DK173">
            <v>2</v>
          </cell>
          <cell r="DL173">
            <v>0.5</v>
          </cell>
          <cell r="DM173">
            <v>0</v>
          </cell>
          <cell r="DN173">
            <v>0</v>
          </cell>
          <cell r="DO173">
            <v>40.840000000000003</v>
          </cell>
          <cell r="DP173">
            <v>0</v>
          </cell>
          <cell r="DQ173">
            <v>40.840000000000003</v>
          </cell>
          <cell r="DR173">
            <v>0</v>
          </cell>
          <cell r="DS173">
            <v>70.91</v>
          </cell>
          <cell r="DT173">
            <v>0</v>
          </cell>
          <cell r="DU173">
            <v>70.91</v>
          </cell>
          <cell r="DV173">
            <v>0</v>
          </cell>
          <cell r="DW173">
            <v>51.18</v>
          </cell>
          <cell r="DX173">
            <v>0</v>
          </cell>
          <cell r="DY173">
            <v>51.18</v>
          </cell>
          <cell r="DZ173">
            <v>358.702</v>
          </cell>
          <cell r="EA173">
            <v>28.802600000000002</v>
          </cell>
          <cell r="EB173">
            <v>358.702</v>
          </cell>
          <cell r="EC173">
            <v>354.76260000000002</v>
          </cell>
          <cell r="ED173">
            <v>358.702</v>
          </cell>
          <cell r="EE173">
            <v>358.702</v>
          </cell>
          <cell r="EF173" t="str">
            <v>&lt;--ADMw_C--</v>
          </cell>
          <cell r="EG173">
            <v>0</v>
          </cell>
          <cell r="EH173">
            <v>0</v>
          </cell>
          <cell r="EI173">
            <v>1278.03</v>
          </cell>
          <cell r="EJ173">
            <v>80</v>
          </cell>
          <cell r="EK173">
            <v>0.8</v>
          </cell>
          <cell r="EL173" t="str">
            <v>&lt;--Spacer--&gt;</v>
          </cell>
          <cell r="EM173" t="str">
            <v>&lt;--Spacer--&gt;</v>
          </cell>
          <cell r="EN173" t="str">
            <v>&lt;--Spacer--&gt;</v>
          </cell>
          <cell r="EO173" t="str">
            <v>&lt;--Spacer--&gt;</v>
          </cell>
          <cell r="EP173">
            <v>2064</v>
          </cell>
          <cell r="EQ173">
            <v>1809317</v>
          </cell>
          <cell r="ER173">
            <v>8620</v>
          </cell>
          <cell r="ES173">
            <v>23729</v>
          </cell>
          <cell r="ET173">
            <v>3003</v>
          </cell>
          <cell r="EU173">
            <v>0</v>
          </cell>
          <cell r="EV173">
            <v>0</v>
          </cell>
          <cell r="EW173">
            <v>0</v>
          </cell>
          <cell r="EX173">
            <v>0</v>
          </cell>
          <cell r="EY173">
            <v>9.4499999999999993</v>
          </cell>
          <cell r="EZ173">
            <v>254098</v>
          </cell>
          <cell r="FA173">
            <v>198.95</v>
          </cell>
          <cell r="FB173">
            <v>198.95</v>
          </cell>
          <cell r="FC173">
            <v>198.95</v>
          </cell>
          <cell r="FD173">
            <v>0</v>
          </cell>
          <cell r="FE173">
            <v>0</v>
          </cell>
          <cell r="FF173" t="str">
            <v>--ADMw_P--&gt;</v>
          </cell>
          <cell r="FG173">
            <v>198.95</v>
          </cell>
          <cell r="FH173">
            <v>198.95</v>
          </cell>
          <cell r="FI173">
            <v>198.95</v>
          </cell>
          <cell r="FJ173">
            <v>0</v>
          </cell>
          <cell r="FK173">
            <v>32</v>
          </cell>
          <cell r="FL173">
            <v>21.884499999999999</v>
          </cell>
          <cell r="FM173">
            <v>7</v>
          </cell>
          <cell r="FN173">
            <v>0</v>
          </cell>
          <cell r="FO173">
            <v>0</v>
          </cell>
          <cell r="FP173">
            <v>0</v>
          </cell>
          <cell r="FQ173">
            <v>0</v>
          </cell>
          <cell r="FR173">
            <v>0</v>
          </cell>
          <cell r="FS173">
            <v>0</v>
          </cell>
          <cell r="FT173">
            <v>0</v>
          </cell>
          <cell r="FU173">
            <v>0</v>
          </cell>
          <cell r="FV173">
            <v>0</v>
          </cell>
          <cell r="FW173">
            <v>0</v>
          </cell>
          <cell r="FX173">
            <v>0</v>
          </cell>
          <cell r="FY173">
            <v>0</v>
          </cell>
          <cell r="FZ173">
            <v>0</v>
          </cell>
          <cell r="GA173">
            <v>0</v>
          </cell>
          <cell r="GB173">
            <v>0</v>
          </cell>
          <cell r="GC173">
            <v>0</v>
          </cell>
          <cell r="GD173">
            <v>0</v>
          </cell>
          <cell r="GE173">
            <v>35.11</v>
          </cell>
          <cell r="GF173">
            <v>8.7774999999999999</v>
          </cell>
          <cell r="GG173">
            <v>35.11</v>
          </cell>
          <cell r="GH173">
            <v>35.11</v>
          </cell>
          <cell r="GI173">
            <v>0</v>
          </cell>
          <cell r="GJ173">
            <v>70.91</v>
          </cell>
          <cell r="GK173">
            <v>70.91</v>
          </cell>
          <cell r="GL173">
            <v>70.91</v>
          </cell>
          <cell r="GM173">
            <v>0</v>
          </cell>
          <cell r="GN173">
            <v>51.18</v>
          </cell>
          <cell r="GO173">
            <v>51.18</v>
          </cell>
          <cell r="GP173">
            <v>51.18</v>
          </cell>
          <cell r="GQ173">
            <v>0</v>
          </cell>
          <cell r="GR173">
            <v>357.64879999999999</v>
          </cell>
          <cell r="GS173">
            <v>358.702</v>
          </cell>
          <cell r="GT173">
            <v>357.64879999999999</v>
          </cell>
          <cell r="GU173">
            <v>358.702</v>
          </cell>
          <cell r="GV173">
            <v>358.702</v>
          </cell>
          <cell r="GW173">
            <v>358.702</v>
          </cell>
          <cell r="GX173" t="str">
            <v>&lt;--ADMw_P--</v>
          </cell>
          <cell r="GY173">
            <v>0</v>
          </cell>
          <cell r="GZ173">
            <v>0</v>
          </cell>
          <cell r="HA173">
            <v>1277.2</v>
          </cell>
          <cell r="HB173">
            <v>81</v>
          </cell>
          <cell r="HC173">
            <v>0.8</v>
          </cell>
          <cell r="HD173" t="str">
            <v>&lt;--Spacer--&gt;</v>
          </cell>
          <cell r="HE173" t="str">
            <v>&lt;--Spacer--&gt;</v>
          </cell>
          <cell r="HF173" t="str">
            <v>&lt;--Spacer--&gt;</v>
          </cell>
          <cell r="HG173" t="str">
            <v>&lt;--Spacer--&gt;</v>
          </cell>
          <cell r="HH173">
            <v>2064</v>
          </cell>
          <cell r="HI173">
            <v>1655633</v>
          </cell>
          <cell r="HJ173">
            <v>1461</v>
          </cell>
          <cell r="HK173">
            <v>29830</v>
          </cell>
          <cell r="HL173">
            <v>3059</v>
          </cell>
          <cell r="HM173">
            <v>0</v>
          </cell>
          <cell r="HN173">
            <v>0</v>
          </cell>
          <cell r="HO173">
            <v>0</v>
          </cell>
          <cell r="HP173">
            <v>0</v>
          </cell>
          <cell r="HQ173">
            <v>9.92</v>
          </cell>
          <cell r="HR173">
            <v>240292</v>
          </cell>
          <cell r="HS173">
            <v>195.08</v>
          </cell>
          <cell r="HT173">
            <v>195.08</v>
          </cell>
          <cell r="HU173">
            <v>195.08</v>
          </cell>
          <cell r="HV173">
            <v>0</v>
          </cell>
          <cell r="HW173">
            <v>0</v>
          </cell>
          <cell r="HX173" t="str">
            <v>--ADMw_O--&gt;</v>
          </cell>
          <cell r="HY173">
            <v>195.08</v>
          </cell>
          <cell r="HZ173">
            <v>195.08</v>
          </cell>
          <cell r="IA173">
            <v>195.08</v>
          </cell>
          <cell r="IB173">
            <v>0</v>
          </cell>
          <cell r="IC173">
            <v>31</v>
          </cell>
          <cell r="ID173">
            <v>21.4588</v>
          </cell>
          <cell r="IE173">
            <v>7.2</v>
          </cell>
          <cell r="IF173">
            <v>0</v>
          </cell>
          <cell r="IG173">
            <v>0</v>
          </cell>
          <cell r="IH173">
            <v>0</v>
          </cell>
          <cell r="II173">
            <v>0</v>
          </cell>
          <cell r="IJ173">
            <v>0</v>
          </cell>
          <cell r="IK173">
            <v>0</v>
          </cell>
          <cell r="IL173">
            <v>0</v>
          </cell>
          <cell r="IM173">
            <v>0</v>
          </cell>
          <cell r="IN173">
            <v>0</v>
          </cell>
          <cell r="IO173">
            <v>0</v>
          </cell>
          <cell r="IP173">
            <v>0</v>
          </cell>
          <cell r="IQ173">
            <v>0</v>
          </cell>
          <cell r="IR173">
            <v>0</v>
          </cell>
          <cell r="IS173">
            <v>0</v>
          </cell>
          <cell r="IT173">
            <v>0</v>
          </cell>
          <cell r="IU173">
            <v>0</v>
          </cell>
          <cell r="IV173">
            <v>0</v>
          </cell>
          <cell r="IW173">
            <v>47.88</v>
          </cell>
          <cell r="IX173">
            <v>11.97</v>
          </cell>
          <cell r="IY173">
            <v>47.88</v>
          </cell>
          <cell r="IZ173">
            <v>47.88</v>
          </cell>
          <cell r="JA173">
            <v>0</v>
          </cell>
          <cell r="JB173">
            <v>71.290000000000006</v>
          </cell>
          <cell r="JC173">
            <v>71.290000000000006</v>
          </cell>
          <cell r="JD173">
            <v>71.290000000000006</v>
          </cell>
          <cell r="JE173">
            <v>0</v>
          </cell>
          <cell r="JF173">
            <v>50.65</v>
          </cell>
          <cell r="JG173">
            <v>50.65</v>
          </cell>
          <cell r="JH173">
            <v>50.65</v>
          </cell>
          <cell r="JI173">
            <v>0</v>
          </cell>
          <cell r="JJ173">
            <v>357.64879999999999</v>
          </cell>
          <cell r="JK173">
            <v>357.64879999999999</v>
          </cell>
          <cell r="JL173" t="str">
            <v>&lt;--ADMw_O--</v>
          </cell>
          <cell r="JM173">
            <v>-7.6769999999999998E-3</v>
          </cell>
          <cell r="JN173">
            <v>0</v>
          </cell>
          <cell r="JO173">
            <v>1231.76</v>
          </cell>
          <cell r="JP173">
            <v>83</v>
          </cell>
          <cell r="JQ173">
            <v>0.8</v>
          </cell>
          <cell r="JR173">
            <v>43640.35126797454</v>
          </cell>
          <cell r="JS173">
            <v>1</v>
          </cell>
          <cell r="JT173">
            <v>2</v>
          </cell>
        </row>
        <row r="174">
          <cell r="A174">
            <v>594</v>
          </cell>
          <cell r="B174">
            <v>2090</v>
          </cell>
          <cell r="D174" t="str">
            <v>Lane</v>
          </cell>
          <cell r="E174" t="str">
            <v>McKenzie SD 68</v>
          </cell>
          <cell r="F174" t="str">
            <v>McKenzie River Community School</v>
          </cell>
          <cell r="H174">
            <v>0</v>
          </cell>
          <cell r="I174">
            <v>0</v>
          </cell>
          <cell r="J174">
            <v>0</v>
          </cell>
          <cell r="K174">
            <v>0</v>
          </cell>
          <cell r="L174">
            <v>0</v>
          </cell>
          <cell r="M174">
            <v>0</v>
          </cell>
          <cell r="N174">
            <v>0</v>
          </cell>
          <cell r="O174">
            <v>0</v>
          </cell>
          <cell r="P174">
            <v>0</v>
          </cell>
          <cell r="Q174">
            <v>0</v>
          </cell>
          <cell r="R174">
            <v>0</v>
          </cell>
          <cell r="T174">
            <v>0</v>
          </cell>
          <cell r="U174">
            <v>0</v>
          </cell>
          <cell r="V174" t="str">
            <v>--ADMw_F--&gt;</v>
          </cell>
          <cell r="W174">
            <v>0</v>
          </cell>
          <cell r="Y174">
            <v>0</v>
          </cell>
          <cell r="Z174">
            <v>0</v>
          </cell>
          <cell r="AA174">
            <v>0</v>
          </cell>
          <cell r="AB174">
            <v>0</v>
          </cell>
          <cell r="AC174">
            <v>0</v>
          </cell>
          <cell r="AD174">
            <v>0</v>
          </cell>
          <cell r="AE174">
            <v>0</v>
          </cell>
          <cell r="AG174">
            <v>0</v>
          </cell>
          <cell r="AH174">
            <v>0</v>
          </cell>
          <cell r="AI174">
            <v>0</v>
          </cell>
          <cell r="AJ174">
            <v>0</v>
          </cell>
          <cell r="AL174">
            <v>0</v>
          </cell>
          <cell r="AM174">
            <v>0</v>
          </cell>
          <cell r="AN174">
            <v>0</v>
          </cell>
          <cell r="AO174">
            <v>0</v>
          </cell>
          <cell r="AQ174">
            <v>0</v>
          </cell>
          <cell r="AR174">
            <v>0</v>
          </cell>
          <cell r="AS174">
            <v>0</v>
          </cell>
          <cell r="AT174">
            <v>0</v>
          </cell>
          <cell r="AU174">
            <v>0</v>
          </cell>
          <cell r="AV174">
            <v>0</v>
          </cell>
          <cell r="AX174">
            <v>0</v>
          </cell>
          <cell r="AY174">
            <v>0</v>
          </cell>
          <cell r="AZ174">
            <v>70.91</v>
          </cell>
          <cell r="BB174">
            <v>70.91</v>
          </cell>
          <cell r="BC174">
            <v>0</v>
          </cell>
          <cell r="BD174">
            <v>51.18</v>
          </cell>
          <cell r="BF174">
            <v>51.18</v>
          </cell>
          <cell r="BG174">
            <v>0</v>
          </cell>
          <cell r="BH174">
            <v>325.95999999999998</v>
          </cell>
          <cell r="BI174">
            <v>122.09</v>
          </cell>
          <cell r="BL174">
            <v>325.95999999999998</v>
          </cell>
          <cell r="BN174" t="str">
            <v>&lt;--ADMw_F--</v>
          </cell>
          <cell r="BO174">
            <v>0</v>
          </cell>
          <cell r="BP174">
            <v>0</v>
          </cell>
          <cell r="BQ174">
            <v>0</v>
          </cell>
          <cell r="BR174">
            <v>0</v>
          </cell>
          <cell r="BS174">
            <v>0</v>
          </cell>
          <cell r="BT174" t="str">
            <v>&lt;--Spacer--&gt;</v>
          </cell>
          <cell r="BU174" t="str">
            <v>&lt;--Spacer--&gt;</v>
          </cell>
          <cell r="BV174" t="str">
            <v>&lt;--Spacer--&gt;</v>
          </cell>
          <cell r="BW174" t="str">
            <v>&lt;--Spacer--&gt;</v>
          </cell>
          <cell r="BY174">
            <v>0</v>
          </cell>
          <cell r="BZ174">
            <v>0</v>
          </cell>
          <cell r="CA174">
            <v>0</v>
          </cell>
          <cell r="CB174">
            <v>0</v>
          </cell>
          <cell r="CC174">
            <v>0</v>
          </cell>
          <cell r="CD174">
            <v>0</v>
          </cell>
          <cell r="CE174">
            <v>0</v>
          </cell>
          <cell r="CF174">
            <v>0</v>
          </cell>
          <cell r="CG174">
            <v>0</v>
          </cell>
          <cell r="CH174">
            <v>0</v>
          </cell>
          <cell r="CI174">
            <v>193.66</v>
          </cell>
          <cell r="CK174">
            <v>193.66</v>
          </cell>
          <cell r="CL174">
            <v>0</v>
          </cell>
          <cell r="CM174">
            <v>0</v>
          </cell>
          <cell r="CN174" t="str">
            <v>--ADMw_C--&gt;</v>
          </cell>
          <cell r="CO174">
            <v>193.66</v>
          </cell>
          <cell r="CQ174">
            <v>193.66</v>
          </cell>
          <cell r="CR174">
            <v>0</v>
          </cell>
          <cell r="CS174">
            <v>0</v>
          </cell>
          <cell r="CT174">
            <v>0</v>
          </cell>
          <cell r="CU174">
            <v>0</v>
          </cell>
          <cell r="CV174">
            <v>0</v>
          </cell>
          <cell r="CW174">
            <v>0</v>
          </cell>
          <cell r="CY174">
            <v>0</v>
          </cell>
          <cell r="CZ174">
            <v>0</v>
          </cell>
          <cell r="DA174">
            <v>0</v>
          </cell>
          <cell r="DB174">
            <v>0</v>
          </cell>
          <cell r="DD174">
            <v>0</v>
          </cell>
          <cell r="DE174">
            <v>0</v>
          </cell>
          <cell r="DF174">
            <v>0</v>
          </cell>
          <cell r="DG174">
            <v>0</v>
          </cell>
          <cell r="DI174">
            <v>0</v>
          </cell>
          <cell r="DJ174">
            <v>0</v>
          </cell>
          <cell r="DK174">
            <v>0</v>
          </cell>
          <cell r="DL174">
            <v>0</v>
          </cell>
          <cell r="DM174">
            <v>40.840000000000003</v>
          </cell>
          <cell r="DN174">
            <v>10.210000000000001</v>
          </cell>
          <cell r="DP174">
            <v>40.840000000000003</v>
          </cell>
          <cell r="DQ174">
            <v>0</v>
          </cell>
          <cell r="DR174">
            <v>70.91</v>
          </cell>
          <cell r="DT174">
            <v>70.91</v>
          </cell>
          <cell r="DU174">
            <v>0</v>
          </cell>
          <cell r="DV174">
            <v>51.18</v>
          </cell>
          <cell r="DX174">
            <v>51.18</v>
          </cell>
          <cell r="DY174">
            <v>0</v>
          </cell>
          <cell r="DZ174">
            <v>0</v>
          </cell>
          <cell r="EA174">
            <v>325.95999999999998</v>
          </cell>
          <cell r="ED174">
            <v>325.95999999999998</v>
          </cell>
          <cell r="EF174" t="str">
            <v>&lt;--ADMw_C--</v>
          </cell>
          <cell r="EG174">
            <v>0</v>
          </cell>
          <cell r="EH174">
            <v>0</v>
          </cell>
          <cell r="EI174">
            <v>0</v>
          </cell>
          <cell r="EJ174">
            <v>0</v>
          </cell>
          <cell r="EK174">
            <v>0</v>
          </cell>
          <cell r="EL174" t="str">
            <v>&lt;--Spacer--&gt;</v>
          </cell>
          <cell r="EM174" t="str">
            <v>&lt;--Spacer--&gt;</v>
          </cell>
          <cell r="EN174" t="str">
            <v>&lt;--Spacer--&gt;</v>
          </cell>
          <cell r="EO174" t="str">
            <v>&lt;--Spacer--&gt;</v>
          </cell>
          <cell r="FF174" t="str">
            <v>--ADMw_P--&gt;</v>
          </cell>
          <cell r="GX174" t="str">
            <v>&lt;--ADMw_P--</v>
          </cell>
          <cell r="HD174" t="str">
            <v>&lt;--Spacer--&gt;</v>
          </cell>
          <cell r="HE174" t="str">
            <v>&lt;--Spacer--&gt;</v>
          </cell>
          <cell r="HF174" t="str">
            <v>&lt;--Spacer--&gt;</v>
          </cell>
          <cell r="HG174" t="str">
            <v>&lt;--Spacer--&gt;</v>
          </cell>
          <cell r="HX174" t="str">
            <v>--ADMw_O--&gt;</v>
          </cell>
          <cell r="JL174" t="str">
            <v>&lt;--ADMw_O--</v>
          </cell>
          <cell r="JR174">
            <v>43640.35126797454</v>
          </cell>
          <cell r="JS174">
            <v>1</v>
          </cell>
          <cell r="JT174">
            <v>3</v>
          </cell>
        </row>
        <row r="175">
          <cell r="A175">
            <v>2091</v>
          </cell>
          <cell r="B175">
            <v>2091</v>
          </cell>
          <cell r="C175" t="str">
            <v>20069</v>
          </cell>
          <cell r="D175" t="str">
            <v>Lane</v>
          </cell>
          <cell r="E175" t="str">
            <v>Junction City SD 69</v>
          </cell>
          <cell r="G175">
            <v>2064</v>
          </cell>
          <cell r="H175">
            <v>5291915</v>
          </cell>
          <cell r="I175">
            <v>0</v>
          </cell>
          <cell r="J175">
            <v>0</v>
          </cell>
          <cell r="K175">
            <v>29950</v>
          </cell>
          <cell r="L175">
            <v>0</v>
          </cell>
          <cell r="M175">
            <v>0</v>
          </cell>
          <cell r="N175">
            <v>0</v>
          </cell>
          <cell r="O175">
            <v>0</v>
          </cell>
          <cell r="P175">
            <v>12.06</v>
          </cell>
          <cell r="Q175">
            <v>1275000</v>
          </cell>
          <cell r="R175">
            <v>1665</v>
          </cell>
          <cell r="S175">
            <v>1665</v>
          </cell>
          <cell r="T175">
            <v>1665</v>
          </cell>
          <cell r="U175">
            <v>0</v>
          </cell>
          <cell r="V175" t="str">
            <v>--ADMw_F--&gt;</v>
          </cell>
          <cell r="W175">
            <v>1665</v>
          </cell>
          <cell r="X175">
            <v>1665</v>
          </cell>
          <cell r="Y175">
            <v>1665</v>
          </cell>
          <cell r="Z175">
            <v>0</v>
          </cell>
          <cell r="AA175">
            <v>248</v>
          </cell>
          <cell r="AB175">
            <v>183.15</v>
          </cell>
          <cell r="AC175">
            <v>10.3</v>
          </cell>
          <cell r="AD175">
            <v>46</v>
          </cell>
          <cell r="AE175">
            <v>23</v>
          </cell>
          <cell r="AF175">
            <v>46</v>
          </cell>
          <cell r="AG175">
            <v>46</v>
          </cell>
          <cell r="AH175">
            <v>0</v>
          </cell>
          <cell r="AI175">
            <v>0</v>
          </cell>
          <cell r="AJ175">
            <v>0</v>
          </cell>
          <cell r="AK175">
            <v>0</v>
          </cell>
          <cell r="AL175">
            <v>0</v>
          </cell>
          <cell r="AM175">
            <v>0</v>
          </cell>
          <cell r="AN175">
            <v>0</v>
          </cell>
          <cell r="AO175">
            <v>0</v>
          </cell>
          <cell r="AP175">
            <v>0</v>
          </cell>
          <cell r="AQ175">
            <v>0</v>
          </cell>
          <cell r="AR175">
            <v>0</v>
          </cell>
          <cell r="AS175">
            <v>18</v>
          </cell>
          <cell r="AT175">
            <v>4.5</v>
          </cell>
          <cell r="AU175">
            <v>224.36</v>
          </cell>
          <cell r="AV175">
            <v>56.09</v>
          </cell>
          <cell r="AW175">
            <v>224.36</v>
          </cell>
          <cell r="AX175">
            <v>224.36</v>
          </cell>
          <cell r="AY175">
            <v>0</v>
          </cell>
          <cell r="AZ175">
            <v>0.52</v>
          </cell>
          <cell r="BA175">
            <v>0.52</v>
          </cell>
          <cell r="BB175">
            <v>0.52</v>
          </cell>
          <cell r="BC175">
            <v>0</v>
          </cell>
          <cell r="BD175">
            <v>0</v>
          </cell>
          <cell r="BE175">
            <v>0</v>
          </cell>
          <cell r="BF175">
            <v>0</v>
          </cell>
          <cell r="BG175">
            <v>0</v>
          </cell>
          <cell r="BH175">
            <v>1968.0389</v>
          </cell>
          <cell r="BI175">
            <v>1942.56</v>
          </cell>
          <cell r="BJ175">
            <v>1968.0389</v>
          </cell>
          <cell r="BK175">
            <v>1942.56</v>
          </cell>
          <cell r="BL175">
            <v>1968.0389</v>
          </cell>
          <cell r="BM175">
            <v>1968.0389</v>
          </cell>
          <cell r="BN175" t="str">
            <v>&lt;--ADMw_F--</v>
          </cell>
          <cell r="BO175">
            <v>-6.1850000000000004E-3</v>
          </cell>
          <cell r="BP175">
            <v>0</v>
          </cell>
          <cell r="BQ175">
            <v>765.77</v>
          </cell>
          <cell r="BR175">
            <v>63</v>
          </cell>
          <cell r="BS175">
            <v>0.7</v>
          </cell>
          <cell r="BT175" t="str">
            <v>&lt;--Spacer--&gt;</v>
          </cell>
          <cell r="BU175" t="str">
            <v>&lt;--Spacer--&gt;</v>
          </cell>
          <cell r="BV175" t="str">
            <v>&lt;--Spacer--&gt;</v>
          </cell>
          <cell r="BW175" t="str">
            <v>&lt;--Spacer--&gt;</v>
          </cell>
          <cell r="BX175">
            <v>2064</v>
          </cell>
          <cell r="BY175">
            <v>5103885</v>
          </cell>
          <cell r="BZ175">
            <v>0</v>
          </cell>
          <cell r="CA175">
            <v>0</v>
          </cell>
          <cell r="CB175">
            <v>29950</v>
          </cell>
          <cell r="CC175">
            <v>0</v>
          </cell>
          <cell r="CD175">
            <v>0</v>
          </cell>
          <cell r="CE175">
            <v>0</v>
          </cell>
          <cell r="CF175">
            <v>0</v>
          </cell>
          <cell r="CG175">
            <v>12.39</v>
          </cell>
          <cell r="CH175">
            <v>1225000</v>
          </cell>
          <cell r="CI175">
            <v>1686.74</v>
          </cell>
          <cell r="CJ175">
            <v>1686.74</v>
          </cell>
          <cell r="CK175">
            <v>1686.74</v>
          </cell>
          <cell r="CL175">
            <v>0</v>
          </cell>
          <cell r="CM175">
            <v>0</v>
          </cell>
          <cell r="CN175" t="str">
            <v>--ADMw_C--&gt;</v>
          </cell>
          <cell r="CO175">
            <v>1686.74</v>
          </cell>
          <cell r="CP175">
            <v>1686.74</v>
          </cell>
          <cell r="CQ175">
            <v>1686.74</v>
          </cell>
          <cell r="CR175">
            <v>0</v>
          </cell>
          <cell r="CS175">
            <v>247</v>
          </cell>
          <cell r="CT175">
            <v>185.54140000000001</v>
          </cell>
          <cell r="CU175">
            <v>10.3</v>
          </cell>
          <cell r="CV175">
            <v>45.23</v>
          </cell>
          <cell r="CW175">
            <v>22.614999999999998</v>
          </cell>
          <cell r="CX175">
            <v>45.23</v>
          </cell>
          <cell r="CY175">
            <v>45.23</v>
          </cell>
          <cell r="CZ175">
            <v>0</v>
          </cell>
          <cell r="DA175">
            <v>1</v>
          </cell>
          <cell r="DB175">
            <v>1</v>
          </cell>
          <cell r="DC175">
            <v>1</v>
          </cell>
          <cell r="DD175">
            <v>1</v>
          </cell>
          <cell r="DE175">
            <v>0</v>
          </cell>
          <cell r="DF175">
            <v>0</v>
          </cell>
          <cell r="DG175">
            <v>0</v>
          </cell>
          <cell r="DH175">
            <v>0</v>
          </cell>
          <cell r="DI175">
            <v>0</v>
          </cell>
          <cell r="DJ175">
            <v>0</v>
          </cell>
          <cell r="DK175">
            <v>18</v>
          </cell>
          <cell r="DL175">
            <v>4.5</v>
          </cell>
          <cell r="DM175">
            <v>227.29</v>
          </cell>
          <cell r="DN175">
            <v>56.822499999999998</v>
          </cell>
          <cell r="DO175">
            <v>227.29</v>
          </cell>
          <cell r="DP175">
            <v>227.29</v>
          </cell>
          <cell r="DQ175">
            <v>0</v>
          </cell>
          <cell r="DR175">
            <v>0.52</v>
          </cell>
          <cell r="DS175">
            <v>0.52</v>
          </cell>
          <cell r="DT175">
            <v>0.52</v>
          </cell>
          <cell r="DU175">
            <v>0</v>
          </cell>
          <cell r="DV175">
            <v>0</v>
          </cell>
          <cell r="DW175">
            <v>0</v>
          </cell>
          <cell r="DX175">
            <v>0</v>
          </cell>
          <cell r="DY175">
            <v>0</v>
          </cell>
          <cell r="DZ175">
            <v>1924.8481999999999</v>
          </cell>
          <cell r="EA175">
            <v>1968.0389</v>
          </cell>
          <cell r="EB175">
            <v>1924.8481999999999</v>
          </cell>
          <cell r="EC175">
            <v>1968.0389</v>
          </cell>
          <cell r="ED175">
            <v>1968.0389</v>
          </cell>
          <cell r="EE175">
            <v>1968.0389</v>
          </cell>
          <cell r="EF175" t="str">
            <v>&lt;--ADMw_C--</v>
          </cell>
          <cell r="EG175">
            <v>-8.4639999999999993E-3</v>
          </cell>
          <cell r="EH175">
            <v>0</v>
          </cell>
          <cell r="EI175">
            <v>720.11</v>
          </cell>
          <cell r="EJ175">
            <v>61</v>
          </cell>
          <cell r="EK175">
            <v>0.7</v>
          </cell>
          <cell r="EL175" t="str">
            <v>&lt;--Spacer--&gt;</v>
          </cell>
          <cell r="EM175" t="str">
            <v>&lt;--Spacer--&gt;</v>
          </cell>
          <cell r="EN175" t="str">
            <v>&lt;--Spacer--&gt;</v>
          </cell>
          <cell r="EO175" t="str">
            <v>&lt;--Spacer--&gt;</v>
          </cell>
          <cell r="EP175">
            <v>2064</v>
          </cell>
          <cell r="EQ175">
            <v>4933028</v>
          </cell>
          <cell r="ER175">
            <v>0</v>
          </cell>
          <cell r="ES175">
            <v>189210</v>
          </cell>
          <cell r="ET175">
            <v>100313</v>
          </cell>
          <cell r="EU175">
            <v>0</v>
          </cell>
          <cell r="EV175">
            <v>0</v>
          </cell>
          <cell r="EW175">
            <v>0</v>
          </cell>
          <cell r="EX175">
            <v>0</v>
          </cell>
          <cell r="EY175">
            <v>12.06</v>
          </cell>
          <cell r="EZ175">
            <v>1224505</v>
          </cell>
          <cell r="FA175">
            <v>1643.12</v>
          </cell>
          <cell r="FB175">
            <v>1643.12</v>
          </cell>
          <cell r="FC175">
            <v>1643.12</v>
          </cell>
          <cell r="FD175">
            <v>0</v>
          </cell>
          <cell r="FE175">
            <v>0</v>
          </cell>
          <cell r="FF175" t="str">
            <v>--ADMw_P--&gt;</v>
          </cell>
          <cell r="FG175">
            <v>1643.12</v>
          </cell>
          <cell r="FH175">
            <v>1643.12</v>
          </cell>
          <cell r="FI175">
            <v>1643.12</v>
          </cell>
          <cell r="FJ175">
            <v>0</v>
          </cell>
          <cell r="FK175">
            <v>225</v>
          </cell>
          <cell r="FL175">
            <v>180.7432</v>
          </cell>
          <cell r="FM175">
            <v>10.3</v>
          </cell>
          <cell r="FN175">
            <v>49.89</v>
          </cell>
          <cell r="FO175">
            <v>24.945</v>
          </cell>
          <cell r="FP175">
            <v>49.89</v>
          </cell>
          <cell r="FQ175">
            <v>49.89</v>
          </cell>
          <cell r="FR175">
            <v>0</v>
          </cell>
          <cell r="FS175">
            <v>0.2</v>
          </cell>
          <cell r="FT175">
            <v>0.2</v>
          </cell>
          <cell r="FU175">
            <v>0.2</v>
          </cell>
          <cell r="FV175">
            <v>0.2</v>
          </cell>
          <cell r="FW175">
            <v>0</v>
          </cell>
          <cell r="FX175">
            <v>0</v>
          </cell>
          <cell r="FY175">
            <v>0</v>
          </cell>
          <cell r="FZ175">
            <v>0</v>
          </cell>
          <cell r="GA175">
            <v>0</v>
          </cell>
          <cell r="GB175">
            <v>0</v>
          </cell>
          <cell r="GC175">
            <v>23</v>
          </cell>
          <cell r="GD175">
            <v>5.75</v>
          </cell>
          <cell r="GE175">
            <v>237.08</v>
          </cell>
          <cell r="GF175">
            <v>59.27</v>
          </cell>
          <cell r="GG175">
            <v>237.08</v>
          </cell>
          <cell r="GH175">
            <v>237.08</v>
          </cell>
          <cell r="GI175">
            <v>0</v>
          </cell>
          <cell r="GJ175">
            <v>0.52</v>
          </cell>
          <cell r="GK175">
            <v>0.52</v>
          </cell>
          <cell r="GL175">
            <v>0.52</v>
          </cell>
          <cell r="GM175">
            <v>0</v>
          </cell>
          <cell r="GN175">
            <v>0</v>
          </cell>
          <cell r="GO175">
            <v>0</v>
          </cell>
          <cell r="GP175">
            <v>0</v>
          </cell>
          <cell r="GQ175">
            <v>0</v>
          </cell>
          <cell r="GR175">
            <v>1992.7861</v>
          </cell>
          <cell r="GS175">
            <v>1924.8481999999999</v>
          </cell>
          <cell r="GT175">
            <v>1992.7861</v>
          </cell>
          <cell r="GU175">
            <v>1924.8481999999999</v>
          </cell>
          <cell r="GV175">
            <v>1992.7861</v>
          </cell>
          <cell r="GW175">
            <v>1992.7861</v>
          </cell>
          <cell r="GX175" t="str">
            <v>&lt;--ADMw_P--</v>
          </cell>
          <cell r="GY175">
            <v>-2.8379999999999998E-3</v>
          </cell>
          <cell r="GZ175">
            <v>0</v>
          </cell>
          <cell r="HA175">
            <v>745.23</v>
          </cell>
          <cell r="HB175">
            <v>64</v>
          </cell>
          <cell r="HC175">
            <v>0.7</v>
          </cell>
          <cell r="HD175" t="str">
            <v>&lt;--Spacer--&gt;</v>
          </cell>
          <cell r="HE175" t="str">
            <v>&lt;--Spacer--&gt;</v>
          </cell>
          <cell r="HF175" t="str">
            <v>&lt;--Spacer--&gt;</v>
          </cell>
          <cell r="HG175" t="str">
            <v>&lt;--Spacer--&gt;</v>
          </cell>
          <cell r="HH175">
            <v>2064</v>
          </cell>
          <cell r="HI175">
            <v>4671723</v>
          </cell>
          <cell r="HJ175">
            <v>0</v>
          </cell>
          <cell r="HK175">
            <v>234092</v>
          </cell>
          <cell r="HL175">
            <v>41445</v>
          </cell>
          <cell r="HM175">
            <v>493</v>
          </cell>
          <cell r="HN175">
            <v>0</v>
          </cell>
          <cell r="HO175">
            <v>0</v>
          </cell>
          <cell r="HP175">
            <v>0</v>
          </cell>
          <cell r="HQ175">
            <v>11.75</v>
          </cell>
          <cell r="HR175">
            <v>1064661</v>
          </cell>
          <cell r="HS175">
            <v>1683.51</v>
          </cell>
          <cell r="HT175">
            <v>1683.51</v>
          </cell>
          <cell r="HU175">
            <v>1683.51</v>
          </cell>
          <cell r="HV175">
            <v>0</v>
          </cell>
          <cell r="HW175">
            <v>0</v>
          </cell>
          <cell r="HX175" t="str">
            <v>--ADMw_O--&gt;</v>
          </cell>
          <cell r="HY175">
            <v>1683.51</v>
          </cell>
          <cell r="HZ175">
            <v>1683.51</v>
          </cell>
          <cell r="IA175">
            <v>1683.51</v>
          </cell>
          <cell r="IB175">
            <v>0</v>
          </cell>
          <cell r="IC175">
            <v>239</v>
          </cell>
          <cell r="ID175">
            <v>185.18610000000001</v>
          </cell>
          <cell r="IE175">
            <v>12.3</v>
          </cell>
          <cell r="IF175">
            <v>51.94</v>
          </cell>
          <cell r="IG175">
            <v>25.97</v>
          </cell>
          <cell r="IH175">
            <v>51.94</v>
          </cell>
          <cell r="II175">
            <v>51.94</v>
          </cell>
          <cell r="IJ175">
            <v>0</v>
          </cell>
          <cell r="IK175">
            <v>0</v>
          </cell>
          <cell r="IL175">
            <v>0</v>
          </cell>
          <cell r="IM175">
            <v>0</v>
          </cell>
          <cell r="IN175">
            <v>0</v>
          </cell>
          <cell r="IO175">
            <v>0</v>
          </cell>
          <cell r="IP175">
            <v>0</v>
          </cell>
          <cell r="IQ175">
            <v>0</v>
          </cell>
          <cell r="IR175">
            <v>0</v>
          </cell>
          <cell r="IS175">
            <v>0</v>
          </cell>
          <cell r="IT175">
            <v>0</v>
          </cell>
          <cell r="IU175">
            <v>23</v>
          </cell>
          <cell r="IV175">
            <v>5.75</v>
          </cell>
          <cell r="IW175">
            <v>317.12</v>
          </cell>
          <cell r="IX175">
            <v>79.28</v>
          </cell>
          <cell r="IY175">
            <v>317.12</v>
          </cell>
          <cell r="IZ175">
            <v>317.12</v>
          </cell>
          <cell r="JA175">
            <v>0</v>
          </cell>
          <cell r="JB175">
            <v>0.79</v>
          </cell>
          <cell r="JC175">
            <v>0.79</v>
          </cell>
          <cell r="JD175">
            <v>0.79</v>
          </cell>
          <cell r="JE175">
            <v>0</v>
          </cell>
          <cell r="JF175">
            <v>0</v>
          </cell>
          <cell r="JG175">
            <v>0</v>
          </cell>
          <cell r="JH175">
            <v>0</v>
          </cell>
          <cell r="JI175">
            <v>0</v>
          </cell>
          <cell r="JJ175">
            <v>1992.7861</v>
          </cell>
          <cell r="JK175">
            <v>1992.7861</v>
          </cell>
          <cell r="JL175" t="str">
            <v>&lt;--ADMw_O--</v>
          </cell>
          <cell r="JM175">
            <v>-4.2960000000000003E-3</v>
          </cell>
          <cell r="JN175">
            <v>0</v>
          </cell>
          <cell r="JO175">
            <v>632.41</v>
          </cell>
          <cell r="JP175">
            <v>55</v>
          </cell>
          <cell r="JQ175">
            <v>0.7</v>
          </cell>
          <cell r="JR175">
            <v>43640.35126797454</v>
          </cell>
          <cell r="JS175">
            <v>1</v>
          </cell>
          <cell r="JT175">
            <v>2</v>
          </cell>
        </row>
        <row r="176">
          <cell r="A176">
            <v>2092</v>
          </cell>
          <cell r="B176">
            <v>2092</v>
          </cell>
          <cell r="C176" t="str">
            <v>20071</v>
          </cell>
          <cell r="D176" t="str">
            <v>Lane</v>
          </cell>
          <cell r="E176" t="str">
            <v>Lowell SD 71</v>
          </cell>
          <cell r="G176">
            <v>2064</v>
          </cell>
          <cell r="H176">
            <v>1188000</v>
          </cell>
          <cell r="I176">
            <v>0</v>
          </cell>
          <cell r="J176">
            <v>0</v>
          </cell>
          <cell r="K176">
            <v>9000</v>
          </cell>
          <cell r="L176">
            <v>0</v>
          </cell>
          <cell r="M176">
            <v>0</v>
          </cell>
          <cell r="N176">
            <v>0</v>
          </cell>
          <cell r="O176">
            <v>0</v>
          </cell>
          <cell r="P176">
            <v>7.16</v>
          </cell>
          <cell r="Q176">
            <v>655000</v>
          </cell>
          <cell r="R176">
            <v>902</v>
          </cell>
          <cell r="S176">
            <v>902</v>
          </cell>
          <cell r="T176">
            <v>902</v>
          </cell>
          <cell r="U176">
            <v>0</v>
          </cell>
          <cell r="V176" t="str">
            <v>--ADMw_F--&gt;</v>
          </cell>
          <cell r="W176">
            <v>902</v>
          </cell>
          <cell r="X176">
            <v>902</v>
          </cell>
          <cell r="Y176">
            <v>902</v>
          </cell>
          <cell r="Z176">
            <v>0</v>
          </cell>
          <cell r="AA176">
            <v>97</v>
          </cell>
          <cell r="AB176">
            <v>97</v>
          </cell>
          <cell r="AC176">
            <v>0</v>
          </cell>
          <cell r="AD176">
            <v>8</v>
          </cell>
          <cell r="AE176">
            <v>4</v>
          </cell>
          <cell r="AF176">
            <v>8</v>
          </cell>
          <cell r="AG176">
            <v>8</v>
          </cell>
          <cell r="AH176">
            <v>0</v>
          </cell>
          <cell r="AI176">
            <v>0</v>
          </cell>
          <cell r="AJ176">
            <v>0</v>
          </cell>
          <cell r="AK176">
            <v>0</v>
          </cell>
          <cell r="AL176">
            <v>0</v>
          </cell>
          <cell r="AM176">
            <v>0</v>
          </cell>
          <cell r="AN176">
            <v>0</v>
          </cell>
          <cell r="AO176">
            <v>0</v>
          </cell>
          <cell r="AP176">
            <v>0</v>
          </cell>
          <cell r="AQ176">
            <v>0</v>
          </cell>
          <cell r="AR176">
            <v>0</v>
          </cell>
          <cell r="AS176">
            <v>8</v>
          </cell>
          <cell r="AT176">
            <v>2</v>
          </cell>
          <cell r="AU176">
            <v>37</v>
          </cell>
          <cell r="AV176">
            <v>9.25</v>
          </cell>
          <cell r="AW176">
            <v>37</v>
          </cell>
          <cell r="AX176">
            <v>37</v>
          </cell>
          <cell r="AY176">
            <v>0</v>
          </cell>
          <cell r="AZ176">
            <v>25.06</v>
          </cell>
          <cell r="BA176">
            <v>25.06</v>
          </cell>
          <cell r="BB176">
            <v>25.06</v>
          </cell>
          <cell r="BC176">
            <v>0</v>
          </cell>
          <cell r="BD176">
            <v>83.32</v>
          </cell>
          <cell r="BE176">
            <v>83.32</v>
          </cell>
          <cell r="BF176">
            <v>83.32</v>
          </cell>
          <cell r="BG176">
            <v>0</v>
          </cell>
          <cell r="BH176">
            <v>561.66189999999995</v>
          </cell>
          <cell r="BI176">
            <v>1122.6300000000001</v>
          </cell>
          <cell r="BJ176">
            <v>1063.2319</v>
          </cell>
          <cell r="BK176">
            <v>1122.6300000000001</v>
          </cell>
          <cell r="BL176">
            <v>1122.6300000000001</v>
          </cell>
          <cell r="BM176">
            <v>1122.6300000000001</v>
          </cell>
          <cell r="BN176" t="str">
            <v>&lt;--ADMw_F--</v>
          </cell>
          <cell r="BO176">
            <v>0</v>
          </cell>
          <cell r="BP176">
            <v>0</v>
          </cell>
          <cell r="BQ176">
            <v>726.16</v>
          </cell>
          <cell r="BR176">
            <v>59</v>
          </cell>
          <cell r="BS176">
            <v>0.7</v>
          </cell>
          <cell r="BT176" t="str">
            <v>&lt;--Spacer--&gt;</v>
          </cell>
          <cell r="BU176" t="str">
            <v>&lt;--Spacer--&gt;</v>
          </cell>
          <cell r="BV176" t="str">
            <v>&lt;--Spacer--&gt;</v>
          </cell>
          <cell r="BW176" t="str">
            <v>&lt;--Spacer--&gt;</v>
          </cell>
          <cell r="BX176">
            <v>2064</v>
          </cell>
          <cell r="BY176">
            <v>1181000</v>
          </cell>
          <cell r="BZ176">
            <v>24000</v>
          </cell>
          <cell r="CA176">
            <v>0</v>
          </cell>
          <cell r="CB176">
            <v>9000</v>
          </cell>
          <cell r="CC176">
            <v>0</v>
          </cell>
          <cell r="CD176">
            <v>0</v>
          </cell>
          <cell r="CE176">
            <v>0</v>
          </cell>
          <cell r="CF176">
            <v>0</v>
          </cell>
          <cell r="CG176">
            <v>7.64</v>
          </cell>
          <cell r="CH176">
            <v>642000</v>
          </cell>
          <cell r="CI176">
            <v>352.13</v>
          </cell>
          <cell r="CJ176">
            <v>848.29</v>
          </cell>
          <cell r="CK176">
            <v>352.13</v>
          </cell>
          <cell r="CL176">
            <v>496.16</v>
          </cell>
          <cell r="CM176">
            <v>0</v>
          </cell>
          <cell r="CN176" t="str">
            <v>--ADMw_C--&gt;</v>
          </cell>
          <cell r="CO176">
            <v>352.13</v>
          </cell>
          <cell r="CP176">
            <v>848.29</v>
          </cell>
          <cell r="CQ176">
            <v>352.13</v>
          </cell>
          <cell r="CR176">
            <v>496.16</v>
          </cell>
          <cell r="CS176">
            <v>94</v>
          </cell>
          <cell r="CT176">
            <v>93.311899999999994</v>
          </cell>
          <cell r="CU176">
            <v>0</v>
          </cell>
          <cell r="CV176">
            <v>4</v>
          </cell>
          <cell r="CW176">
            <v>2</v>
          </cell>
          <cell r="CX176">
            <v>4</v>
          </cell>
          <cell r="CY176">
            <v>4</v>
          </cell>
          <cell r="CZ176">
            <v>0</v>
          </cell>
          <cell r="DA176">
            <v>0</v>
          </cell>
          <cell r="DB176">
            <v>0</v>
          </cell>
          <cell r="DC176">
            <v>0</v>
          </cell>
          <cell r="DD176">
            <v>0</v>
          </cell>
          <cell r="DE176">
            <v>0</v>
          </cell>
          <cell r="DF176">
            <v>0</v>
          </cell>
          <cell r="DG176">
            <v>0</v>
          </cell>
          <cell r="DH176">
            <v>0</v>
          </cell>
          <cell r="DI176">
            <v>0</v>
          </cell>
          <cell r="DJ176">
            <v>0</v>
          </cell>
          <cell r="DK176">
            <v>8</v>
          </cell>
          <cell r="DL176">
            <v>2</v>
          </cell>
          <cell r="DM176">
            <v>15.36</v>
          </cell>
          <cell r="DN176">
            <v>3.84</v>
          </cell>
          <cell r="DO176">
            <v>37</v>
          </cell>
          <cell r="DP176">
            <v>15.36</v>
          </cell>
          <cell r="DQ176">
            <v>21.64</v>
          </cell>
          <cell r="DR176">
            <v>25.06</v>
          </cell>
          <cell r="DS176">
            <v>25.06</v>
          </cell>
          <cell r="DT176">
            <v>25.06</v>
          </cell>
          <cell r="DU176">
            <v>0</v>
          </cell>
          <cell r="DV176">
            <v>83.32</v>
          </cell>
          <cell r="DW176">
            <v>83.32</v>
          </cell>
          <cell r="DX176">
            <v>83.32</v>
          </cell>
          <cell r="DY176">
            <v>0</v>
          </cell>
          <cell r="DZ176">
            <v>543.33249999999998</v>
          </cell>
          <cell r="EA176">
            <v>561.66189999999995</v>
          </cell>
          <cell r="EB176">
            <v>1157.7850000000001</v>
          </cell>
          <cell r="EC176">
            <v>1063.2319</v>
          </cell>
          <cell r="ED176">
            <v>561.66189999999995</v>
          </cell>
          <cell r="EE176">
            <v>1157.7850000000001</v>
          </cell>
          <cell r="EF176" t="str">
            <v>&lt;--ADMw_C--</v>
          </cell>
          <cell r="EG176">
            <v>0</v>
          </cell>
          <cell r="EH176">
            <v>0</v>
          </cell>
          <cell r="EI176">
            <v>756.82</v>
          </cell>
          <cell r="EJ176">
            <v>65</v>
          </cell>
          <cell r="EK176">
            <v>0.7</v>
          </cell>
          <cell r="EL176" t="str">
            <v>&lt;--Spacer--&gt;</v>
          </cell>
          <cell r="EM176" t="str">
            <v>&lt;--Spacer--&gt;</v>
          </cell>
          <cell r="EN176" t="str">
            <v>&lt;--Spacer--&gt;</v>
          </cell>
          <cell r="EO176" t="str">
            <v>&lt;--Spacer--&gt;</v>
          </cell>
          <cell r="EP176">
            <v>2064</v>
          </cell>
          <cell r="EQ176">
            <v>1115434</v>
          </cell>
          <cell r="ER176">
            <v>26325</v>
          </cell>
          <cell r="ES176">
            <v>66955</v>
          </cell>
          <cell r="ET176">
            <v>9172</v>
          </cell>
          <cell r="EU176">
            <v>0</v>
          </cell>
          <cell r="EV176">
            <v>0</v>
          </cell>
          <cell r="EW176">
            <v>0</v>
          </cell>
          <cell r="EX176">
            <v>0</v>
          </cell>
          <cell r="EY176">
            <v>7.16</v>
          </cell>
          <cell r="EZ176">
            <v>537366</v>
          </cell>
          <cell r="FA176">
            <v>353.41</v>
          </cell>
          <cell r="FB176">
            <v>960.91</v>
          </cell>
          <cell r="FC176">
            <v>353.41</v>
          </cell>
          <cell r="FD176">
            <v>607.5</v>
          </cell>
          <cell r="FE176">
            <v>0</v>
          </cell>
          <cell r="FF176" t="str">
            <v>--ADMw_P--&gt;</v>
          </cell>
          <cell r="FG176">
            <v>353.41</v>
          </cell>
          <cell r="FH176">
            <v>960.91</v>
          </cell>
          <cell r="FI176">
            <v>353.41</v>
          </cell>
          <cell r="FJ176">
            <v>607.5</v>
          </cell>
          <cell r="FK176">
            <v>73</v>
          </cell>
          <cell r="FL176">
            <v>73</v>
          </cell>
          <cell r="FM176">
            <v>0</v>
          </cell>
          <cell r="FN176">
            <v>4.49</v>
          </cell>
          <cell r="FO176">
            <v>2.2450000000000001</v>
          </cell>
          <cell r="FP176">
            <v>4.49</v>
          </cell>
          <cell r="FQ176">
            <v>4.49</v>
          </cell>
          <cell r="FR176">
            <v>0</v>
          </cell>
          <cell r="FS176">
            <v>0</v>
          </cell>
          <cell r="FT176">
            <v>0</v>
          </cell>
          <cell r="FU176">
            <v>0</v>
          </cell>
          <cell r="FV176">
            <v>0</v>
          </cell>
          <cell r="FW176">
            <v>0</v>
          </cell>
          <cell r="FX176">
            <v>0</v>
          </cell>
          <cell r="FY176">
            <v>0</v>
          </cell>
          <cell r="FZ176">
            <v>0</v>
          </cell>
          <cell r="GA176">
            <v>0</v>
          </cell>
          <cell r="GB176">
            <v>0</v>
          </cell>
          <cell r="GC176">
            <v>9</v>
          </cell>
          <cell r="GD176">
            <v>2.25</v>
          </cell>
          <cell r="GE176">
            <v>16.190000000000001</v>
          </cell>
          <cell r="GF176">
            <v>4.0475000000000003</v>
          </cell>
          <cell r="GG176">
            <v>44</v>
          </cell>
          <cell r="GH176">
            <v>16.190000000000001</v>
          </cell>
          <cell r="GI176">
            <v>27.81</v>
          </cell>
          <cell r="GJ176">
            <v>25.06</v>
          </cell>
          <cell r="GK176">
            <v>25.06</v>
          </cell>
          <cell r="GL176">
            <v>25.06</v>
          </cell>
          <cell r="GM176">
            <v>0</v>
          </cell>
          <cell r="GN176">
            <v>83.32</v>
          </cell>
          <cell r="GO176">
            <v>83.32</v>
          </cell>
          <cell r="GP176">
            <v>83.32</v>
          </cell>
          <cell r="GQ176">
            <v>0</v>
          </cell>
          <cell r="GR176">
            <v>500.07249999999999</v>
          </cell>
          <cell r="GS176">
            <v>543.33249999999998</v>
          </cell>
          <cell r="GT176">
            <v>783.09</v>
          </cell>
          <cell r="GU176">
            <v>1157.7850000000001</v>
          </cell>
          <cell r="GV176">
            <v>543.33249999999998</v>
          </cell>
          <cell r="GW176">
            <v>1157.7850000000001</v>
          </cell>
          <cell r="GX176" t="str">
            <v>&lt;--ADMw_P--</v>
          </cell>
          <cell r="GY176">
            <v>0</v>
          </cell>
          <cell r="GZ176">
            <v>0</v>
          </cell>
          <cell r="HA176">
            <v>559.23</v>
          </cell>
          <cell r="HB176">
            <v>42</v>
          </cell>
          <cell r="HC176">
            <v>0.7</v>
          </cell>
          <cell r="HD176" t="str">
            <v>&lt;--Spacer--&gt;</v>
          </cell>
          <cell r="HE176" t="str">
            <v>&lt;--Spacer--&gt;</v>
          </cell>
          <cell r="HF176" t="str">
            <v>&lt;--Spacer--&gt;</v>
          </cell>
          <cell r="HG176" t="str">
            <v>&lt;--Spacer--&gt;</v>
          </cell>
          <cell r="HH176">
            <v>2064</v>
          </cell>
          <cell r="HI176">
            <v>1008258</v>
          </cell>
          <cell r="HJ176">
            <v>3115</v>
          </cell>
          <cell r="HK176">
            <v>54427</v>
          </cell>
          <cell r="HL176">
            <v>6521</v>
          </cell>
          <cell r="HM176">
            <v>0</v>
          </cell>
          <cell r="HN176">
            <v>0</v>
          </cell>
          <cell r="HO176">
            <v>0</v>
          </cell>
          <cell r="HP176">
            <v>0</v>
          </cell>
          <cell r="HQ176">
            <v>6.35</v>
          </cell>
          <cell r="HR176">
            <v>501527</v>
          </cell>
          <cell r="HS176">
            <v>318.88</v>
          </cell>
          <cell r="HT176">
            <v>595.74</v>
          </cell>
          <cell r="HU176">
            <v>318.88</v>
          </cell>
          <cell r="HV176">
            <v>276.86</v>
          </cell>
          <cell r="HW176">
            <v>0</v>
          </cell>
          <cell r="HX176" t="str">
            <v>--ADMw_O--&gt;</v>
          </cell>
          <cell r="HY176">
            <v>318.88</v>
          </cell>
          <cell r="HZ176">
            <v>595.74</v>
          </cell>
          <cell r="IA176">
            <v>318.88</v>
          </cell>
          <cell r="IB176">
            <v>276.86</v>
          </cell>
          <cell r="IC176">
            <v>53</v>
          </cell>
          <cell r="ID176">
            <v>53</v>
          </cell>
          <cell r="IE176">
            <v>0</v>
          </cell>
          <cell r="IF176">
            <v>2.36</v>
          </cell>
          <cell r="IG176">
            <v>1.18</v>
          </cell>
          <cell r="IH176">
            <v>2.36</v>
          </cell>
          <cell r="II176">
            <v>2.36</v>
          </cell>
          <cell r="IJ176">
            <v>0</v>
          </cell>
          <cell r="IK176">
            <v>0</v>
          </cell>
          <cell r="IL176">
            <v>0</v>
          </cell>
          <cell r="IM176">
            <v>0</v>
          </cell>
          <cell r="IN176">
            <v>0</v>
          </cell>
          <cell r="IO176">
            <v>0</v>
          </cell>
          <cell r="IP176">
            <v>0</v>
          </cell>
          <cell r="IQ176">
            <v>0</v>
          </cell>
          <cell r="IR176">
            <v>0</v>
          </cell>
          <cell r="IS176">
            <v>0</v>
          </cell>
          <cell r="IT176">
            <v>0</v>
          </cell>
          <cell r="IU176">
            <v>7</v>
          </cell>
          <cell r="IV176">
            <v>1.75</v>
          </cell>
          <cell r="IW176">
            <v>28.37</v>
          </cell>
          <cell r="IX176">
            <v>7.0925000000000002</v>
          </cell>
          <cell r="IY176">
            <v>53</v>
          </cell>
          <cell r="IZ176">
            <v>28.37</v>
          </cell>
          <cell r="JA176">
            <v>24.63</v>
          </cell>
          <cell r="JB176">
            <v>41.25</v>
          </cell>
          <cell r="JC176">
            <v>41.25</v>
          </cell>
          <cell r="JD176">
            <v>41.25</v>
          </cell>
          <cell r="JE176">
            <v>0</v>
          </cell>
          <cell r="JF176">
            <v>76.92</v>
          </cell>
          <cell r="JG176">
            <v>76.92</v>
          </cell>
          <cell r="JH176">
            <v>76.92</v>
          </cell>
          <cell r="JI176">
            <v>0</v>
          </cell>
          <cell r="JJ176">
            <v>500.07249999999999</v>
          </cell>
          <cell r="JK176">
            <v>783.09</v>
          </cell>
          <cell r="JL176" t="str">
            <v>&lt;--ADMw_O--</v>
          </cell>
          <cell r="JM176">
            <v>0</v>
          </cell>
          <cell r="JN176">
            <v>0</v>
          </cell>
          <cell r="JO176">
            <v>841.86</v>
          </cell>
          <cell r="JP176">
            <v>73</v>
          </cell>
          <cell r="JQ176">
            <v>0.7</v>
          </cell>
          <cell r="JR176">
            <v>43640.35126797454</v>
          </cell>
          <cell r="JS176">
            <v>1</v>
          </cell>
          <cell r="JT176">
            <v>2</v>
          </cell>
        </row>
        <row r="177">
          <cell r="A177">
            <v>5252</v>
          </cell>
          <cell r="B177">
            <v>2092</v>
          </cell>
          <cell r="D177" t="str">
            <v>Lane</v>
          </cell>
          <cell r="E177" t="str">
            <v>Lowell SD 71</v>
          </cell>
          <cell r="F177" t="str">
            <v>Mountain View Academy</v>
          </cell>
          <cell r="H177">
            <v>0</v>
          </cell>
          <cell r="I177">
            <v>0</v>
          </cell>
          <cell r="J177">
            <v>0</v>
          </cell>
          <cell r="K177">
            <v>0</v>
          </cell>
          <cell r="L177">
            <v>0</v>
          </cell>
          <cell r="M177">
            <v>0</v>
          </cell>
          <cell r="N177">
            <v>0</v>
          </cell>
          <cell r="O177">
            <v>0</v>
          </cell>
          <cell r="P177">
            <v>0</v>
          </cell>
          <cell r="Q177">
            <v>0</v>
          </cell>
          <cell r="R177">
            <v>0</v>
          </cell>
          <cell r="T177">
            <v>0</v>
          </cell>
          <cell r="U177">
            <v>0</v>
          </cell>
          <cell r="V177" t="str">
            <v>--ADMw_F--&gt;</v>
          </cell>
          <cell r="W177">
            <v>0</v>
          </cell>
          <cell r="Y177">
            <v>0</v>
          </cell>
          <cell r="Z177">
            <v>0</v>
          </cell>
          <cell r="AA177">
            <v>0</v>
          </cell>
          <cell r="AB177">
            <v>0</v>
          </cell>
          <cell r="AC177">
            <v>0</v>
          </cell>
          <cell r="AD177">
            <v>0</v>
          </cell>
          <cell r="AE177">
            <v>0</v>
          </cell>
          <cell r="AG177">
            <v>0</v>
          </cell>
          <cell r="AH177">
            <v>0</v>
          </cell>
          <cell r="AI177">
            <v>0</v>
          </cell>
          <cell r="AJ177">
            <v>0</v>
          </cell>
          <cell r="AL177">
            <v>0</v>
          </cell>
          <cell r="AM177">
            <v>0</v>
          </cell>
          <cell r="AN177">
            <v>0</v>
          </cell>
          <cell r="AO177">
            <v>0</v>
          </cell>
          <cell r="AQ177">
            <v>0</v>
          </cell>
          <cell r="AR177">
            <v>0</v>
          </cell>
          <cell r="AS177">
            <v>0</v>
          </cell>
          <cell r="AT177">
            <v>0</v>
          </cell>
          <cell r="AU177">
            <v>0</v>
          </cell>
          <cell r="AV177">
            <v>0</v>
          </cell>
          <cell r="AX177">
            <v>0</v>
          </cell>
          <cell r="AY177">
            <v>0</v>
          </cell>
          <cell r="AZ177">
            <v>0</v>
          </cell>
          <cell r="BB177">
            <v>0</v>
          </cell>
          <cell r="BC177">
            <v>0</v>
          </cell>
          <cell r="BD177">
            <v>0</v>
          </cell>
          <cell r="BF177">
            <v>0</v>
          </cell>
          <cell r="BG177">
            <v>0</v>
          </cell>
          <cell r="BH177">
            <v>149.54249999999999</v>
          </cell>
          <cell r="BI177">
            <v>0</v>
          </cell>
          <cell r="BL177">
            <v>149.54249999999999</v>
          </cell>
          <cell r="BN177" t="str">
            <v>&lt;--ADMw_F--</v>
          </cell>
          <cell r="BO177">
            <v>0</v>
          </cell>
          <cell r="BP177">
            <v>0</v>
          </cell>
          <cell r="BQ177">
            <v>0</v>
          </cell>
          <cell r="BR177">
            <v>0</v>
          </cell>
          <cell r="BS177">
            <v>0</v>
          </cell>
          <cell r="BT177" t="str">
            <v>&lt;--Spacer--&gt;</v>
          </cell>
          <cell r="BU177" t="str">
            <v>&lt;--Spacer--&gt;</v>
          </cell>
          <cell r="BV177" t="str">
            <v>&lt;--Spacer--&gt;</v>
          </cell>
          <cell r="BW177" t="str">
            <v>&lt;--Spacer--&gt;</v>
          </cell>
          <cell r="BY177">
            <v>0</v>
          </cell>
          <cell r="BZ177">
            <v>0</v>
          </cell>
          <cell r="CA177">
            <v>0</v>
          </cell>
          <cell r="CB177">
            <v>0</v>
          </cell>
          <cell r="CC177">
            <v>0</v>
          </cell>
          <cell r="CD177">
            <v>0</v>
          </cell>
          <cell r="CE177">
            <v>0</v>
          </cell>
          <cell r="CF177">
            <v>0</v>
          </cell>
          <cell r="CG177">
            <v>0</v>
          </cell>
          <cell r="CH177">
            <v>0</v>
          </cell>
          <cell r="CI177">
            <v>147.93</v>
          </cell>
          <cell r="CK177">
            <v>147.93</v>
          </cell>
          <cell r="CL177">
            <v>0</v>
          </cell>
          <cell r="CM177">
            <v>0</v>
          </cell>
          <cell r="CN177" t="str">
            <v>--ADMw_C--&gt;</v>
          </cell>
          <cell r="CO177">
            <v>147.93</v>
          </cell>
          <cell r="CQ177">
            <v>147.93</v>
          </cell>
          <cell r="CR177">
            <v>0</v>
          </cell>
          <cell r="CS177">
            <v>0</v>
          </cell>
          <cell r="CT177">
            <v>0</v>
          </cell>
          <cell r="CU177">
            <v>0</v>
          </cell>
          <cell r="CV177">
            <v>0</v>
          </cell>
          <cell r="CW177">
            <v>0</v>
          </cell>
          <cell r="CY177">
            <v>0</v>
          </cell>
          <cell r="CZ177">
            <v>0</v>
          </cell>
          <cell r="DA177">
            <v>0</v>
          </cell>
          <cell r="DB177">
            <v>0</v>
          </cell>
          <cell r="DD177">
            <v>0</v>
          </cell>
          <cell r="DE177">
            <v>0</v>
          </cell>
          <cell r="DF177">
            <v>0</v>
          </cell>
          <cell r="DG177">
            <v>0</v>
          </cell>
          <cell r="DI177">
            <v>0</v>
          </cell>
          <cell r="DJ177">
            <v>0</v>
          </cell>
          <cell r="DK177">
            <v>0</v>
          </cell>
          <cell r="DL177">
            <v>0</v>
          </cell>
          <cell r="DM177">
            <v>6.45</v>
          </cell>
          <cell r="DN177">
            <v>1.6125</v>
          </cell>
          <cell r="DP177">
            <v>6.45</v>
          </cell>
          <cell r="DQ177">
            <v>0</v>
          </cell>
          <cell r="DR177">
            <v>0</v>
          </cell>
          <cell r="DT177">
            <v>0</v>
          </cell>
          <cell r="DU177">
            <v>0</v>
          </cell>
          <cell r="DV177">
            <v>0</v>
          </cell>
          <cell r="DX177">
            <v>0</v>
          </cell>
          <cell r="DY177">
            <v>0</v>
          </cell>
          <cell r="DZ177">
            <v>140.79249999999999</v>
          </cell>
          <cell r="EA177">
            <v>149.54249999999999</v>
          </cell>
          <cell r="ED177">
            <v>149.54249999999999</v>
          </cell>
          <cell r="EF177" t="str">
            <v>&lt;--ADMw_C--</v>
          </cell>
          <cell r="EG177">
            <v>0</v>
          </cell>
          <cell r="EH177">
            <v>0</v>
          </cell>
          <cell r="EI177">
            <v>0</v>
          </cell>
          <cell r="EJ177">
            <v>0</v>
          </cell>
          <cell r="EK177">
            <v>0</v>
          </cell>
          <cell r="EL177" t="str">
            <v>&lt;--Spacer--&gt;</v>
          </cell>
          <cell r="EM177" t="str">
            <v>&lt;--Spacer--&gt;</v>
          </cell>
          <cell r="EN177" t="str">
            <v>&lt;--Spacer--&gt;</v>
          </cell>
          <cell r="EO177" t="str">
            <v>&lt;--Spacer--&gt;</v>
          </cell>
          <cell r="EQ177">
            <v>0</v>
          </cell>
          <cell r="ER177">
            <v>0</v>
          </cell>
          <cell r="ES177">
            <v>0</v>
          </cell>
          <cell r="ET177">
            <v>0</v>
          </cell>
          <cell r="EU177">
            <v>0</v>
          </cell>
          <cell r="EV177">
            <v>0</v>
          </cell>
          <cell r="EW177">
            <v>0</v>
          </cell>
          <cell r="EX177">
            <v>0</v>
          </cell>
          <cell r="EY177">
            <v>0</v>
          </cell>
          <cell r="EZ177">
            <v>0</v>
          </cell>
          <cell r="FA177">
            <v>139.19999999999999</v>
          </cell>
          <cell r="FC177">
            <v>139.19999999999999</v>
          </cell>
          <cell r="FD177">
            <v>0</v>
          </cell>
          <cell r="FE177">
            <v>0</v>
          </cell>
          <cell r="FF177" t="str">
            <v>--ADMw_P--&gt;</v>
          </cell>
          <cell r="FG177">
            <v>139.19999999999999</v>
          </cell>
          <cell r="FI177">
            <v>139.19999999999999</v>
          </cell>
          <cell r="FJ177">
            <v>0</v>
          </cell>
          <cell r="FK177">
            <v>0</v>
          </cell>
          <cell r="FL177">
            <v>0</v>
          </cell>
          <cell r="FM177">
            <v>0</v>
          </cell>
          <cell r="FN177">
            <v>0</v>
          </cell>
          <cell r="FO177">
            <v>0</v>
          </cell>
          <cell r="FQ177">
            <v>0</v>
          </cell>
          <cell r="FR177">
            <v>0</v>
          </cell>
          <cell r="FS177">
            <v>0</v>
          </cell>
          <cell r="FT177">
            <v>0</v>
          </cell>
          <cell r="FV177">
            <v>0</v>
          </cell>
          <cell r="FW177">
            <v>0</v>
          </cell>
          <cell r="FX177">
            <v>0</v>
          </cell>
          <cell r="FY177">
            <v>0</v>
          </cell>
          <cell r="GA177">
            <v>0</v>
          </cell>
          <cell r="GB177">
            <v>0</v>
          </cell>
          <cell r="GC177">
            <v>0</v>
          </cell>
          <cell r="GD177">
            <v>0</v>
          </cell>
          <cell r="GE177">
            <v>6.37</v>
          </cell>
          <cell r="GF177">
            <v>1.5925</v>
          </cell>
          <cell r="GH177">
            <v>6.37</v>
          </cell>
          <cell r="GI177">
            <v>0</v>
          </cell>
          <cell r="GJ177">
            <v>0</v>
          </cell>
          <cell r="GL177">
            <v>0</v>
          </cell>
          <cell r="GM177">
            <v>0</v>
          </cell>
          <cell r="GN177">
            <v>0</v>
          </cell>
          <cell r="GP177">
            <v>0</v>
          </cell>
          <cell r="GQ177">
            <v>0</v>
          </cell>
          <cell r="GR177">
            <v>133.95500000000001</v>
          </cell>
          <cell r="GS177">
            <v>140.79249999999999</v>
          </cell>
          <cell r="GV177">
            <v>140.79249999999999</v>
          </cell>
          <cell r="GX177" t="str">
            <v>&lt;--ADMw_P--</v>
          </cell>
          <cell r="GY177">
            <v>0</v>
          </cell>
          <cell r="GZ177">
            <v>0</v>
          </cell>
          <cell r="HA177">
            <v>0</v>
          </cell>
          <cell r="HB177">
            <v>0</v>
          </cell>
          <cell r="HC177">
            <v>0</v>
          </cell>
          <cell r="HD177" t="str">
            <v>&lt;--Spacer--&gt;</v>
          </cell>
          <cell r="HE177" t="str">
            <v>&lt;--Spacer--&gt;</v>
          </cell>
          <cell r="HF177" t="str">
            <v>&lt;--Spacer--&gt;</v>
          </cell>
          <cell r="HG177" t="str">
            <v>&lt;--Spacer--&gt;</v>
          </cell>
          <cell r="HI177">
            <v>0</v>
          </cell>
          <cell r="HJ177">
            <v>0</v>
          </cell>
          <cell r="HK177">
            <v>0</v>
          </cell>
          <cell r="HL177">
            <v>0</v>
          </cell>
          <cell r="HM177">
            <v>0</v>
          </cell>
          <cell r="HN177">
            <v>0</v>
          </cell>
          <cell r="HO177">
            <v>0</v>
          </cell>
          <cell r="HP177">
            <v>0</v>
          </cell>
          <cell r="HQ177">
            <v>0</v>
          </cell>
          <cell r="HR177">
            <v>0</v>
          </cell>
          <cell r="HS177">
            <v>131.04</v>
          </cell>
          <cell r="HU177">
            <v>131.04</v>
          </cell>
          <cell r="HV177">
            <v>0</v>
          </cell>
          <cell r="HW177">
            <v>0</v>
          </cell>
          <cell r="HX177" t="str">
            <v>--ADMw_O--&gt;</v>
          </cell>
          <cell r="HY177">
            <v>131.04</v>
          </cell>
          <cell r="IA177">
            <v>131.04</v>
          </cell>
          <cell r="IB177">
            <v>0</v>
          </cell>
          <cell r="IC177">
            <v>0</v>
          </cell>
          <cell r="ID177">
            <v>0</v>
          </cell>
          <cell r="IE177">
            <v>0</v>
          </cell>
          <cell r="IF177">
            <v>0</v>
          </cell>
          <cell r="IG177">
            <v>0</v>
          </cell>
          <cell r="II177">
            <v>0</v>
          </cell>
          <cell r="IJ177">
            <v>0</v>
          </cell>
          <cell r="IK177">
            <v>0</v>
          </cell>
          <cell r="IL177">
            <v>0</v>
          </cell>
          <cell r="IN177">
            <v>0</v>
          </cell>
          <cell r="IO177">
            <v>0</v>
          </cell>
          <cell r="IP177">
            <v>0</v>
          </cell>
          <cell r="IQ177">
            <v>0</v>
          </cell>
          <cell r="IS177">
            <v>0</v>
          </cell>
          <cell r="IT177">
            <v>0</v>
          </cell>
          <cell r="IU177">
            <v>0</v>
          </cell>
          <cell r="IV177">
            <v>0</v>
          </cell>
          <cell r="IW177">
            <v>11.66</v>
          </cell>
          <cell r="IX177">
            <v>2.915</v>
          </cell>
          <cell r="IZ177">
            <v>11.66</v>
          </cell>
          <cell r="JA177">
            <v>0</v>
          </cell>
          <cell r="JB177">
            <v>0</v>
          </cell>
          <cell r="JD177">
            <v>0</v>
          </cell>
          <cell r="JE177">
            <v>0</v>
          </cell>
          <cell r="JF177">
            <v>0</v>
          </cell>
          <cell r="JH177">
            <v>0</v>
          </cell>
          <cell r="JI177">
            <v>0</v>
          </cell>
          <cell r="JJ177">
            <v>133.95500000000001</v>
          </cell>
          <cell r="JL177" t="str">
            <v>&lt;--ADMw_O--</v>
          </cell>
          <cell r="JM177">
            <v>0</v>
          </cell>
          <cell r="JN177">
            <v>0</v>
          </cell>
          <cell r="JO177">
            <v>0</v>
          </cell>
          <cell r="JP177">
            <v>0</v>
          </cell>
          <cell r="JQ177">
            <v>0</v>
          </cell>
          <cell r="JR177">
            <v>43640.35126797454</v>
          </cell>
          <cell r="JS177">
            <v>1</v>
          </cell>
          <cell r="JT177">
            <v>3</v>
          </cell>
        </row>
        <row r="178">
          <cell r="A178">
            <v>5349</v>
          </cell>
          <cell r="B178">
            <v>2092</v>
          </cell>
          <cell r="D178" t="str">
            <v>Lane</v>
          </cell>
          <cell r="E178" t="str">
            <v>Lowell SD 71</v>
          </cell>
          <cell r="F178" t="str">
            <v>Bridge Charter Academy</v>
          </cell>
          <cell r="H178">
            <v>0</v>
          </cell>
          <cell r="I178">
            <v>0</v>
          </cell>
          <cell r="J178">
            <v>0</v>
          </cell>
          <cell r="K178">
            <v>0</v>
          </cell>
          <cell r="L178">
            <v>0</v>
          </cell>
          <cell r="M178">
            <v>0</v>
          </cell>
          <cell r="N178">
            <v>0</v>
          </cell>
          <cell r="O178">
            <v>0</v>
          </cell>
          <cell r="P178">
            <v>0</v>
          </cell>
          <cell r="Q178">
            <v>0</v>
          </cell>
          <cell r="R178">
            <v>0</v>
          </cell>
          <cell r="T178">
            <v>0</v>
          </cell>
          <cell r="U178">
            <v>0</v>
          </cell>
          <cell r="V178" t="str">
            <v>--ADMw_F--&gt;</v>
          </cell>
          <cell r="W178">
            <v>0</v>
          </cell>
          <cell r="Y178">
            <v>0</v>
          </cell>
          <cell r="Z178">
            <v>0</v>
          </cell>
          <cell r="AA178">
            <v>0</v>
          </cell>
          <cell r="AB178">
            <v>0</v>
          </cell>
          <cell r="AC178">
            <v>0</v>
          </cell>
          <cell r="AD178">
            <v>0</v>
          </cell>
          <cell r="AE178">
            <v>0</v>
          </cell>
          <cell r="AG178">
            <v>0</v>
          </cell>
          <cell r="AH178">
            <v>0</v>
          </cell>
          <cell r="AI178">
            <v>0</v>
          </cell>
          <cell r="AJ178">
            <v>0</v>
          </cell>
          <cell r="AL178">
            <v>0</v>
          </cell>
          <cell r="AM178">
            <v>0</v>
          </cell>
          <cell r="AN178">
            <v>0</v>
          </cell>
          <cell r="AO178">
            <v>0</v>
          </cell>
          <cell r="AQ178">
            <v>0</v>
          </cell>
          <cell r="AR178">
            <v>0</v>
          </cell>
          <cell r="AS178">
            <v>0</v>
          </cell>
          <cell r="AT178">
            <v>0</v>
          </cell>
          <cell r="AU178">
            <v>0</v>
          </cell>
          <cell r="AV178">
            <v>0</v>
          </cell>
          <cell r="AX178">
            <v>0</v>
          </cell>
          <cell r="AY178">
            <v>0</v>
          </cell>
          <cell r="AZ178">
            <v>0</v>
          </cell>
          <cell r="BB178">
            <v>0</v>
          </cell>
          <cell r="BC178">
            <v>0</v>
          </cell>
          <cell r="BD178">
            <v>0</v>
          </cell>
          <cell r="BF178">
            <v>0</v>
          </cell>
          <cell r="BG178">
            <v>0</v>
          </cell>
          <cell r="BH178">
            <v>352.02749999999997</v>
          </cell>
          <cell r="BI178">
            <v>0</v>
          </cell>
          <cell r="BL178">
            <v>352.02749999999997</v>
          </cell>
          <cell r="BN178" t="str">
            <v>&lt;--ADMw_F--</v>
          </cell>
          <cell r="BO178">
            <v>0</v>
          </cell>
          <cell r="BP178">
            <v>0</v>
          </cell>
          <cell r="BQ178">
            <v>0</v>
          </cell>
          <cell r="BR178">
            <v>0</v>
          </cell>
          <cell r="BS178">
            <v>0</v>
          </cell>
          <cell r="BT178" t="str">
            <v>&lt;--Spacer--&gt;</v>
          </cell>
          <cell r="BU178" t="str">
            <v>&lt;--Spacer--&gt;</v>
          </cell>
          <cell r="BV178" t="str">
            <v>&lt;--Spacer--&gt;</v>
          </cell>
          <cell r="BW178" t="str">
            <v>&lt;--Spacer--&gt;</v>
          </cell>
          <cell r="BY178">
            <v>0</v>
          </cell>
          <cell r="BZ178">
            <v>0</v>
          </cell>
          <cell r="CA178">
            <v>0</v>
          </cell>
          <cell r="CB178">
            <v>0</v>
          </cell>
          <cell r="CC178">
            <v>0</v>
          </cell>
          <cell r="CD178">
            <v>0</v>
          </cell>
          <cell r="CE178">
            <v>0</v>
          </cell>
          <cell r="CF178">
            <v>0</v>
          </cell>
          <cell r="CG178">
            <v>0</v>
          </cell>
          <cell r="CH178">
            <v>0</v>
          </cell>
          <cell r="CI178">
            <v>348.23</v>
          </cell>
          <cell r="CK178">
            <v>348.23</v>
          </cell>
          <cell r="CL178">
            <v>0</v>
          </cell>
          <cell r="CM178">
            <v>0</v>
          </cell>
          <cell r="CN178" t="str">
            <v>--ADMw_C--&gt;</v>
          </cell>
          <cell r="CO178">
            <v>348.23</v>
          </cell>
          <cell r="CQ178">
            <v>348.23</v>
          </cell>
          <cell r="CR178">
            <v>0</v>
          </cell>
          <cell r="CS178">
            <v>0</v>
          </cell>
          <cell r="CT178">
            <v>0</v>
          </cell>
          <cell r="CU178">
            <v>0</v>
          </cell>
          <cell r="CV178">
            <v>0</v>
          </cell>
          <cell r="CW178">
            <v>0</v>
          </cell>
          <cell r="CY178">
            <v>0</v>
          </cell>
          <cell r="CZ178">
            <v>0</v>
          </cell>
          <cell r="DA178">
            <v>0</v>
          </cell>
          <cell r="DB178">
            <v>0</v>
          </cell>
          <cell r="DD178">
            <v>0</v>
          </cell>
          <cell r="DE178">
            <v>0</v>
          </cell>
          <cell r="DF178">
            <v>0</v>
          </cell>
          <cell r="DG178">
            <v>0</v>
          </cell>
          <cell r="DI178">
            <v>0</v>
          </cell>
          <cell r="DJ178">
            <v>0</v>
          </cell>
          <cell r="DK178">
            <v>0</v>
          </cell>
          <cell r="DL178">
            <v>0</v>
          </cell>
          <cell r="DM178">
            <v>15.19</v>
          </cell>
          <cell r="DN178">
            <v>3.7974999999999999</v>
          </cell>
          <cell r="DP178">
            <v>15.19</v>
          </cell>
          <cell r="DQ178">
            <v>0</v>
          </cell>
          <cell r="DR178">
            <v>0</v>
          </cell>
          <cell r="DT178">
            <v>0</v>
          </cell>
          <cell r="DU178">
            <v>0</v>
          </cell>
          <cell r="DV178">
            <v>0</v>
          </cell>
          <cell r="DX178">
            <v>0</v>
          </cell>
          <cell r="DY178">
            <v>0</v>
          </cell>
          <cell r="DZ178">
            <v>473.66</v>
          </cell>
          <cell r="EA178">
            <v>352.02749999999997</v>
          </cell>
          <cell r="ED178">
            <v>473.66</v>
          </cell>
          <cell r="EF178" t="str">
            <v>&lt;--ADMw_C--</v>
          </cell>
          <cell r="EG178">
            <v>0</v>
          </cell>
          <cell r="EH178">
            <v>0</v>
          </cell>
          <cell r="EI178">
            <v>0</v>
          </cell>
          <cell r="EJ178">
            <v>0</v>
          </cell>
          <cell r="EK178">
            <v>0</v>
          </cell>
          <cell r="EL178" t="str">
            <v>&lt;--Spacer--&gt;</v>
          </cell>
          <cell r="EM178" t="str">
            <v>&lt;--Spacer--&gt;</v>
          </cell>
          <cell r="EN178" t="str">
            <v>&lt;--Spacer--&gt;</v>
          </cell>
          <cell r="EO178" t="str">
            <v>&lt;--Spacer--&gt;</v>
          </cell>
          <cell r="EQ178">
            <v>0</v>
          </cell>
          <cell r="ER178">
            <v>0</v>
          </cell>
          <cell r="ES178">
            <v>0</v>
          </cell>
          <cell r="ET178">
            <v>0</v>
          </cell>
          <cell r="EU178">
            <v>0</v>
          </cell>
          <cell r="EV178">
            <v>0</v>
          </cell>
          <cell r="EW178">
            <v>0</v>
          </cell>
          <cell r="EX178">
            <v>0</v>
          </cell>
          <cell r="EY178">
            <v>0</v>
          </cell>
          <cell r="EZ178">
            <v>0</v>
          </cell>
          <cell r="FA178">
            <v>468.3</v>
          </cell>
          <cell r="FC178">
            <v>468.3</v>
          </cell>
          <cell r="FD178">
            <v>0</v>
          </cell>
          <cell r="FE178">
            <v>0</v>
          </cell>
          <cell r="FF178" t="str">
            <v>--ADMw_P--&gt;</v>
          </cell>
          <cell r="FG178">
            <v>468.3</v>
          </cell>
          <cell r="FI178">
            <v>468.3</v>
          </cell>
          <cell r="FJ178">
            <v>0</v>
          </cell>
          <cell r="FK178">
            <v>0</v>
          </cell>
          <cell r="FL178">
            <v>0</v>
          </cell>
          <cell r="FM178">
            <v>0</v>
          </cell>
          <cell r="FN178">
            <v>0</v>
          </cell>
          <cell r="FO178">
            <v>0</v>
          </cell>
          <cell r="FQ178">
            <v>0</v>
          </cell>
          <cell r="FR178">
            <v>0</v>
          </cell>
          <cell r="FS178">
            <v>0</v>
          </cell>
          <cell r="FT178">
            <v>0</v>
          </cell>
          <cell r="FV178">
            <v>0</v>
          </cell>
          <cell r="FW178">
            <v>0</v>
          </cell>
          <cell r="FX178">
            <v>0</v>
          </cell>
          <cell r="FY178">
            <v>0</v>
          </cell>
          <cell r="GA178">
            <v>0</v>
          </cell>
          <cell r="GB178">
            <v>0</v>
          </cell>
          <cell r="GC178">
            <v>0</v>
          </cell>
          <cell r="GD178">
            <v>0</v>
          </cell>
          <cell r="GE178">
            <v>21.44</v>
          </cell>
          <cell r="GF178">
            <v>5.36</v>
          </cell>
          <cell r="GH178">
            <v>21.44</v>
          </cell>
          <cell r="GI178">
            <v>0</v>
          </cell>
          <cell r="GJ178">
            <v>0</v>
          </cell>
          <cell r="GL178">
            <v>0</v>
          </cell>
          <cell r="GM178">
            <v>0</v>
          </cell>
          <cell r="GN178">
            <v>0</v>
          </cell>
          <cell r="GP178">
            <v>0</v>
          </cell>
          <cell r="GQ178">
            <v>0</v>
          </cell>
          <cell r="GR178">
            <v>149.0625</v>
          </cell>
          <cell r="GS178">
            <v>473.66</v>
          </cell>
          <cell r="GV178">
            <v>473.66</v>
          </cell>
          <cell r="GX178" t="str">
            <v>&lt;--ADMw_P--</v>
          </cell>
          <cell r="GY178">
            <v>0</v>
          </cell>
          <cell r="GZ178">
            <v>0</v>
          </cell>
          <cell r="HA178">
            <v>0</v>
          </cell>
          <cell r="HB178">
            <v>0</v>
          </cell>
          <cell r="HC178">
            <v>0</v>
          </cell>
          <cell r="HD178" t="str">
            <v>&lt;--Spacer--&gt;</v>
          </cell>
          <cell r="HE178" t="str">
            <v>&lt;--Spacer--&gt;</v>
          </cell>
          <cell r="HF178" t="str">
            <v>&lt;--Spacer--&gt;</v>
          </cell>
          <cell r="HG178" t="str">
            <v>&lt;--Spacer--&gt;</v>
          </cell>
          <cell r="HI178">
            <v>0</v>
          </cell>
          <cell r="HJ178">
            <v>0</v>
          </cell>
          <cell r="HK178">
            <v>0</v>
          </cell>
          <cell r="HL178">
            <v>0</v>
          </cell>
          <cell r="HM178">
            <v>0</v>
          </cell>
          <cell r="HN178">
            <v>0</v>
          </cell>
          <cell r="HO178">
            <v>0</v>
          </cell>
          <cell r="HP178">
            <v>0</v>
          </cell>
          <cell r="HQ178">
            <v>0</v>
          </cell>
          <cell r="HR178">
            <v>0</v>
          </cell>
          <cell r="HS178">
            <v>145.82</v>
          </cell>
          <cell r="HU178">
            <v>145.82</v>
          </cell>
          <cell r="HV178">
            <v>0</v>
          </cell>
          <cell r="HW178">
            <v>0</v>
          </cell>
          <cell r="HX178" t="str">
            <v>--ADMw_O--&gt;</v>
          </cell>
          <cell r="HY178">
            <v>145.82</v>
          </cell>
          <cell r="IA178">
            <v>145.82</v>
          </cell>
          <cell r="IB178">
            <v>0</v>
          </cell>
          <cell r="IC178">
            <v>0</v>
          </cell>
          <cell r="ID178">
            <v>0</v>
          </cell>
          <cell r="IE178">
            <v>0</v>
          </cell>
          <cell r="IF178">
            <v>0</v>
          </cell>
          <cell r="IG178">
            <v>0</v>
          </cell>
          <cell r="II178">
            <v>0</v>
          </cell>
          <cell r="IJ178">
            <v>0</v>
          </cell>
          <cell r="IK178">
            <v>0</v>
          </cell>
          <cell r="IL178">
            <v>0</v>
          </cell>
          <cell r="IN178">
            <v>0</v>
          </cell>
          <cell r="IO178">
            <v>0</v>
          </cell>
          <cell r="IP178">
            <v>0</v>
          </cell>
          <cell r="IQ178">
            <v>0</v>
          </cell>
          <cell r="IS178">
            <v>0</v>
          </cell>
          <cell r="IT178">
            <v>0</v>
          </cell>
          <cell r="IU178">
            <v>0</v>
          </cell>
          <cell r="IV178">
            <v>0</v>
          </cell>
          <cell r="IW178">
            <v>12.97</v>
          </cell>
          <cell r="IX178">
            <v>3.2425000000000002</v>
          </cell>
          <cell r="IZ178">
            <v>12.97</v>
          </cell>
          <cell r="JA178">
            <v>0</v>
          </cell>
          <cell r="JB178">
            <v>0</v>
          </cell>
          <cell r="JD178">
            <v>0</v>
          </cell>
          <cell r="JE178">
            <v>0</v>
          </cell>
          <cell r="JF178">
            <v>0</v>
          </cell>
          <cell r="JH178">
            <v>0</v>
          </cell>
          <cell r="JI178">
            <v>0</v>
          </cell>
          <cell r="JJ178">
            <v>149.0625</v>
          </cell>
          <cell r="JL178" t="str">
            <v>&lt;--ADMw_O--</v>
          </cell>
          <cell r="JM178">
            <v>0</v>
          </cell>
          <cell r="JN178">
            <v>0</v>
          </cell>
          <cell r="JO178">
            <v>0</v>
          </cell>
          <cell r="JP178">
            <v>0</v>
          </cell>
          <cell r="JQ178">
            <v>0</v>
          </cell>
          <cell r="JR178">
            <v>43640.35126797454</v>
          </cell>
          <cell r="JS178">
            <v>1</v>
          </cell>
          <cell r="JT178">
            <v>3</v>
          </cell>
        </row>
        <row r="179">
          <cell r="A179">
            <v>2093</v>
          </cell>
          <cell r="B179">
            <v>2093</v>
          </cell>
          <cell r="C179" t="str">
            <v>20076</v>
          </cell>
          <cell r="D179" t="str">
            <v>Lane</v>
          </cell>
          <cell r="E179" t="str">
            <v>Oakridge SD 76</v>
          </cell>
          <cell r="G179">
            <v>2064</v>
          </cell>
          <cell r="H179">
            <v>1358831</v>
          </cell>
          <cell r="I179">
            <v>0</v>
          </cell>
          <cell r="J179">
            <v>0</v>
          </cell>
          <cell r="K179">
            <v>8219</v>
          </cell>
          <cell r="L179">
            <v>0</v>
          </cell>
          <cell r="M179">
            <v>0</v>
          </cell>
          <cell r="N179">
            <v>624</v>
          </cell>
          <cell r="O179">
            <v>0</v>
          </cell>
          <cell r="P179">
            <v>10.01</v>
          </cell>
          <cell r="Q179">
            <v>393649</v>
          </cell>
          <cell r="R179">
            <v>579</v>
          </cell>
          <cell r="S179">
            <v>579</v>
          </cell>
          <cell r="T179">
            <v>579</v>
          </cell>
          <cell r="U179">
            <v>0</v>
          </cell>
          <cell r="V179" t="str">
            <v>--ADMw_F--&gt;</v>
          </cell>
          <cell r="W179">
            <v>579</v>
          </cell>
          <cell r="X179">
            <v>579</v>
          </cell>
          <cell r="Y179">
            <v>579</v>
          </cell>
          <cell r="Z179">
            <v>0</v>
          </cell>
          <cell r="AA179">
            <v>104</v>
          </cell>
          <cell r="AB179">
            <v>63.69</v>
          </cell>
          <cell r="AC179">
            <v>8.9</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8</v>
          </cell>
          <cell r="AT179">
            <v>2</v>
          </cell>
          <cell r="AU179">
            <v>248.92</v>
          </cell>
          <cell r="AV179">
            <v>62.23</v>
          </cell>
          <cell r="AW179">
            <v>248.92</v>
          </cell>
          <cell r="AX179">
            <v>248.92</v>
          </cell>
          <cell r="AY179">
            <v>0</v>
          </cell>
          <cell r="AZ179">
            <v>0</v>
          </cell>
          <cell r="BA179">
            <v>0</v>
          </cell>
          <cell r="BB179">
            <v>0</v>
          </cell>
          <cell r="BC179">
            <v>0</v>
          </cell>
          <cell r="BD179">
            <v>85.73</v>
          </cell>
          <cell r="BE179">
            <v>85.73</v>
          </cell>
          <cell r="BF179">
            <v>85.73</v>
          </cell>
          <cell r="BG179">
            <v>0</v>
          </cell>
          <cell r="BH179">
            <v>797.34799999999996</v>
          </cell>
          <cell r="BI179">
            <v>801.55</v>
          </cell>
          <cell r="BJ179">
            <v>797.34799999999996</v>
          </cell>
          <cell r="BK179">
            <v>801.55</v>
          </cell>
          <cell r="BL179">
            <v>801.55</v>
          </cell>
          <cell r="BM179">
            <v>801.55</v>
          </cell>
          <cell r="BN179" t="str">
            <v>&lt;--ADMw_F--</v>
          </cell>
          <cell r="BO179">
            <v>0</v>
          </cell>
          <cell r="BP179">
            <v>0</v>
          </cell>
          <cell r="BQ179">
            <v>679.88</v>
          </cell>
          <cell r="BR179">
            <v>53</v>
          </cell>
          <cell r="BS179">
            <v>0.7</v>
          </cell>
          <cell r="BT179" t="str">
            <v>&lt;--Spacer--&gt;</v>
          </cell>
          <cell r="BU179" t="str">
            <v>&lt;--Spacer--&gt;</v>
          </cell>
          <cell r="BV179" t="str">
            <v>&lt;--Spacer--&gt;</v>
          </cell>
          <cell r="BW179" t="str">
            <v>&lt;--Spacer--&gt;</v>
          </cell>
          <cell r="BX179">
            <v>2064</v>
          </cell>
          <cell r="BY179">
            <v>1260148</v>
          </cell>
          <cell r="BZ179">
            <v>0</v>
          </cell>
          <cell r="CA179">
            <v>0</v>
          </cell>
          <cell r="CB179">
            <v>9117</v>
          </cell>
          <cell r="CC179">
            <v>0</v>
          </cell>
          <cell r="CD179">
            <v>0</v>
          </cell>
          <cell r="CE179">
            <v>688</v>
          </cell>
          <cell r="CF179">
            <v>0</v>
          </cell>
          <cell r="CG179">
            <v>9.94</v>
          </cell>
          <cell r="CH179">
            <v>371111</v>
          </cell>
          <cell r="CI179">
            <v>575.54999999999995</v>
          </cell>
          <cell r="CJ179">
            <v>575.54999999999995</v>
          </cell>
          <cell r="CK179">
            <v>575.54999999999995</v>
          </cell>
          <cell r="CL179">
            <v>0</v>
          </cell>
          <cell r="CM179">
            <v>0</v>
          </cell>
          <cell r="CN179" t="str">
            <v>--ADMw_C--&gt;</v>
          </cell>
          <cell r="CO179">
            <v>575.54999999999995</v>
          </cell>
          <cell r="CP179">
            <v>575.54999999999995</v>
          </cell>
          <cell r="CQ179">
            <v>575.54999999999995</v>
          </cell>
          <cell r="CR179">
            <v>0</v>
          </cell>
          <cell r="CS179">
            <v>104</v>
          </cell>
          <cell r="CT179">
            <v>63.310499999999998</v>
          </cell>
          <cell r="CU179">
            <v>8.9</v>
          </cell>
          <cell r="CV179">
            <v>0</v>
          </cell>
          <cell r="CW179">
            <v>0</v>
          </cell>
          <cell r="CX179">
            <v>0</v>
          </cell>
          <cell r="CY179">
            <v>0</v>
          </cell>
          <cell r="CZ179">
            <v>0</v>
          </cell>
          <cell r="DA179">
            <v>0</v>
          </cell>
          <cell r="DB179">
            <v>0</v>
          </cell>
          <cell r="DC179">
            <v>0</v>
          </cell>
          <cell r="DD179">
            <v>0</v>
          </cell>
          <cell r="DE179">
            <v>0</v>
          </cell>
          <cell r="DF179">
            <v>0</v>
          </cell>
          <cell r="DG179">
            <v>0</v>
          </cell>
          <cell r="DH179">
            <v>0</v>
          </cell>
          <cell r="DI179">
            <v>0</v>
          </cell>
          <cell r="DJ179">
            <v>0</v>
          </cell>
          <cell r="DK179">
            <v>8</v>
          </cell>
          <cell r="DL179">
            <v>2</v>
          </cell>
          <cell r="DM179">
            <v>247.43</v>
          </cell>
          <cell r="DN179">
            <v>61.857500000000002</v>
          </cell>
          <cell r="DO179">
            <v>247.43</v>
          </cell>
          <cell r="DP179">
            <v>247.43</v>
          </cell>
          <cell r="DQ179">
            <v>0</v>
          </cell>
          <cell r="DR179">
            <v>0</v>
          </cell>
          <cell r="DS179">
            <v>0</v>
          </cell>
          <cell r="DT179">
            <v>0</v>
          </cell>
          <cell r="DU179">
            <v>0</v>
          </cell>
          <cell r="DV179">
            <v>85.73</v>
          </cell>
          <cell r="DW179">
            <v>85.73</v>
          </cell>
          <cell r="DX179">
            <v>85.73</v>
          </cell>
          <cell r="DY179">
            <v>0</v>
          </cell>
          <cell r="DZ179">
            <v>750.81619999999998</v>
          </cell>
          <cell r="EA179">
            <v>797.34799999999996</v>
          </cell>
          <cell r="EB179">
            <v>750.81619999999998</v>
          </cell>
          <cell r="EC179">
            <v>797.34799999999996</v>
          </cell>
          <cell r="ED179">
            <v>797.34799999999996</v>
          </cell>
          <cell r="EE179">
            <v>797.34799999999996</v>
          </cell>
          <cell r="EF179" t="str">
            <v>&lt;--ADMw_C--</v>
          </cell>
          <cell r="EG179">
            <v>-1.7100000000000001E-4</v>
          </cell>
          <cell r="EH179">
            <v>0</v>
          </cell>
          <cell r="EI179">
            <v>644.67999999999995</v>
          </cell>
          <cell r="EJ179">
            <v>51</v>
          </cell>
          <cell r="EK179">
            <v>0.7</v>
          </cell>
          <cell r="EL179" t="str">
            <v>&lt;--Spacer--&gt;</v>
          </cell>
          <cell r="EM179" t="str">
            <v>&lt;--Spacer--&gt;</v>
          </cell>
          <cell r="EN179" t="str">
            <v>&lt;--Spacer--&gt;</v>
          </cell>
          <cell r="EO179" t="str">
            <v>&lt;--Spacer--&gt;</v>
          </cell>
          <cell r="EP179">
            <v>2064</v>
          </cell>
          <cell r="EQ179">
            <v>1272410</v>
          </cell>
          <cell r="ER179">
            <v>23590</v>
          </cell>
          <cell r="ES179">
            <v>59998</v>
          </cell>
          <cell r="ET179">
            <v>8219</v>
          </cell>
          <cell r="EU179">
            <v>0</v>
          </cell>
          <cell r="EV179">
            <v>0</v>
          </cell>
          <cell r="EW179">
            <v>0</v>
          </cell>
          <cell r="EX179">
            <v>0</v>
          </cell>
          <cell r="EY179">
            <v>10.01</v>
          </cell>
          <cell r="EZ179">
            <v>341994</v>
          </cell>
          <cell r="FA179">
            <v>548.16999999999996</v>
          </cell>
          <cell r="FB179">
            <v>548.16999999999996</v>
          </cell>
          <cell r="FC179">
            <v>548.16999999999996</v>
          </cell>
          <cell r="FD179">
            <v>0</v>
          </cell>
          <cell r="FE179">
            <v>0</v>
          </cell>
          <cell r="FF179" t="str">
            <v>--ADMw_P--&gt;</v>
          </cell>
          <cell r="FG179">
            <v>548.16999999999996</v>
          </cell>
          <cell r="FH179">
            <v>548.16999999999996</v>
          </cell>
          <cell r="FI179">
            <v>548.16999999999996</v>
          </cell>
          <cell r="FJ179">
            <v>0</v>
          </cell>
          <cell r="FK179">
            <v>98</v>
          </cell>
          <cell r="FL179">
            <v>60.298699999999997</v>
          </cell>
          <cell r="FM179">
            <v>8.9</v>
          </cell>
          <cell r="FN179">
            <v>0</v>
          </cell>
          <cell r="FO179">
            <v>0</v>
          </cell>
          <cell r="FP179">
            <v>0</v>
          </cell>
          <cell r="FQ179">
            <v>0</v>
          </cell>
          <cell r="FR179">
            <v>0</v>
          </cell>
          <cell r="FS179">
            <v>0</v>
          </cell>
          <cell r="FT179">
            <v>0</v>
          </cell>
          <cell r="FU179">
            <v>0</v>
          </cell>
          <cell r="FV179">
            <v>0</v>
          </cell>
          <cell r="FW179">
            <v>0</v>
          </cell>
          <cell r="FX179">
            <v>0</v>
          </cell>
          <cell r="FY179">
            <v>0</v>
          </cell>
          <cell r="FZ179">
            <v>0</v>
          </cell>
          <cell r="GA179">
            <v>0</v>
          </cell>
          <cell r="GB179">
            <v>0</v>
          </cell>
          <cell r="GC179">
            <v>7</v>
          </cell>
          <cell r="GD179">
            <v>1.75</v>
          </cell>
          <cell r="GE179">
            <v>183.87</v>
          </cell>
          <cell r="GF179">
            <v>45.967500000000001</v>
          </cell>
          <cell r="GG179">
            <v>183.87</v>
          </cell>
          <cell r="GH179">
            <v>183.87</v>
          </cell>
          <cell r="GI179">
            <v>0</v>
          </cell>
          <cell r="GJ179">
            <v>0</v>
          </cell>
          <cell r="GK179">
            <v>0</v>
          </cell>
          <cell r="GL179">
            <v>0</v>
          </cell>
          <cell r="GM179">
            <v>0</v>
          </cell>
          <cell r="GN179">
            <v>85.73</v>
          </cell>
          <cell r="GO179">
            <v>85.73</v>
          </cell>
          <cell r="GP179">
            <v>85.73</v>
          </cell>
          <cell r="GQ179">
            <v>0</v>
          </cell>
          <cell r="GR179">
            <v>735.87739999999997</v>
          </cell>
          <cell r="GS179">
            <v>750.81619999999998</v>
          </cell>
          <cell r="GT179">
            <v>735.87739999999997</v>
          </cell>
          <cell r="GU179">
            <v>750.81619999999998</v>
          </cell>
          <cell r="GV179">
            <v>750.81619999999998</v>
          </cell>
          <cell r="GW179">
            <v>750.81619999999998</v>
          </cell>
          <cell r="GX179" t="str">
            <v>&lt;--ADMw_P--</v>
          </cell>
          <cell r="GY179">
            <v>-4.8209999999999998E-3</v>
          </cell>
          <cell r="GZ179">
            <v>0</v>
          </cell>
          <cell r="HA179">
            <v>623.88</v>
          </cell>
          <cell r="HB179">
            <v>48</v>
          </cell>
          <cell r="HC179">
            <v>0.7</v>
          </cell>
          <cell r="HD179" t="str">
            <v>&lt;--Spacer--&gt;</v>
          </cell>
          <cell r="HE179" t="str">
            <v>&lt;--Spacer--&gt;</v>
          </cell>
          <cell r="HF179" t="str">
            <v>&lt;--Spacer--&gt;</v>
          </cell>
          <cell r="HG179" t="str">
            <v>&lt;--Spacer--&gt;</v>
          </cell>
          <cell r="HH179">
            <v>2064</v>
          </cell>
          <cell r="HI179">
            <v>1143615</v>
          </cell>
          <cell r="HJ179">
            <v>4147</v>
          </cell>
          <cell r="HK179">
            <v>72471</v>
          </cell>
          <cell r="HL179">
            <v>8683</v>
          </cell>
          <cell r="HM179">
            <v>0</v>
          </cell>
          <cell r="HN179">
            <v>0</v>
          </cell>
          <cell r="HO179">
            <v>0</v>
          </cell>
          <cell r="HP179">
            <v>0</v>
          </cell>
          <cell r="HQ179">
            <v>11.46</v>
          </cell>
          <cell r="HR179">
            <v>334744</v>
          </cell>
          <cell r="HS179">
            <v>533.84</v>
          </cell>
          <cell r="HT179">
            <v>533.84</v>
          </cell>
          <cell r="HU179">
            <v>533.84</v>
          </cell>
          <cell r="HV179">
            <v>0</v>
          </cell>
          <cell r="HW179">
            <v>0</v>
          </cell>
          <cell r="HX179" t="str">
            <v>--ADMw_O--&gt;</v>
          </cell>
          <cell r="HY179">
            <v>533.84</v>
          </cell>
          <cell r="HZ179">
            <v>533.84</v>
          </cell>
          <cell r="IA179">
            <v>533.84</v>
          </cell>
          <cell r="IB179">
            <v>0</v>
          </cell>
          <cell r="IC179">
            <v>96</v>
          </cell>
          <cell r="ID179">
            <v>58.7224</v>
          </cell>
          <cell r="IE179">
            <v>10.4</v>
          </cell>
          <cell r="IF179">
            <v>2.88</v>
          </cell>
          <cell r="IG179">
            <v>1.44</v>
          </cell>
          <cell r="IH179">
            <v>2.88</v>
          </cell>
          <cell r="II179">
            <v>2.88</v>
          </cell>
          <cell r="IJ179">
            <v>0</v>
          </cell>
          <cell r="IK179">
            <v>0</v>
          </cell>
          <cell r="IL179">
            <v>0</v>
          </cell>
          <cell r="IM179">
            <v>0</v>
          </cell>
          <cell r="IN179">
            <v>0</v>
          </cell>
          <cell r="IO179">
            <v>0</v>
          </cell>
          <cell r="IP179">
            <v>0</v>
          </cell>
          <cell r="IQ179">
            <v>0</v>
          </cell>
          <cell r="IR179">
            <v>0</v>
          </cell>
          <cell r="IS179">
            <v>0</v>
          </cell>
          <cell r="IT179">
            <v>0</v>
          </cell>
          <cell r="IU179">
            <v>11</v>
          </cell>
          <cell r="IV179">
            <v>2.75</v>
          </cell>
          <cell r="IW179">
            <v>169.86</v>
          </cell>
          <cell r="IX179">
            <v>42.465000000000003</v>
          </cell>
          <cell r="IY179">
            <v>169.86</v>
          </cell>
          <cell r="IZ179">
            <v>169.86</v>
          </cell>
          <cell r="JA179">
            <v>0</v>
          </cell>
          <cell r="JB179">
            <v>0</v>
          </cell>
          <cell r="JC179">
            <v>0</v>
          </cell>
          <cell r="JD179">
            <v>0</v>
          </cell>
          <cell r="JE179">
            <v>0</v>
          </cell>
          <cell r="JF179">
            <v>86.26</v>
          </cell>
          <cell r="JG179">
            <v>86.26</v>
          </cell>
          <cell r="JH179">
            <v>86.26</v>
          </cell>
          <cell r="JI179">
            <v>0</v>
          </cell>
          <cell r="JJ179">
            <v>735.87739999999997</v>
          </cell>
          <cell r="JK179">
            <v>735.87739999999997</v>
          </cell>
          <cell r="JL179" t="str">
            <v>&lt;--ADMw_O--</v>
          </cell>
          <cell r="JM179">
            <v>-5.0020000000000004E-3</v>
          </cell>
          <cell r="JN179">
            <v>0</v>
          </cell>
          <cell r="JO179">
            <v>627.04999999999995</v>
          </cell>
          <cell r="JP179">
            <v>53</v>
          </cell>
          <cell r="JQ179">
            <v>0.7</v>
          </cell>
          <cell r="JR179">
            <v>43640.35126797454</v>
          </cell>
          <cell r="JS179">
            <v>1</v>
          </cell>
          <cell r="JT179">
            <v>2</v>
          </cell>
        </row>
        <row r="180">
          <cell r="A180">
            <v>2094</v>
          </cell>
          <cell r="B180">
            <v>2094</v>
          </cell>
          <cell r="C180" t="str">
            <v>20079</v>
          </cell>
          <cell r="D180" t="str">
            <v>Lane</v>
          </cell>
          <cell r="E180" t="str">
            <v>Marcola SD 79J</v>
          </cell>
          <cell r="G180">
            <v>2064</v>
          </cell>
          <cell r="H180">
            <v>898160</v>
          </cell>
          <cell r="I180">
            <v>0</v>
          </cell>
          <cell r="J180">
            <v>0</v>
          </cell>
          <cell r="K180">
            <v>4000</v>
          </cell>
          <cell r="L180">
            <v>0</v>
          </cell>
          <cell r="M180">
            <v>0</v>
          </cell>
          <cell r="N180">
            <v>500</v>
          </cell>
          <cell r="O180">
            <v>0</v>
          </cell>
          <cell r="P180">
            <v>12.1</v>
          </cell>
          <cell r="Q180">
            <v>227000</v>
          </cell>
          <cell r="R180">
            <v>600</v>
          </cell>
          <cell r="S180">
            <v>600</v>
          </cell>
          <cell r="T180">
            <v>600</v>
          </cell>
          <cell r="U180">
            <v>0</v>
          </cell>
          <cell r="V180" t="str">
            <v>--ADMw_F--&gt;</v>
          </cell>
          <cell r="W180">
            <v>600</v>
          </cell>
          <cell r="X180">
            <v>600</v>
          </cell>
          <cell r="Y180">
            <v>600</v>
          </cell>
          <cell r="Z180">
            <v>0</v>
          </cell>
          <cell r="AA180">
            <v>57</v>
          </cell>
          <cell r="AB180">
            <v>57</v>
          </cell>
          <cell r="AC180">
            <v>0.6</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2</v>
          </cell>
          <cell r="AT180">
            <v>0.5</v>
          </cell>
          <cell r="AU180">
            <v>27</v>
          </cell>
          <cell r="AV180">
            <v>6.75</v>
          </cell>
          <cell r="AW180">
            <v>27</v>
          </cell>
          <cell r="AX180">
            <v>27</v>
          </cell>
          <cell r="AY180">
            <v>0</v>
          </cell>
          <cell r="AZ180">
            <v>11.08</v>
          </cell>
          <cell r="BA180">
            <v>11.08</v>
          </cell>
          <cell r="BB180">
            <v>11.08</v>
          </cell>
          <cell r="BC180">
            <v>0</v>
          </cell>
          <cell r="BD180">
            <v>71.14</v>
          </cell>
          <cell r="BE180">
            <v>71.14</v>
          </cell>
          <cell r="BF180">
            <v>71.14</v>
          </cell>
          <cell r="BG180">
            <v>0</v>
          </cell>
          <cell r="BH180">
            <v>432.76</v>
          </cell>
          <cell r="BI180">
            <v>747.07</v>
          </cell>
          <cell r="BJ180">
            <v>737.9</v>
          </cell>
          <cell r="BK180">
            <v>747.07</v>
          </cell>
          <cell r="BL180">
            <v>747.07</v>
          </cell>
          <cell r="BM180">
            <v>747.07</v>
          </cell>
          <cell r="BN180" t="str">
            <v>&lt;--ADMw_F--</v>
          </cell>
          <cell r="BO180">
            <v>0</v>
          </cell>
          <cell r="BP180">
            <v>0</v>
          </cell>
          <cell r="BQ180">
            <v>378.33</v>
          </cell>
          <cell r="BR180">
            <v>8</v>
          </cell>
          <cell r="BS180">
            <v>0.7</v>
          </cell>
          <cell r="BT180" t="str">
            <v>&lt;--Spacer--&gt;</v>
          </cell>
          <cell r="BU180" t="str">
            <v>&lt;--Spacer--&gt;</v>
          </cell>
          <cell r="BV180" t="str">
            <v>&lt;--Spacer--&gt;</v>
          </cell>
          <cell r="BW180" t="str">
            <v>&lt;--Spacer--&gt;</v>
          </cell>
          <cell r="BX180">
            <v>2064</v>
          </cell>
          <cell r="BY180">
            <v>872000</v>
          </cell>
          <cell r="BZ180">
            <v>0</v>
          </cell>
          <cell r="CA180">
            <v>0</v>
          </cell>
          <cell r="CB180">
            <v>4000</v>
          </cell>
          <cell r="CC180">
            <v>0</v>
          </cell>
          <cell r="CD180">
            <v>0</v>
          </cell>
          <cell r="CE180">
            <v>500</v>
          </cell>
          <cell r="CF180">
            <v>0</v>
          </cell>
          <cell r="CG180">
            <v>12.03</v>
          </cell>
          <cell r="CH180">
            <v>211000</v>
          </cell>
          <cell r="CI180">
            <v>290.13</v>
          </cell>
          <cell r="CJ180">
            <v>591.83000000000004</v>
          </cell>
          <cell r="CK180">
            <v>290.13</v>
          </cell>
          <cell r="CL180">
            <v>301.7</v>
          </cell>
          <cell r="CM180">
            <v>0</v>
          </cell>
          <cell r="CN180" t="str">
            <v>--ADMw_C--&gt;</v>
          </cell>
          <cell r="CO180">
            <v>290.13</v>
          </cell>
          <cell r="CP180">
            <v>591.83000000000004</v>
          </cell>
          <cell r="CQ180">
            <v>290.13</v>
          </cell>
          <cell r="CR180">
            <v>301.7</v>
          </cell>
          <cell r="CS180">
            <v>56</v>
          </cell>
          <cell r="CT180">
            <v>56</v>
          </cell>
          <cell r="CU180">
            <v>0.6</v>
          </cell>
          <cell r="CV180">
            <v>0</v>
          </cell>
          <cell r="CW180">
            <v>0</v>
          </cell>
          <cell r="CX180">
            <v>0</v>
          </cell>
          <cell r="CY180">
            <v>0</v>
          </cell>
          <cell r="CZ180">
            <v>0</v>
          </cell>
          <cell r="DA180">
            <v>0</v>
          </cell>
          <cell r="DB180">
            <v>0</v>
          </cell>
          <cell r="DC180">
            <v>0</v>
          </cell>
          <cell r="DD180">
            <v>0</v>
          </cell>
          <cell r="DE180">
            <v>0</v>
          </cell>
          <cell r="DF180">
            <v>0</v>
          </cell>
          <cell r="DG180">
            <v>0</v>
          </cell>
          <cell r="DH180">
            <v>0</v>
          </cell>
          <cell r="DI180">
            <v>0</v>
          </cell>
          <cell r="DJ180">
            <v>0</v>
          </cell>
          <cell r="DK180">
            <v>2</v>
          </cell>
          <cell r="DL180">
            <v>0.5</v>
          </cell>
          <cell r="DM180">
            <v>13.24</v>
          </cell>
          <cell r="DN180">
            <v>3.31</v>
          </cell>
          <cell r="DO180">
            <v>27</v>
          </cell>
          <cell r="DP180">
            <v>13.24</v>
          </cell>
          <cell r="DQ180">
            <v>13.76</v>
          </cell>
          <cell r="DR180">
            <v>11.08</v>
          </cell>
          <cell r="DS180">
            <v>11.08</v>
          </cell>
          <cell r="DT180">
            <v>11.08</v>
          </cell>
          <cell r="DU180">
            <v>0</v>
          </cell>
          <cell r="DV180">
            <v>71.14</v>
          </cell>
          <cell r="DW180">
            <v>71.14</v>
          </cell>
          <cell r="DX180">
            <v>71.14</v>
          </cell>
          <cell r="DY180">
            <v>0</v>
          </cell>
          <cell r="DZ180">
            <v>449.8646</v>
          </cell>
          <cell r="EA180">
            <v>432.76</v>
          </cell>
          <cell r="EB180">
            <v>449.8646</v>
          </cell>
          <cell r="EC180">
            <v>737.9</v>
          </cell>
          <cell r="ED180">
            <v>449.8646</v>
          </cell>
          <cell r="EE180">
            <v>737.9</v>
          </cell>
          <cell r="EF180" t="str">
            <v>&lt;--ADMw_C--</v>
          </cell>
          <cell r="EG180">
            <v>0</v>
          </cell>
          <cell r="EH180">
            <v>0</v>
          </cell>
          <cell r="EI180">
            <v>356.52</v>
          </cell>
          <cell r="EJ180">
            <v>7</v>
          </cell>
          <cell r="EK180">
            <v>0.7</v>
          </cell>
          <cell r="EL180" t="str">
            <v>&lt;--Spacer--&gt;</v>
          </cell>
          <cell r="EM180" t="str">
            <v>&lt;--Spacer--&gt;</v>
          </cell>
          <cell r="EN180" t="str">
            <v>&lt;--Spacer--&gt;</v>
          </cell>
          <cell r="EO180" t="str">
            <v>&lt;--Spacer--&gt;</v>
          </cell>
          <cell r="EP180">
            <v>2064</v>
          </cell>
          <cell r="EQ180">
            <v>829455</v>
          </cell>
          <cell r="ER180">
            <v>10857</v>
          </cell>
          <cell r="ES180">
            <v>27613</v>
          </cell>
          <cell r="ET180">
            <v>3783</v>
          </cell>
          <cell r="EU180">
            <v>0</v>
          </cell>
          <cell r="EV180">
            <v>0</v>
          </cell>
          <cell r="EW180">
            <v>0</v>
          </cell>
          <cell r="EX180">
            <v>0</v>
          </cell>
          <cell r="EY180">
            <v>12.1</v>
          </cell>
          <cell r="EZ180">
            <v>238775</v>
          </cell>
          <cell r="FA180">
            <v>319.86</v>
          </cell>
          <cell r="FB180">
            <v>319.86</v>
          </cell>
          <cell r="FC180">
            <v>319.86</v>
          </cell>
          <cell r="FD180">
            <v>0</v>
          </cell>
          <cell r="FE180">
            <v>0</v>
          </cell>
          <cell r="FF180" t="str">
            <v>--ADMw_P--&gt;</v>
          </cell>
          <cell r="FG180">
            <v>319.86</v>
          </cell>
          <cell r="FH180">
            <v>319.86</v>
          </cell>
          <cell r="FI180">
            <v>319.86</v>
          </cell>
          <cell r="FJ180">
            <v>0</v>
          </cell>
          <cell r="FK180">
            <v>40</v>
          </cell>
          <cell r="FL180">
            <v>35.184600000000003</v>
          </cell>
          <cell r="FM180">
            <v>0.6</v>
          </cell>
          <cell r="FN180">
            <v>1</v>
          </cell>
          <cell r="FO180">
            <v>0.5</v>
          </cell>
          <cell r="FP180">
            <v>1</v>
          </cell>
          <cell r="FQ180">
            <v>1</v>
          </cell>
          <cell r="FR180">
            <v>0</v>
          </cell>
          <cell r="FS180">
            <v>0</v>
          </cell>
          <cell r="FT180">
            <v>0</v>
          </cell>
          <cell r="FU180">
            <v>0</v>
          </cell>
          <cell r="FV180">
            <v>0</v>
          </cell>
          <cell r="FW180">
            <v>0</v>
          </cell>
          <cell r="FX180">
            <v>0</v>
          </cell>
          <cell r="FY180">
            <v>0</v>
          </cell>
          <cell r="FZ180">
            <v>0</v>
          </cell>
          <cell r="GA180">
            <v>0</v>
          </cell>
          <cell r="GB180">
            <v>0</v>
          </cell>
          <cell r="GC180">
            <v>3</v>
          </cell>
          <cell r="GD180">
            <v>0.75</v>
          </cell>
          <cell r="GE180">
            <v>43</v>
          </cell>
          <cell r="GF180">
            <v>10.75</v>
          </cell>
          <cell r="GG180">
            <v>43</v>
          </cell>
          <cell r="GH180">
            <v>43</v>
          </cell>
          <cell r="GI180">
            <v>0</v>
          </cell>
          <cell r="GJ180">
            <v>11.08</v>
          </cell>
          <cell r="GK180">
            <v>11.08</v>
          </cell>
          <cell r="GL180">
            <v>11.08</v>
          </cell>
          <cell r="GM180">
            <v>0</v>
          </cell>
          <cell r="GN180">
            <v>71.14</v>
          </cell>
          <cell r="GO180">
            <v>71.14</v>
          </cell>
          <cell r="GP180">
            <v>71.14</v>
          </cell>
          <cell r="GQ180">
            <v>0</v>
          </cell>
          <cell r="GR180">
            <v>384.80090000000001</v>
          </cell>
          <cell r="GS180">
            <v>449.8646</v>
          </cell>
          <cell r="GT180">
            <v>384.80090000000001</v>
          </cell>
          <cell r="GU180">
            <v>449.8646</v>
          </cell>
          <cell r="GV180">
            <v>449.8646</v>
          </cell>
          <cell r="GW180">
            <v>449.8646</v>
          </cell>
          <cell r="GX180" t="str">
            <v>&lt;--ADMw_P--</v>
          </cell>
          <cell r="GY180">
            <v>0</v>
          </cell>
          <cell r="GZ180">
            <v>0</v>
          </cell>
          <cell r="HA180">
            <v>746.5</v>
          </cell>
          <cell r="HB180">
            <v>65</v>
          </cell>
          <cell r="HC180">
            <v>0.7</v>
          </cell>
          <cell r="HD180" t="str">
            <v>&lt;--Spacer--&gt;</v>
          </cell>
          <cell r="HE180" t="str">
            <v>&lt;--Spacer--&gt;</v>
          </cell>
          <cell r="HF180" t="str">
            <v>&lt;--Spacer--&gt;</v>
          </cell>
          <cell r="HG180" t="str">
            <v>&lt;--Spacer--&gt;</v>
          </cell>
          <cell r="HH180">
            <v>2064</v>
          </cell>
          <cell r="HI180">
            <v>778083</v>
          </cell>
          <cell r="HJ180">
            <v>1753</v>
          </cell>
          <cell r="HK180">
            <v>30658</v>
          </cell>
          <cell r="HL180">
            <v>3670</v>
          </cell>
          <cell r="HM180">
            <v>0</v>
          </cell>
          <cell r="HN180">
            <v>0</v>
          </cell>
          <cell r="HO180">
            <v>0</v>
          </cell>
          <cell r="HP180">
            <v>0</v>
          </cell>
          <cell r="HQ180">
            <v>11.84</v>
          </cell>
          <cell r="HR180">
            <v>204250</v>
          </cell>
          <cell r="HS180">
            <v>245.69</v>
          </cell>
          <cell r="HT180">
            <v>245.69</v>
          </cell>
          <cell r="HU180">
            <v>245.69</v>
          </cell>
          <cell r="HV180">
            <v>0</v>
          </cell>
          <cell r="HW180">
            <v>0</v>
          </cell>
          <cell r="HX180" t="str">
            <v>--ADMw_O--&gt;</v>
          </cell>
          <cell r="HY180">
            <v>245.69</v>
          </cell>
          <cell r="HZ180">
            <v>245.69</v>
          </cell>
          <cell r="IA180">
            <v>245.69</v>
          </cell>
          <cell r="IB180">
            <v>0</v>
          </cell>
          <cell r="IC180">
            <v>41</v>
          </cell>
          <cell r="ID180">
            <v>27.0259</v>
          </cell>
          <cell r="IE180">
            <v>3</v>
          </cell>
          <cell r="IF180">
            <v>0.99</v>
          </cell>
          <cell r="IG180">
            <v>0.495</v>
          </cell>
          <cell r="IH180">
            <v>0.99</v>
          </cell>
          <cell r="II180">
            <v>0.99</v>
          </cell>
          <cell r="IJ180">
            <v>0</v>
          </cell>
          <cell r="IK180">
            <v>0</v>
          </cell>
          <cell r="IL180">
            <v>0</v>
          </cell>
          <cell r="IM180">
            <v>0</v>
          </cell>
          <cell r="IN180">
            <v>0</v>
          </cell>
          <cell r="IO180">
            <v>0</v>
          </cell>
          <cell r="IP180">
            <v>0</v>
          </cell>
          <cell r="IQ180">
            <v>0</v>
          </cell>
          <cell r="IR180">
            <v>0</v>
          </cell>
          <cell r="IS180">
            <v>0</v>
          </cell>
          <cell r="IT180">
            <v>0</v>
          </cell>
          <cell r="IU180">
            <v>4</v>
          </cell>
          <cell r="IV180">
            <v>1</v>
          </cell>
          <cell r="IW180">
            <v>42</v>
          </cell>
          <cell r="IX180">
            <v>10.5</v>
          </cell>
          <cell r="IY180">
            <v>42</v>
          </cell>
          <cell r="IZ180">
            <v>42</v>
          </cell>
          <cell r="JA180">
            <v>0</v>
          </cell>
          <cell r="JB180">
            <v>44.78</v>
          </cell>
          <cell r="JC180">
            <v>44.78</v>
          </cell>
          <cell r="JD180">
            <v>44.78</v>
          </cell>
          <cell r="JE180">
            <v>0</v>
          </cell>
          <cell r="JF180">
            <v>52.31</v>
          </cell>
          <cell r="JG180">
            <v>52.31</v>
          </cell>
          <cell r="JH180">
            <v>52.31</v>
          </cell>
          <cell r="JI180">
            <v>0</v>
          </cell>
          <cell r="JJ180">
            <v>384.80090000000001</v>
          </cell>
          <cell r="JK180">
            <v>384.80090000000001</v>
          </cell>
          <cell r="JL180" t="str">
            <v>&lt;--ADMw_O--</v>
          </cell>
          <cell r="JM180">
            <v>0</v>
          </cell>
          <cell r="JN180">
            <v>0</v>
          </cell>
          <cell r="JO180">
            <v>831.33</v>
          </cell>
          <cell r="JP180">
            <v>72</v>
          </cell>
          <cell r="JQ180">
            <v>0.7</v>
          </cell>
          <cell r="JR180">
            <v>43640.35126797454</v>
          </cell>
          <cell r="JS180">
            <v>1</v>
          </cell>
          <cell r="JT180">
            <v>2</v>
          </cell>
        </row>
        <row r="181">
          <cell r="A181">
            <v>5444</v>
          </cell>
          <cell r="B181">
            <v>2094</v>
          </cell>
          <cell r="D181" t="str">
            <v>Lane</v>
          </cell>
          <cell r="E181" t="str">
            <v>Marcola SD 79J</v>
          </cell>
          <cell r="F181" t="str">
            <v>TEACH-NW</v>
          </cell>
          <cell r="H181">
            <v>0</v>
          </cell>
          <cell r="I181">
            <v>0</v>
          </cell>
          <cell r="J181">
            <v>0</v>
          </cell>
          <cell r="K181">
            <v>0</v>
          </cell>
          <cell r="L181">
            <v>0</v>
          </cell>
          <cell r="M181">
            <v>0</v>
          </cell>
          <cell r="N181">
            <v>0</v>
          </cell>
          <cell r="O181">
            <v>0</v>
          </cell>
          <cell r="P181">
            <v>0</v>
          </cell>
          <cell r="Q181">
            <v>0</v>
          </cell>
          <cell r="R181">
            <v>0</v>
          </cell>
          <cell r="T181">
            <v>0</v>
          </cell>
          <cell r="U181">
            <v>0</v>
          </cell>
          <cell r="V181" t="str">
            <v>--ADMw_F--&gt;</v>
          </cell>
          <cell r="W181">
            <v>0</v>
          </cell>
          <cell r="Y181">
            <v>0</v>
          </cell>
          <cell r="Z181">
            <v>0</v>
          </cell>
          <cell r="AA181">
            <v>0</v>
          </cell>
          <cell r="AB181">
            <v>0</v>
          </cell>
          <cell r="AC181">
            <v>0</v>
          </cell>
          <cell r="AD181">
            <v>0</v>
          </cell>
          <cell r="AE181">
            <v>0</v>
          </cell>
          <cell r="AG181">
            <v>0</v>
          </cell>
          <cell r="AH181">
            <v>0</v>
          </cell>
          <cell r="AI181">
            <v>0</v>
          </cell>
          <cell r="AJ181">
            <v>0</v>
          </cell>
          <cell r="AL181">
            <v>0</v>
          </cell>
          <cell r="AM181">
            <v>0</v>
          </cell>
          <cell r="AN181">
            <v>0</v>
          </cell>
          <cell r="AO181">
            <v>0</v>
          </cell>
          <cell r="AQ181">
            <v>0</v>
          </cell>
          <cell r="AR181">
            <v>0</v>
          </cell>
          <cell r="AS181">
            <v>0</v>
          </cell>
          <cell r="AT181">
            <v>0</v>
          </cell>
          <cell r="AU181">
            <v>0</v>
          </cell>
          <cell r="AV181">
            <v>0</v>
          </cell>
          <cell r="AX181">
            <v>0</v>
          </cell>
          <cell r="AY181">
            <v>0</v>
          </cell>
          <cell r="AZ181">
            <v>0</v>
          </cell>
          <cell r="BB181">
            <v>0</v>
          </cell>
          <cell r="BC181">
            <v>0</v>
          </cell>
          <cell r="BD181">
            <v>0</v>
          </cell>
          <cell r="BF181">
            <v>0</v>
          </cell>
          <cell r="BG181">
            <v>0</v>
          </cell>
          <cell r="BH181">
            <v>305.14</v>
          </cell>
          <cell r="BI181">
            <v>0</v>
          </cell>
          <cell r="BL181">
            <v>305.14</v>
          </cell>
          <cell r="BN181" t="str">
            <v>&lt;--ADMw_F--</v>
          </cell>
          <cell r="BO181">
            <v>0</v>
          </cell>
          <cell r="BP181">
            <v>0</v>
          </cell>
          <cell r="BQ181">
            <v>0</v>
          </cell>
          <cell r="BR181">
            <v>0</v>
          </cell>
          <cell r="BS181">
            <v>0</v>
          </cell>
          <cell r="BT181" t="str">
            <v>&lt;--Spacer--&gt;</v>
          </cell>
          <cell r="BU181" t="str">
            <v>&lt;--Spacer--&gt;</v>
          </cell>
          <cell r="BV181" t="str">
            <v>&lt;--Spacer--&gt;</v>
          </cell>
          <cell r="BW181" t="str">
            <v>&lt;--Spacer--&gt;</v>
          </cell>
          <cell r="BY181">
            <v>0</v>
          </cell>
          <cell r="BZ181">
            <v>0</v>
          </cell>
          <cell r="CA181">
            <v>0</v>
          </cell>
          <cell r="CB181">
            <v>0</v>
          </cell>
          <cell r="CC181">
            <v>0</v>
          </cell>
          <cell r="CD181">
            <v>0</v>
          </cell>
          <cell r="CE181">
            <v>0</v>
          </cell>
          <cell r="CF181">
            <v>0</v>
          </cell>
          <cell r="CG181">
            <v>0</v>
          </cell>
          <cell r="CH181">
            <v>0</v>
          </cell>
          <cell r="CI181">
            <v>301.7</v>
          </cell>
          <cell r="CK181">
            <v>301.7</v>
          </cell>
          <cell r="CL181">
            <v>0</v>
          </cell>
          <cell r="CM181">
            <v>0</v>
          </cell>
          <cell r="CN181" t="str">
            <v>--ADMw_C--&gt;</v>
          </cell>
          <cell r="CO181">
            <v>301.7</v>
          </cell>
          <cell r="CQ181">
            <v>301.7</v>
          </cell>
          <cell r="CR181">
            <v>0</v>
          </cell>
          <cell r="CS181">
            <v>0</v>
          </cell>
          <cell r="CT181">
            <v>0</v>
          </cell>
          <cell r="CU181">
            <v>0</v>
          </cell>
          <cell r="CV181">
            <v>0</v>
          </cell>
          <cell r="CW181">
            <v>0</v>
          </cell>
          <cell r="CY181">
            <v>0</v>
          </cell>
          <cell r="CZ181">
            <v>0</v>
          </cell>
          <cell r="DA181">
            <v>0</v>
          </cell>
          <cell r="DB181">
            <v>0</v>
          </cell>
          <cell r="DD181">
            <v>0</v>
          </cell>
          <cell r="DE181">
            <v>0</v>
          </cell>
          <cell r="DF181">
            <v>0</v>
          </cell>
          <cell r="DG181">
            <v>0</v>
          </cell>
          <cell r="DI181">
            <v>0</v>
          </cell>
          <cell r="DJ181">
            <v>0</v>
          </cell>
          <cell r="DK181">
            <v>0</v>
          </cell>
          <cell r="DL181">
            <v>0</v>
          </cell>
          <cell r="DM181">
            <v>13.76</v>
          </cell>
          <cell r="DN181">
            <v>3.44</v>
          </cell>
          <cell r="DP181">
            <v>13.76</v>
          </cell>
          <cell r="DQ181">
            <v>0</v>
          </cell>
          <cell r="DR181">
            <v>0</v>
          </cell>
          <cell r="DT181">
            <v>0</v>
          </cell>
          <cell r="DU181">
            <v>0</v>
          </cell>
          <cell r="DV181">
            <v>0</v>
          </cell>
          <cell r="DX181">
            <v>0</v>
          </cell>
          <cell r="DY181">
            <v>0</v>
          </cell>
          <cell r="DZ181">
            <v>0</v>
          </cell>
          <cell r="EA181">
            <v>305.14</v>
          </cell>
          <cell r="ED181">
            <v>305.14</v>
          </cell>
          <cell r="EF181" t="str">
            <v>&lt;--ADMw_C--</v>
          </cell>
          <cell r="EG181">
            <v>0</v>
          </cell>
          <cell r="EH181">
            <v>0</v>
          </cell>
          <cell r="EI181">
            <v>0</v>
          </cell>
          <cell r="EJ181">
            <v>0</v>
          </cell>
          <cell r="EK181">
            <v>0</v>
          </cell>
          <cell r="EL181" t="str">
            <v>&lt;--Spacer--&gt;</v>
          </cell>
          <cell r="EM181" t="str">
            <v>&lt;--Spacer--&gt;</v>
          </cell>
          <cell r="EN181" t="str">
            <v>&lt;--Spacer--&gt;</v>
          </cell>
          <cell r="EO181" t="str">
            <v>&lt;--Spacer--&gt;</v>
          </cell>
          <cell r="FF181" t="str">
            <v>--ADMw_P--&gt;</v>
          </cell>
          <cell r="GX181" t="str">
            <v>&lt;--ADMw_P--</v>
          </cell>
          <cell r="HD181" t="str">
            <v>&lt;--Spacer--&gt;</v>
          </cell>
          <cell r="HE181" t="str">
            <v>&lt;--Spacer--&gt;</v>
          </cell>
          <cell r="HF181" t="str">
            <v>&lt;--Spacer--&gt;</v>
          </cell>
          <cell r="HG181" t="str">
            <v>&lt;--Spacer--&gt;</v>
          </cell>
          <cell r="HX181" t="str">
            <v>--ADMw_O--&gt;</v>
          </cell>
          <cell r="JL181" t="str">
            <v>&lt;--ADMw_O--</v>
          </cell>
          <cell r="JR181">
            <v>43640.35126797454</v>
          </cell>
          <cell r="JS181">
            <v>1</v>
          </cell>
          <cell r="JT181">
            <v>3</v>
          </cell>
        </row>
        <row r="182">
          <cell r="A182">
            <v>2095</v>
          </cell>
          <cell r="B182">
            <v>2095</v>
          </cell>
          <cell r="C182" t="str">
            <v>20090</v>
          </cell>
          <cell r="D182" t="str">
            <v>Lane</v>
          </cell>
          <cell r="E182" t="str">
            <v>Blachly SD 90</v>
          </cell>
          <cell r="G182">
            <v>2064</v>
          </cell>
          <cell r="H182">
            <v>289214</v>
          </cell>
          <cell r="I182">
            <v>0</v>
          </cell>
          <cell r="J182">
            <v>0</v>
          </cell>
          <cell r="K182">
            <v>2000</v>
          </cell>
          <cell r="L182">
            <v>200000</v>
          </cell>
          <cell r="M182">
            <v>0</v>
          </cell>
          <cell r="N182">
            <v>120</v>
          </cell>
          <cell r="O182">
            <v>0</v>
          </cell>
          <cell r="P182">
            <v>14.87</v>
          </cell>
          <cell r="Q182">
            <v>255185</v>
          </cell>
          <cell r="R182">
            <v>230</v>
          </cell>
          <cell r="S182">
            <v>230</v>
          </cell>
          <cell r="T182">
            <v>230</v>
          </cell>
          <cell r="U182">
            <v>0</v>
          </cell>
          <cell r="V182" t="str">
            <v>--ADMw_F--&gt;</v>
          </cell>
          <cell r="W182">
            <v>230</v>
          </cell>
          <cell r="X182">
            <v>230</v>
          </cell>
          <cell r="Y182">
            <v>230</v>
          </cell>
          <cell r="Z182">
            <v>0</v>
          </cell>
          <cell r="AA182">
            <v>55</v>
          </cell>
          <cell r="AB182">
            <v>25.3</v>
          </cell>
          <cell r="AC182">
            <v>7.2</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2</v>
          </cell>
          <cell r="AT182">
            <v>0.5</v>
          </cell>
          <cell r="AU182">
            <v>20</v>
          </cell>
          <cell r="AV182">
            <v>5</v>
          </cell>
          <cell r="AW182">
            <v>20</v>
          </cell>
          <cell r="AX182">
            <v>20</v>
          </cell>
          <cell r="AY182">
            <v>0</v>
          </cell>
          <cell r="AZ182">
            <v>0</v>
          </cell>
          <cell r="BA182">
            <v>63.06</v>
          </cell>
          <cell r="BB182">
            <v>0</v>
          </cell>
          <cell r="BC182">
            <v>63.06</v>
          </cell>
          <cell r="BD182">
            <v>0</v>
          </cell>
          <cell r="BE182">
            <v>50.46</v>
          </cell>
          <cell r="BF182">
            <v>0</v>
          </cell>
          <cell r="BG182">
            <v>50.46</v>
          </cell>
          <cell r="BH182">
            <v>34.089500000000001</v>
          </cell>
          <cell r="BI182">
            <v>268</v>
          </cell>
          <cell r="BJ182">
            <v>382.29700000000003</v>
          </cell>
          <cell r="BK182">
            <v>381.52</v>
          </cell>
          <cell r="BL182">
            <v>268</v>
          </cell>
          <cell r="BM182">
            <v>382.29700000000003</v>
          </cell>
          <cell r="BN182" t="str">
            <v>&lt;--ADMw_F--</v>
          </cell>
          <cell r="BO182">
            <v>-1.2259000000000001E-2</v>
          </cell>
          <cell r="BP182">
            <v>0</v>
          </cell>
          <cell r="BQ182">
            <v>1109.5</v>
          </cell>
          <cell r="BR182">
            <v>77</v>
          </cell>
          <cell r="BS182">
            <v>0.7</v>
          </cell>
          <cell r="BT182" t="str">
            <v>&lt;--Spacer--&gt;</v>
          </cell>
          <cell r="BU182" t="str">
            <v>&lt;--Spacer--&gt;</v>
          </cell>
          <cell r="BV182" t="str">
            <v>&lt;--Spacer--&gt;</v>
          </cell>
          <cell r="BW182" t="str">
            <v>&lt;--Spacer--&gt;</v>
          </cell>
          <cell r="BX182">
            <v>2064</v>
          </cell>
          <cell r="BY182">
            <v>297926</v>
          </cell>
          <cell r="BZ182">
            <v>0</v>
          </cell>
          <cell r="CA182">
            <v>0</v>
          </cell>
          <cell r="CB182">
            <v>2000</v>
          </cell>
          <cell r="CC182">
            <v>200000</v>
          </cell>
          <cell r="CD182">
            <v>0</v>
          </cell>
          <cell r="CE182">
            <v>120</v>
          </cell>
          <cell r="CF182">
            <v>0</v>
          </cell>
          <cell r="CG182">
            <v>15.01</v>
          </cell>
          <cell r="CH182">
            <v>252600</v>
          </cell>
          <cell r="CI182">
            <v>0.99</v>
          </cell>
          <cell r="CJ182">
            <v>230.7</v>
          </cell>
          <cell r="CK182">
            <v>0.99</v>
          </cell>
          <cell r="CL182">
            <v>229.71</v>
          </cell>
          <cell r="CM182">
            <v>0</v>
          </cell>
          <cell r="CN182" t="str">
            <v>--ADMw_C--&gt;</v>
          </cell>
          <cell r="CO182">
            <v>0.99</v>
          </cell>
          <cell r="CP182">
            <v>230.7</v>
          </cell>
          <cell r="CQ182">
            <v>0.99</v>
          </cell>
          <cell r="CR182">
            <v>229.71</v>
          </cell>
          <cell r="CS182">
            <v>53</v>
          </cell>
          <cell r="CT182">
            <v>25.376999999999999</v>
          </cell>
          <cell r="CU182">
            <v>7.2</v>
          </cell>
          <cell r="CV182">
            <v>0</v>
          </cell>
          <cell r="CW182">
            <v>0</v>
          </cell>
          <cell r="CX182">
            <v>0</v>
          </cell>
          <cell r="CY182">
            <v>0</v>
          </cell>
          <cell r="CZ182">
            <v>0</v>
          </cell>
          <cell r="DA182">
            <v>0</v>
          </cell>
          <cell r="DB182">
            <v>0</v>
          </cell>
          <cell r="DC182">
            <v>0</v>
          </cell>
          <cell r="DD182">
            <v>0</v>
          </cell>
          <cell r="DE182">
            <v>0</v>
          </cell>
          <cell r="DF182">
            <v>0</v>
          </cell>
          <cell r="DG182">
            <v>0</v>
          </cell>
          <cell r="DH182">
            <v>0</v>
          </cell>
          <cell r="DI182">
            <v>0</v>
          </cell>
          <cell r="DJ182">
            <v>0</v>
          </cell>
          <cell r="DK182">
            <v>2</v>
          </cell>
          <cell r="DL182">
            <v>0.5</v>
          </cell>
          <cell r="DM182">
            <v>0.09</v>
          </cell>
          <cell r="DN182">
            <v>2.2499999999999999E-2</v>
          </cell>
          <cell r="DO182">
            <v>20</v>
          </cell>
          <cell r="DP182">
            <v>0.09</v>
          </cell>
          <cell r="DQ182">
            <v>19.91</v>
          </cell>
          <cell r="DR182">
            <v>0</v>
          </cell>
          <cell r="DS182">
            <v>63.06</v>
          </cell>
          <cell r="DT182">
            <v>0</v>
          </cell>
          <cell r="DU182">
            <v>63.06</v>
          </cell>
          <cell r="DV182">
            <v>0</v>
          </cell>
          <cell r="DW182">
            <v>50.46</v>
          </cell>
          <cell r="DX182">
            <v>0</v>
          </cell>
          <cell r="DY182">
            <v>50.46</v>
          </cell>
          <cell r="DZ182">
            <v>31.826000000000001</v>
          </cell>
          <cell r="EA182">
            <v>34.089500000000001</v>
          </cell>
          <cell r="EB182">
            <v>373.94600000000003</v>
          </cell>
          <cell r="EC182">
            <v>382.29700000000003</v>
          </cell>
          <cell r="ED182">
            <v>34.089500000000001</v>
          </cell>
          <cell r="EE182">
            <v>382.29700000000003</v>
          </cell>
          <cell r="EF182" t="str">
            <v>&lt;--ADMw_C--</v>
          </cell>
          <cell r="EG182">
            <v>-1.0421E-2</v>
          </cell>
          <cell r="EH182">
            <v>0</v>
          </cell>
          <cell r="EI182">
            <v>1083.52</v>
          </cell>
          <cell r="EJ182">
            <v>77</v>
          </cell>
          <cell r="EK182">
            <v>0.7</v>
          </cell>
          <cell r="EL182" t="str">
            <v>&lt;--Spacer--&gt;</v>
          </cell>
          <cell r="EM182" t="str">
            <v>&lt;--Spacer--&gt;</v>
          </cell>
          <cell r="EN182" t="str">
            <v>&lt;--Spacer--&gt;</v>
          </cell>
          <cell r="EO182" t="str">
            <v>&lt;--Spacer--&gt;</v>
          </cell>
          <cell r="EP182">
            <v>2064</v>
          </cell>
          <cell r="EQ182">
            <v>288753</v>
          </cell>
          <cell r="ER182">
            <v>11096</v>
          </cell>
          <cell r="ES182">
            <v>50826</v>
          </cell>
          <cell r="ET182">
            <v>3866</v>
          </cell>
          <cell r="EU182">
            <v>522150</v>
          </cell>
          <cell r="EV182">
            <v>0</v>
          </cell>
          <cell r="EW182">
            <v>0</v>
          </cell>
          <cell r="EX182">
            <v>0</v>
          </cell>
          <cell r="EY182">
            <v>14.87</v>
          </cell>
          <cell r="EZ182">
            <v>216121</v>
          </cell>
          <cell r="FA182">
            <v>0</v>
          </cell>
          <cell r="FB182">
            <v>221.6</v>
          </cell>
          <cell r="FC182">
            <v>0</v>
          </cell>
          <cell r="FD182">
            <v>221.6</v>
          </cell>
          <cell r="FE182">
            <v>0</v>
          </cell>
          <cell r="FF182" t="str">
            <v>--ADMw_P--&gt;</v>
          </cell>
          <cell r="FG182">
            <v>0</v>
          </cell>
          <cell r="FH182">
            <v>221.6</v>
          </cell>
          <cell r="FI182">
            <v>0</v>
          </cell>
          <cell r="FJ182">
            <v>221.6</v>
          </cell>
          <cell r="FK182">
            <v>43</v>
          </cell>
          <cell r="FL182">
            <v>24.376000000000001</v>
          </cell>
          <cell r="FM182">
            <v>7.2</v>
          </cell>
          <cell r="FN182">
            <v>0</v>
          </cell>
          <cell r="FO182">
            <v>0</v>
          </cell>
          <cell r="FP182">
            <v>0</v>
          </cell>
          <cell r="FQ182">
            <v>0</v>
          </cell>
          <cell r="FR182">
            <v>0</v>
          </cell>
          <cell r="FS182">
            <v>0</v>
          </cell>
          <cell r="FT182">
            <v>0</v>
          </cell>
          <cell r="FU182">
            <v>0</v>
          </cell>
          <cell r="FV182">
            <v>0</v>
          </cell>
          <cell r="FW182">
            <v>0</v>
          </cell>
          <cell r="FX182">
            <v>0</v>
          </cell>
          <cell r="FY182">
            <v>0</v>
          </cell>
          <cell r="FZ182">
            <v>0</v>
          </cell>
          <cell r="GA182">
            <v>0</v>
          </cell>
          <cell r="GB182">
            <v>0</v>
          </cell>
          <cell r="GC182">
            <v>1</v>
          </cell>
          <cell r="GD182">
            <v>0.25</v>
          </cell>
          <cell r="GE182">
            <v>0</v>
          </cell>
          <cell r="GF182">
            <v>0</v>
          </cell>
          <cell r="GG182">
            <v>28</v>
          </cell>
          <cell r="GH182">
            <v>0</v>
          </cell>
          <cell r="GI182">
            <v>28</v>
          </cell>
          <cell r="GJ182">
            <v>0</v>
          </cell>
          <cell r="GK182">
            <v>63.06</v>
          </cell>
          <cell r="GL182">
            <v>0</v>
          </cell>
          <cell r="GM182">
            <v>63.06</v>
          </cell>
          <cell r="GN182">
            <v>0</v>
          </cell>
          <cell r="GO182">
            <v>50.46</v>
          </cell>
          <cell r="GP182">
            <v>0</v>
          </cell>
          <cell r="GQ182">
            <v>50.46</v>
          </cell>
          <cell r="GR182">
            <v>32.680999999999997</v>
          </cell>
          <cell r="GS182">
            <v>31.826000000000001</v>
          </cell>
          <cell r="GT182">
            <v>405.33600000000001</v>
          </cell>
          <cell r="GU182">
            <v>373.94600000000003</v>
          </cell>
          <cell r="GV182">
            <v>32.680999999999997</v>
          </cell>
          <cell r="GW182">
            <v>405.33600000000001</v>
          </cell>
          <cell r="GX182" t="str">
            <v>&lt;--ADMw_P--</v>
          </cell>
          <cell r="GY182">
            <v>-4.522E-3</v>
          </cell>
          <cell r="GZ182">
            <v>0</v>
          </cell>
          <cell r="HA182">
            <v>975.28</v>
          </cell>
          <cell r="HB182">
            <v>76</v>
          </cell>
          <cell r="HC182">
            <v>0.7</v>
          </cell>
          <cell r="HD182" t="str">
            <v>&lt;--Spacer--&gt;</v>
          </cell>
          <cell r="HE182" t="str">
            <v>&lt;--Spacer--&gt;</v>
          </cell>
          <cell r="HF182" t="str">
            <v>&lt;--Spacer--&gt;</v>
          </cell>
          <cell r="HG182" t="str">
            <v>&lt;--Spacer--&gt;</v>
          </cell>
          <cell r="HH182">
            <v>2064</v>
          </cell>
          <cell r="HI182">
            <v>277564</v>
          </cell>
          <cell r="HJ182">
            <v>1940</v>
          </cell>
          <cell r="HK182">
            <v>33891</v>
          </cell>
          <cell r="HL182">
            <v>4061</v>
          </cell>
          <cell r="HM182">
            <v>100000</v>
          </cell>
          <cell r="HN182">
            <v>0</v>
          </cell>
          <cell r="HO182">
            <v>0</v>
          </cell>
          <cell r="HP182">
            <v>0</v>
          </cell>
          <cell r="HQ182">
            <v>13.65</v>
          </cell>
          <cell r="HR182">
            <v>271934</v>
          </cell>
          <cell r="HS182">
            <v>1.47</v>
          </cell>
          <cell r="HT182">
            <v>251.1</v>
          </cell>
          <cell r="HU182">
            <v>1.47</v>
          </cell>
          <cell r="HV182">
            <v>249.63</v>
          </cell>
          <cell r="HW182">
            <v>0</v>
          </cell>
          <cell r="HX182" t="str">
            <v>--ADMw_O--&gt;</v>
          </cell>
          <cell r="HY182">
            <v>1.47</v>
          </cell>
          <cell r="HZ182">
            <v>251.1</v>
          </cell>
          <cell r="IA182">
            <v>1.47</v>
          </cell>
          <cell r="IB182">
            <v>249.63</v>
          </cell>
          <cell r="IC182">
            <v>41</v>
          </cell>
          <cell r="ID182">
            <v>27.620999999999999</v>
          </cell>
          <cell r="IE182">
            <v>3.3</v>
          </cell>
          <cell r="IF182">
            <v>0</v>
          </cell>
          <cell r="IG182">
            <v>0</v>
          </cell>
          <cell r="IH182">
            <v>0.39</v>
          </cell>
          <cell r="II182">
            <v>0</v>
          </cell>
          <cell r="IJ182">
            <v>0.39</v>
          </cell>
          <cell r="IK182">
            <v>0</v>
          </cell>
          <cell r="IL182">
            <v>0</v>
          </cell>
          <cell r="IM182">
            <v>0</v>
          </cell>
          <cell r="IN182">
            <v>0</v>
          </cell>
          <cell r="IO182">
            <v>0</v>
          </cell>
          <cell r="IP182">
            <v>0</v>
          </cell>
          <cell r="IQ182">
            <v>0</v>
          </cell>
          <cell r="IR182">
            <v>0</v>
          </cell>
          <cell r="IS182">
            <v>0</v>
          </cell>
          <cell r="IT182">
            <v>0</v>
          </cell>
          <cell r="IU182">
            <v>1</v>
          </cell>
          <cell r="IV182">
            <v>0.25</v>
          </cell>
          <cell r="IW182">
            <v>0.16</v>
          </cell>
          <cell r="IX182">
            <v>0.04</v>
          </cell>
          <cell r="IY182">
            <v>27</v>
          </cell>
          <cell r="IZ182">
            <v>0.16</v>
          </cell>
          <cell r="JA182">
            <v>26.84</v>
          </cell>
          <cell r="JB182">
            <v>0</v>
          </cell>
          <cell r="JC182">
            <v>58.84</v>
          </cell>
          <cell r="JD182">
            <v>0</v>
          </cell>
          <cell r="JE182">
            <v>58.84</v>
          </cell>
          <cell r="JF182">
            <v>0</v>
          </cell>
          <cell r="JG182">
            <v>57.28</v>
          </cell>
          <cell r="JH182">
            <v>0</v>
          </cell>
          <cell r="JI182">
            <v>57.28</v>
          </cell>
          <cell r="JJ182">
            <v>32.680999999999997</v>
          </cell>
          <cell r="JK182">
            <v>405.33600000000001</v>
          </cell>
          <cell r="JL182" t="str">
            <v>&lt;--ADMw_O--</v>
          </cell>
          <cell r="JM182">
            <v>-7.6540000000000002E-3</v>
          </cell>
          <cell r="JN182">
            <v>0</v>
          </cell>
          <cell r="JO182">
            <v>1082.97</v>
          </cell>
          <cell r="JP182">
            <v>79</v>
          </cell>
          <cell r="JQ182">
            <v>0.7</v>
          </cell>
          <cell r="JR182">
            <v>43640.35126797454</v>
          </cell>
          <cell r="JS182">
            <v>1</v>
          </cell>
          <cell r="JT182">
            <v>2</v>
          </cell>
        </row>
        <row r="183">
          <cell r="A183">
            <v>3401</v>
          </cell>
          <cell r="B183">
            <v>2095</v>
          </cell>
          <cell r="D183" t="str">
            <v>Lane</v>
          </cell>
          <cell r="E183" t="str">
            <v>Blachly SD 90</v>
          </cell>
          <cell r="F183" t="str">
            <v>Triangle Lake Charter School</v>
          </cell>
          <cell r="H183">
            <v>0</v>
          </cell>
          <cell r="I183">
            <v>0</v>
          </cell>
          <cell r="J183">
            <v>0</v>
          </cell>
          <cell r="K183">
            <v>0</v>
          </cell>
          <cell r="L183">
            <v>0</v>
          </cell>
          <cell r="M183">
            <v>0</v>
          </cell>
          <cell r="N183">
            <v>0</v>
          </cell>
          <cell r="O183">
            <v>0</v>
          </cell>
          <cell r="P183">
            <v>0</v>
          </cell>
          <cell r="Q183">
            <v>0</v>
          </cell>
          <cell r="R183">
            <v>0</v>
          </cell>
          <cell r="T183">
            <v>0</v>
          </cell>
          <cell r="U183">
            <v>0</v>
          </cell>
          <cell r="V183" t="str">
            <v>--ADMw_F--&gt;</v>
          </cell>
          <cell r="W183">
            <v>0</v>
          </cell>
          <cell r="Y183">
            <v>0</v>
          </cell>
          <cell r="Z183">
            <v>0</v>
          </cell>
          <cell r="AA183">
            <v>0</v>
          </cell>
          <cell r="AB183">
            <v>0</v>
          </cell>
          <cell r="AC183">
            <v>0</v>
          </cell>
          <cell r="AD183">
            <v>0</v>
          </cell>
          <cell r="AE183">
            <v>0</v>
          </cell>
          <cell r="AG183">
            <v>0</v>
          </cell>
          <cell r="AH183">
            <v>0</v>
          </cell>
          <cell r="AI183">
            <v>0</v>
          </cell>
          <cell r="AJ183">
            <v>0</v>
          </cell>
          <cell r="AL183">
            <v>0</v>
          </cell>
          <cell r="AM183">
            <v>0</v>
          </cell>
          <cell r="AN183">
            <v>0</v>
          </cell>
          <cell r="AO183">
            <v>0</v>
          </cell>
          <cell r="AQ183">
            <v>0</v>
          </cell>
          <cell r="AR183">
            <v>0</v>
          </cell>
          <cell r="AS183">
            <v>0</v>
          </cell>
          <cell r="AT183">
            <v>0</v>
          </cell>
          <cell r="AU183">
            <v>0</v>
          </cell>
          <cell r="AV183">
            <v>0</v>
          </cell>
          <cell r="AX183">
            <v>0</v>
          </cell>
          <cell r="AY183">
            <v>0</v>
          </cell>
          <cell r="AZ183">
            <v>63.06</v>
          </cell>
          <cell r="BB183">
            <v>63.06</v>
          </cell>
          <cell r="BC183">
            <v>0</v>
          </cell>
          <cell r="BD183">
            <v>50.46</v>
          </cell>
          <cell r="BF183">
            <v>50.46</v>
          </cell>
          <cell r="BG183">
            <v>0</v>
          </cell>
          <cell r="BH183">
            <v>348.20749999999998</v>
          </cell>
          <cell r="BI183">
            <v>113.52</v>
          </cell>
          <cell r="BL183">
            <v>348.20749999999998</v>
          </cell>
          <cell r="BN183" t="str">
            <v>&lt;--ADMw_F--</v>
          </cell>
          <cell r="BO183">
            <v>0</v>
          </cell>
          <cell r="BP183">
            <v>0</v>
          </cell>
          <cell r="BQ183">
            <v>0</v>
          </cell>
          <cell r="BR183">
            <v>0</v>
          </cell>
          <cell r="BS183">
            <v>0</v>
          </cell>
          <cell r="BT183" t="str">
            <v>&lt;--Spacer--&gt;</v>
          </cell>
          <cell r="BU183" t="str">
            <v>&lt;--Spacer--&gt;</v>
          </cell>
          <cell r="BV183" t="str">
            <v>&lt;--Spacer--&gt;</v>
          </cell>
          <cell r="BW183" t="str">
            <v>&lt;--Spacer--&gt;</v>
          </cell>
          <cell r="BY183">
            <v>0</v>
          </cell>
          <cell r="BZ183">
            <v>0</v>
          </cell>
          <cell r="CA183">
            <v>0</v>
          </cell>
          <cell r="CB183">
            <v>0</v>
          </cell>
          <cell r="CC183">
            <v>0</v>
          </cell>
          <cell r="CD183">
            <v>0</v>
          </cell>
          <cell r="CE183">
            <v>0</v>
          </cell>
          <cell r="CF183">
            <v>0</v>
          </cell>
          <cell r="CG183">
            <v>0</v>
          </cell>
          <cell r="CH183">
            <v>0</v>
          </cell>
          <cell r="CI183">
            <v>229.71</v>
          </cell>
          <cell r="CK183">
            <v>229.71</v>
          </cell>
          <cell r="CL183">
            <v>0</v>
          </cell>
          <cell r="CM183">
            <v>0</v>
          </cell>
          <cell r="CN183" t="str">
            <v>--ADMw_C--&gt;</v>
          </cell>
          <cell r="CO183">
            <v>229.71</v>
          </cell>
          <cell r="CQ183">
            <v>229.71</v>
          </cell>
          <cell r="CR183">
            <v>0</v>
          </cell>
          <cell r="CS183">
            <v>0</v>
          </cell>
          <cell r="CT183">
            <v>0</v>
          </cell>
          <cell r="CU183">
            <v>0</v>
          </cell>
          <cell r="CV183">
            <v>0</v>
          </cell>
          <cell r="CW183">
            <v>0</v>
          </cell>
          <cell r="CY183">
            <v>0</v>
          </cell>
          <cell r="CZ183">
            <v>0</v>
          </cell>
          <cell r="DA183">
            <v>0</v>
          </cell>
          <cell r="DB183">
            <v>0</v>
          </cell>
          <cell r="DD183">
            <v>0</v>
          </cell>
          <cell r="DE183">
            <v>0</v>
          </cell>
          <cell r="DF183">
            <v>0</v>
          </cell>
          <cell r="DG183">
            <v>0</v>
          </cell>
          <cell r="DI183">
            <v>0</v>
          </cell>
          <cell r="DJ183">
            <v>0</v>
          </cell>
          <cell r="DK183">
            <v>0</v>
          </cell>
          <cell r="DL183">
            <v>0</v>
          </cell>
          <cell r="DM183">
            <v>19.91</v>
          </cell>
          <cell r="DN183">
            <v>4.9775</v>
          </cell>
          <cell r="DP183">
            <v>19.91</v>
          </cell>
          <cell r="DQ183">
            <v>0</v>
          </cell>
          <cell r="DR183">
            <v>63.06</v>
          </cell>
          <cell r="DT183">
            <v>63.06</v>
          </cell>
          <cell r="DU183">
            <v>0</v>
          </cell>
          <cell r="DV183">
            <v>50.46</v>
          </cell>
          <cell r="DX183">
            <v>50.46</v>
          </cell>
          <cell r="DY183">
            <v>0</v>
          </cell>
          <cell r="DZ183">
            <v>342.12</v>
          </cell>
          <cell r="EA183">
            <v>348.20749999999998</v>
          </cell>
          <cell r="ED183">
            <v>348.20749999999998</v>
          </cell>
          <cell r="EF183" t="str">
            <v>&lt;--ADMw_C--</v>
          </cell>
          <cell r="EG183">
            <v>-1.0421E-2</v>
          </cell>
          <cell r="EH183">
            <v>0</v>
          </cell>
          <cell r="EI183">
            <v>0</v>
          </cell>
          <cell r="EJ183">
            <v>0</v>
          </cell>
          <cell r="EK183">
            <v>0</v>
          </cell>
          <cell r="EL183" t="str">
            <v>&lt;--Spacer--&gt;</v>
          </cell>
          <cell r="EM183" t="str">
            <v>&lt;--Spacer--&gt;</v>
          </cell>
          <cell r="EN183" t="str">
            <v>&lt;--Spacer--&gt;</v>
          </cell>
          <cell r="EO183" t="str">
            <v>&lt;--Spacer--&gt;</v>
          </cell>
          <cell r="EQ183">
            <v>0</v>
          </cell>
          <cell r="ER183">
            <v>0</v>
          </cell>
          <cell r="ES183">
            <v>0</v>
          </cell>
          <cell r="ET183">
            <v>0</v>
          </cell>
          <cell r="EU183">
            <v>0</v>
          </cell>
          <cell r="EV183">
            <v>0</v>
          </cell>
          <cell r="EW183">
            <v>0</v>
          </cell>
          <cell r="EX183">
            <v>0</v>
          </cell>
          <cell r="EY183">
            <v>0</v>
          </cell>
          <cell r="EZ183">
            <v>0</v>
          </cell>
          <cell r="FA183">
            <v>221.6</v>
          </cell>
          <cell r="FC183">
            <v>221.6</v>
          </cell>
          <cell r="FD183">
            <v>0</v>
          </cell>
          <cell r="FE183">
            <v>0</v>
          </cell>
          <cell r="FF183" t="str">
            <v>--ADMw_P--&gt;</v>
          </cell>
          <cell r="FG183">
            <v>221.6</v>
          </cell>
          <cell r="FI183">
            <v>221.6</v>
          </cell>
          <cell r="FJ183">
            <v>0</v>
          </cell>
          <cell r="FK183">
            <v>0</v>
          </cell>
          <cell r="FL183">
            <v>0</v>
          </cell>
          <cell r="FM183">
            <v>0</v>
          </cell>
          <cell r="FN183">
            <v>0</v>
          </cell>
          <cell r="FO183">
            <v>0</v>
          </cell>
          <cell r="FQ183">
            <v>0</v>
          </cell>
          <cell r="FR183">
            <v>0</v>
          </cell>
          <cell r="FS183">
            <v>0</v>
          </cell>
          <cell r="FT183">
            <v>0</v>
          </cell>
          <cell r="FV183">
            <v>0</v>
          </cell>
          <cell r="FW183">
            <v>0</v>
          </cell>
          <cell r="FX183">
            <v>0</v>
          </cell>
          <cell r="FY183">
            <v>0</v>
          </cell>
          <cell r="GA183">
            <v>0</v>
          </cell>
          <cell r="GB183">
            <v>0</v>
          </cell>
          <cell r="GC183">
            <v>0</v>
          </cell>
          <cell r="GD183">
            <v>0</v>
          </cell>
          <cell r="GE183">
            <v>28</v>
          </cell>
          <cell r="GF183">
            <v>7</v>
          </cell>
          <cell r="GH183">
            <v>28</v>
          </cell>
          <cell r="GI183">
            <v>0</v>
          </cell>
          <cell r="GJ183">
            <v>63.06</v>
          </cell>
          <cell r="GL183">
            <v>63.06</v>
          </cell>
          <cell r="GM183">
            <v>0</v>
          </cell>
          <cell r="GN183">
            <v>50.46</v>
          </cell>
          <cell r="GP183">
            <v>50.46</v>
          </cell>
          <cell r="GQ183">
            <v>0</v>
          </cell>
          <cell r="GR183">
            <v>372.65499999999997</v>
          </cell>
          <cell r="GS183">
            <v>342.12</v>
          </cell>
          <cell r="GV183">
            <v>372.65499999999997</v>
          </cell>
          <cell r="GX183" t="str">
            <v>&lt;--ADMw_P--</v>
          </cell>
          <cell r="GY183">
            <v>0</v>
          </cell>
          <cell r="GZ183">
            <v>0</v>
          </cell>
          <cell r="HA183">
            <v>0</v>
          </cell>
          <cell r="HB183">
            <v>0</v>
          </cell>
          <cell r="HC183">
            <v>0</v>
          </cell>
          <cell r="HD183" t="str">
            <v>&lt;--Spacer--&gt;</v>
          </cell>
          <cell r="HE183" t="str">
            <v>&lt;--Spacer--&gt;</v>
          </cell>
          <cell r="HF183" t="str">
            <v>&lt;--Spacer--&gt;</v>
          </cell>
          <cell r="HG183" t="str">
            <v>&lt;--Spacer--&gt;</v>
          </cell>
          <cell r="HI183">
            <v>0</v>
          </cell>
          <cell r="HJ183">
            <v>0</v>
          </cell>
          <cell r="HK183">
            <v>0</v>
          </cell>
          <cell r="HL183">
            <v>0</v>
          </cell>
          <cell r="HM183">
            <v>0</v>
          </cell>
          <cell r="HN183">
            <v>0</v>
          </cell>
          <cell r="HO183">
            <v>0</v>
          </cell>
          <cell r="HP183">
            <v>0</v>
          </cell>
          <cell r="HQ183">
            <v>0</v>
          </cell>
          <cell r="HR183">
            <v>0</v>
          </cell>
          <cell r="HS183">
            <v>249.63</v>
          </cell>
          <cell r="HU183">
            <v>249.63</v>
          </cell>
          <cell r="HV183">
            <v>0</v>
          </cell>
          <cell r="HW183">
            <v>0</v>
          </cell>
          <cell r="HX183" t="str">
            <v>--ADMw_O--&gt;</v>
          </cell>
          <cell r="HY183">
            <v>249.63</v>
          </cell>
          <cell r="IA183">
            <v>249.63</v>
          </cell>
          <cell r="IB183">
            <v>0</v>
          </cell>
          <cell r="IC183">
            <v>0</v>
          </cell>
          <cell r="ID183">
            <v>0</v>
          </cell>
          <cell r="IE183">
            <v>0</v>
          </cell>
          <cell r="IF183">
            <v>0.39</v>
          </cell>
          <cell r="IG183">
            <v>0.19500000000000001</v>
          </cell>
          <cell r="II183">
            <v>0.39</v>
          </cell>
          <cell r="IJ183">
            <v>0</v>
          </cell>
          <cell r="IK183">
            <v>0</v>
          </cell>
          <cell r="IL183">
            <v>0</v>
          </cell>
          <cell r="IN183">
            <v>0</v>
          </cell>
          <cell r="IO183">
            <v>0</v>
          </cell>
          <cell r="IP183">
            <v>0</v>
          </cell>
          <cell r="IQ183">
            <v>0</v>
          </cell>
          <cell r="IS183">
            <v>0</v>
          </cell>
          <cell r="IT183">
            <v>0</v>
          </cell>
          <cell r="IU183">
            <v>0</v>
          </cell>
          <cell r="IV183">
            <v>0</v>
          </cell>
          <cell r="IW183">
            <v>26.84</v>
          </cell>
          <cell r="IX183">
            <v>6.71</v>
          </cell>
          <cell r="IZ183">
            <v>26.84</v>
          </cell>
          <cell r="JA183">
            <v>0</v>
          </cell>
          <cell r="JB183">
            <v>58.84</v>
          </cell>
          <cell r="JD183">
            <v>58.84</v>
          </cell>
          <cell r="JE183">
            <v>0</v>
          </cell>
          <cell r="JF183">
            <v>57.28</v>
          </cell>
          <cell r="JH183">
            <v>57.28</v>
          </cell>
          <cell r="JI183">
            <v>0</v>
          </cell>
          <cell r="JJ183">
            <v>372.65499999999997</v>
          </cell>
          <cell r="JL183" t="str">
            <v>&lt;--ADMw_O--</v>
          </cell>
          <cell r="JM183">
            <v>0</v>
          </cell>
          <cell r="JN183">
            <v>0</v>
          </cell>
          <cell r="JO183">
            <v>0</v>
          </cell>
          <cell r="JP183">
            <v>0</v>
          </cell>
          <cell r="JQ183">
            <v>0</v>
          </cell>
          <cell r="JR183">
            <v>43640.35126797454</v>
          </cell>
          <cell r="JS183">
            <v>1</v>
          </cell>
          <cell r="JT183">
            <v>3</v>
          </cell>
        </row>
        <row r="184">
          <cell r="A184">
            <v>2096</v>
          </cell>
          <cell r="B184">
            <v>2096</v>
          </cell>
          <cell r="C184" t="str">
            <v>20097</v>
          </cell>
          <cell r="D184" t="str">
            <v>Lane</v>
          </cell>
          <cell r="E184" t="str">
            <v>Siuslaw SD 97J</v>
          </cell>
          <cell r="G184">
            <v>2064</v>
          </cell>
          <cell r="H184">
            <v>7036623</v>
          </cell>
          <cell r="I184">
            <v>0</v>
          </cell>
          <cell r="J184">
            <v>0</v>
          </cell>
          <cell r="K184">
            <v>25000</v>
          </cell>
          <cell r="L184">
            <v>0</v>
          </cell>
          <cell r="M184">
            <v>0</v>
          </cell>
          <cell r="N184">
            <v>1500</v>
          </cell>
          <cell r="O184">
            <v>0</v>
          </cell>
          <cell r="P184">
            <v>12.96</v>
          </cell>
          <cell r="Q184">
            <v>779092</v>
          </cell>
          <cell r="R184">
            <v>1309</v>
          </cell>
          <cell r="S184">
            <v>1309</v>
          </cell>
          <cell r="T184">
            <v>1309</v>
          </cell>
          <cell r="U184">
            <v>0</v>
          </cell>
          <cell r="V184" t="str">
            <v>--ADMw_F--&gt;</v>
          </cell>
          <cell r="W184">
            <v>1309</v>
          </cell>
          <cell r="X184">
            <v>1309</v>
          </cell>
          <cell r="Y184">
            <v>1309</v>
          </cell>
          <cell r="Z184">
            <v>0</v>
          </cell>
          <cell r="AA184">
            <v>190</v>
          </cell>
          <cell r="AB184">
            <v>143.99</v>
          </cell>
          <cell r="AC184">
            <v>8</v>
          </cell>
          <cell r="AD184">
            <v>40</v>
          </cell>
          <cell r="AE184">
            <v>20</v>
          </cell>
          <cell r="AF184">
            <v>40</v>
          </cell>
          <cell r="AG184">
            <v>40</v>
          </cell>
          <cell r="AH184">
            <v>0</v>
          </cell>
          <cell r="AI184">
            <v>1</v>
          </cell>
          <cell r="AJ184">
            <v>1</v>
          </cell>
          <cell r="AK184">
            <v>1</v>
          </cell>
          <cell r="AL184">
            <v>1</v>
          </cell>
          <cell r="AM184">
            <v>0</v>
          </cell>
          <cell r="AN184">
            <v>0</v>
          </cell>
          <cell r="AO184">
            <v>0</v>
          </cell>
          <cell r="AP184">
            <v>0</v>
          </cell>
          <cell r="AQ184">
            <v>0</v>
          </cell>
          <cell r="AR184">
            <v>0</v>
          </cell>
          <cell r="AS184">
            <v>21</v>
          </cell>
          <cell r="AT184">
            <v>5.25</v>
          </cell>
          <cell r="AU184">
            <v>417.23</v>
          </cell>
          <cell r="AV184">
            <v>104.3075</v>
          </cell>
          <cell r="AW184">
            <v>417.23</v>
          </cell>
          <cell r="AX184">
            <v>417.23</v>
          </cell>
          <cell r="AY184">
            <v>0</v>
          </cell>
          <cell r="AZ184">
            <v>0</v>
          </cell>
          <cell r="BA184">
            <v>0</v>
          </cell>
          <cell r="BB184">
            <v>0</v>
          </cell>
          <cell r="BC184">
            <v>0</v>
          </cell>
          <cell r="BD184">
            <v>0</v>
          </cell>
          <cell r="BE184">
            <v>0</v>
          </cell>
          <cell r="BF184">
            <v>0</v>
          </cell>
          <cell r="BG184">
            <v>0</v>
          </cell>
          <cell r="BH184">
            <v>1618.9393</v>
          </cell>
          <cell r="BI184">
            <v>1591.5474999999999</v>
          </cell>
          <cell r="BJ184">
            <v>1618.9393</v>
          </cell>
          <cell r="BK184">
            <v>1591.5474999999999</v>
          </cell>
          <cell r="BL184">
            <v>1618.9393</v>
          </cell>
          <cell r="BM184">
            <v>1618.9393</v>
          </cell>
          <cell r="BN184" t="str">
            <v>&lt;--ADMw_F--</v>
          </cell>
          <cell r="BO184">
            <v>-5.1830000000000001E-3</v>
          </cell>
          <cell r="BP184">
            <v>0</v>
          </cell>
          <cell r="BQ184">
            <v>595.17999999999995</v>
          </cell>
          <cell r="BR184">
            <v>41</v>
          </cell>
          <cell r="BS184">
            <v>0.7</v>
          </cell>
          <cell r="BT184" t="str">
            <v>&lt;--Spacer--&gt;</v>
          </cell>
          <cell r="BU184" t="str">
            <v>&lt;--Spacer--&gt;</v>
          </cell>
          <cell r="BV184" t="str">
            <v>&lt;--Spacer--&gt;</v>
          </cell>
          <cell r="BW184" t="str">
            <v>&lt;--Spacer--&gt;</v>
          </cell>
          <cell r="BX184">
            <v>2064</v>
          </cell>
          <cell r="BY184">
            <v>6831673</v>
          </cell>
          <cell r="BZ184">
            <v>0</v>
          </cell>
          <cell r="CA184">
            <v>0</v>
          </cell>
          <cell r="CB184">
            <v>25000</v>
          </cell>
          <cell r="CC184">
            <v>0</v>
          </cell>
          <cell r="CD184">
            <v>0</v>
          </cell>
          <cell r="CE184">
            <v>1500</v>
          </cell>
          <cell r="CF184">
            <v>0</v>
          </cell>
          <cell r="CG184">
            <v>10.83</v>
          </cell>
          <cell r="CH184">
            <v>745543</v>
          </cell>
          <cell r="CI184">
            <v>1332.38</v>
          </cell>
          <cell r="CJ184">
            <v>1332.38</v>
          </cell>
          <cell r="CK184">
            <v>1332.38</v>
          </cell>
          <cell r="CL184">
            <v>0</v>
          </cell>
          <cell r="CM184">
            <v>0</v>
          </cell>
          <cell r="CN184" t="str">
            <v>--ADMw_C--&gt;</v>
          </cell>
          <cell r="CO184">
            <v>1332.38</v>
          </cell>
          <cell r="CP184">
            <v>1332.38</v>
          </cell>
          <cell r="CQ184">
            <v>1332.38</v>
          </cell>
          <cell r="CR184">
            <v>0</v>
          </cell>
          <cell r="CS184">
            <v>188</v>
          </cell>
          <cell r="CT184">
            <v>146.56180000000001</v>
          </cell>
          <cell r="CU184">
            <v>8</v>
          </cell>
          <cell r="CV184">
            <v>44.41</v>
          </cell>
          <cell r="CW184">
            <v>22.204999999999998</v>
          </cell>
          <cell r="CX184">
            <v>44.41</v>
          </cell>
          <cell r="CY184">
            <v>44.41</v>
          </cell>
          <cell r="CZ184">
            <v>0</v>
          </cell>
          <cell r="DA184">
            <v>0.75</v>
          </cell>
          <cell r="DB184">
            <v>0.75</v>
          </cell>
          <cell r="DC184">
            <v>0.75</v>
          </cell>
          <cell r="DD184">
            <v>0.75</v>
          </cell>
          <cell r="DE184">
            <v>0</v>
          </cell>
          <cell r="DF184">
            <v>0</v>
          </cell>
          <cell r="DG184">
            <v>0</v>
          </cell>
          <cell r="DH184">
            <v>0</v>
          </cell>
          <cell r="DI184">
            <v>0</v>
          </cell>
          <cell r="DJ184">
            <v>0</v>
          </cell>
          <cell r="DK184">
            <v>21</v>
          </cell>
          <cell r="DL184">
            <v>5.25</v>
          </cell>
          <cell r="DM184">
            <v>415.17</v>
          </cell>
          <cell r="DN184">
            <v>103.7925</v>
          </cell>
          <cell r="DO184">
            <v>415.17</v>
          </cell>
          <cell r="DP184">
            <v>415.17</v>
          </cell>
          <cell r="DQ184">
            <v>0</v>
          </cell>
          <cell r="DR184">
            <v>0</v>
          </cell>
          <cell r="DS184">
            <v>0</v>
          </cell>
          <cell r="DT184">
            <v>0</v>
          </cell>
          <cell r="DU184">
            <v>0</v>
          </cell>
          <cell r="DV184">
            <v>0</v>
          </cell>
          <cell r="DW184">
            <v>0</v>
          </cell>
          <cell r="DX184">
            <v>0</v>
          </cell>
          <cell r="DY184">
            <v>0</v>
          </cell>
          <cell r="DZ184">
            <v>1605.9613999999999</v>
          </cell>
          <cell r="EA184">
            <v>1618.9393</v>
          </cell>
          <cell r="EB184">
            <v>1605.9613999999999</v>
          </cell>
          <cell r="EC184">
            <v>1618.9393</v>
          </cell>
          <cell r="ED184">
            <v>1618.9393</v>
          </cell>
          <cell r="EE184">
            <v>1618.9393</v>
          </cell>
          <cell r="EF184" t="str">
            <v>&lt;--ADMw_C--</v>
          </cell>
          <cell r="EG184">
            <v>-8.2059999999999998E-3</v>
          </cell>
          <cell r="EH184">
            <v>0</v>
          </cell>
          <cell r="EI184">
            <v>554.97</v>
          </cell>
          <cell r="EJ184">
            <v>39</v>
          </cell>
          <cell r="EK184">
            <v>0.7</v>
          </cell>
          <cell r="EL184" t="str">
            <v>&lt;--Spacer--&gt;</v>
          </cell>
          <cell r="EM184" t="str">
            <v>&lt;--Spacer--&gt;</v>
          </cell>
          <cell r="EN184" t="str">
            <v>&lt;--Spacer--&gt;</v>
          </cell>
          <cell r="EO184" t="str">
            <v>&lt;--Spacer--&gt;</v>
          </cell>
          <cell r="EP184">
            <v>2064</v>
          </cell>
          <cell r="EQ184">
            <v>6946039</v>
          </cell>
          <cell r="ER184">
            <v>60450</v>
          </cell>
          <cell r="ES184">
            <v>168010</v>
          </cell>
          <cell r="ET184">
            <v>21062</v>
          </cell>
          <cell r="EU184">
            <v>0</v>
          </cell>
          <cell r="EV184">
            <v>0</v>
          </cell>
          <cell r="EW184">
            <v>0</v>
          </cell>
          <cell r="EX184">
            <v>0</v>
          </cell>
          <cell r="EY184">
            <v>12.96</v>
          </cell>
          <cell r="EZ184">
            <v>848363</v>
          </cell>
          <cell r="FA184">
            <v>1327.74</v>
          </cell>
          <cell r="FB184">
            <v>1327.74</v>
          </cell>
          <cell r="FC184">
            <v>1327.74</v>
          </cell>
          <cell r="FD184">
            <v>0</v>
          </cell>
          <cell r="FE184">
            <v>0</v>
          </cell>
          <cell r="FF184" t="str">
            <v>--ADMw_P--&gt;</v>
          </cell>
          <cell r="FG184">
            <v>1327.74</v>
          </cell>
          <cell r="FH184">
            <v>1327.74</v>
          </cell>
          <cell r="FI184">
            <v>1327.74</v>
          </cell>
          <cell r="FJ184">
            <v>0</v>
          </cell>
          <cell r="FK184">
            <v>188</v>
          </cell>
          <cell r="FL184">
            <v>146.0514</v>
          </cell>
          <cell r="FM184">
            <v>8</v>
          </cell>
          <cell r="FN184">
            <v>30.46</v>
          </cell>
          <cell r="FO184">
            <v>15.23</v>
          </cell>
          <cell r="FP184">
            <v>30.46</v>
          </cell>
          <cell r="FQ184">
            <v>30.46</v>
          </cell>
          <cell r="FR184">
            <v>0</v>
          </cell>
          <cell r="FS184">
            <v>0</v>
          </cell>
          <cell r="FT184">
            <v>0</v>
          </cell>
          <cell r="FU184">
            <v>0</v>
          </cell>
          <cell r="FV184">
            <v>0</v>
          </cell>
          <cell r="FW184">
            <v>0</v>
          </cell>
          <cell r="FX184">
            <v>0</v>
          </cell>
          <cell r="FY184">
            <v>0</v>
          </cell>
          <cell r="FZ184">
            <v>0</v>
          </cell>
          <cell r="GA184">
            <v>0</v>
          </cell>
          <cell r="GB184">
            <v>0</v>
          </cell>
          <cell r="GC184">
            <v>19</v>
          </cell>
          <cell r="GD184">
            <v>4.75</v>
          </cell>
          <cell r="GE184">
            <v>416.76</v>
          </cell>
          <cell r="GF184">
            <v>104.19</v>
          </cell>
          <cell r="GG184">
            <v>416.76</v>
          </cell>
          <cell r="GH184">
            <v>416.76</v>
          </cell>
          <cell r="GI184">
            <v>0</v>
          </cell>
          <cell r="GJ184">
            <v>0</v>
          </cell>
          <cell r="GK184">
            <v>0</v>
          </cell>
          <cell r="GL184">
            <v>0</v>
          </cell>
          <cell r="GM184">
            <v>0</v>
          </cell>
          <cell r="GN184">
            <v>0</v>
          </cell>
          <cell r="GO184">
            <v>0</v>
          </cell>
          <cell r="GP184">
            <v>0</v>
          </cell>
          <cell r="GQ184">
            <v>0</v>
          </cell>
          <cell r="GR184">
            <v>1672.7938999999999</v>
          </cell>
          <cell r="GS184">
            <v>1605.9613999999999</v>
          </cell>
          <cell r="GT184">
            <v>1672.7938999999999</v>
          </cell>
          <cell r="GU184">
            <v>1605.9613999999999</v>
          </cell>
          <cell r="GV184">
            <v>1672.7938999999999</v>
          </cell>
          <cell r="GW184">
            <v>1672.7938999999999</v>
          </cell>
          <cell r="GX184" t="str">
            <v>&lt;--ADMw_P--</v>
          </cell>
          <cell r="GY184">
            <v>-1.0643E-2</v>
          </cell>
          <cell r="GZ184">
            <v>0</v>
          </cell>
          <cell r="HA184">
            <v>638.95000000000005</v>
          </cell>
          <cell r="HB184">
            <v>49</v>
          </cell>
          <cell r="HC184">
            <v>0.7</v>
          </cell>
          <cell r="HD184" t="str">
            <v>&lt;--Spacer--&gt;</v>
          </cell>
          <cell r="HE184" t="str">
            <v>&lt;--Spacer--&gt;</v>
          </cell>
          <cell r="HF184" t="str">
            <v>&lt;--Spacer--&gt;</v>
          </cell>
          <cell r="HG184" t="str">
            <v>&lt;--Spacer--&gt;</v>
          </cell>
          <cell r="HH184">
            <v>2064</v>
          </cell>
          <cell r="HI184">
            <v>6673631</v>
          </cell>
          <cell r="HJ184">
            <v>10411</v>
          </cell>
          <cell r="HK184">
            <v>199019</v>
          </cell>
          <cell r="HL184">
            <v>21797</v>
          </cell>
          <cell r="HM184">
            <v>0</v>
          </cell>
          <cell r="HN184">
            <v>0</v>
          </cell>
          <cell r="HO184">
            <v>0</v>
          </cell>
          <cell r="HP184">
            <v>0</v>
          </cell>
          <cell r="HQ184">
            <v>12.42</v>
          </cell>
          <cell r="HR184">
            <v>731352</v>
          </cell>
          <cell r="HS184">
            <v>1367.99</v>
          </cell>
          <cell r="HT184">
            <v>1367.99</v>
          </cell>
          <cell r="HU184">
            <v>1367.99</v>
          </cell>
          <cell r="HV184">
            <v>0</v>
          </cell>
          <cell r="HW184">
            <v>0</v>
          </cell>
          <cell r="HX184" t="str">
            <v>--ADMw_O--&gt;</v>
          </cell>
          <cell r="HY184">
            <v>1367.99</v>
          </cell>
          <cell r="HZ184">
            <v>1367.99</v>
          </cell>
          <cell r="IA184">
            <v>1367.99</v>
          </cell>
          <cell r="IB184">
            <v>0</v>
          </cell>
          <cell r="IC184">
            <v>180</v>
          </cell>
          <cell r="ID184">
            <v>150.47890000000001</v>
          </cell>
          <cell r="IE184">
            <v>4.5</v>
          </cell>
          <cell r="IF184">
            <v>22.31</v>
          </cell>
          <cell r="IG184">
            <v>11.154999999999999</v>
          </cell>
          <cell r="IH184">
            <v>22.31</v>
          </cell>
          <cell r="II184">
            <v>22.31</v>
          </cell>
          <cell r="IJ184">
            <v>0</v>
          </cell>
          <cell r="IK184">
            <v>0</v>
          </cell>
          <cell r="IL184">
            <v>0</v>
          </cell>
          <cell r="IM184">
            <v>0</v>
          </cell>
          <cell r="IN184">
            <v>0</v>
          </cell>
          <cell r="IO184">
            <v>0</v>
          </cell>
          <cell r="IP184">
            <v>0</v>
          </cell>
          <cell r="IQ184">
            <v>0</v>
          </cell>
          <cell r="IR184">
            <v>0</v>
          </cell>
          <cell r="IS184">
            <v>0</v>
          </cell>
          <cell r="IT184">
            <v>0</v>
          </cell>
          <cell r="IU184">
            <v>23</v>
          </cell>
          <cell r="IV184">
            <v>5.75</v>
          </cell>
          <cell r="IW184">
            <v>531.67999999999995</v>
          </cell>
          <cell r="IX184">
            <v>132.91999999999999</v>
          </cell>
          <cell r="IY184">
            <v>531.67999999999995</v>
          </cell>
          <cell r="IZ184">
            <v>531.67999999999995</v>
          </cell>
          <cell r="JA184">
            <v>0</v>
          </cell>
          <cell r="JB184">
            <v>0</v>
          </cell>
          <cell r="JC184">
            <v>0</v>
          </cell>
          <cell r="JD184">
            <v>0</v>
          </cell>
          <cell r="JE184">
            <v>0</v>
          </cell>
          <cell r="JF184">
            <v>0</v>
          </cell>
          <cell r="JG184">
            <v>0</v>
          </cell>
          <cell r="JH184">
            <v>0</v>
          </cell>
          <cell r="JI184">
            <v>0</v>
          </cell>
          <cell r="JJ184">
            <v>1672.7938999999999</v>
          </cell>
          <cell r="JK184">
            <v>1672.7938999999999</v>
          </cell>
          <cell r="JL184" t="str">
            <v>&lt;--ADMw_O--</v>
          </cell>
          <cell r="JM184">
            <v>-1.4411999999999999E-2</v>
          </cell>
          <cell r="JN184">
            <v>0</v>
          </cell>
          <cell r="JO184">
            <v>534.62</v>
          </cell>
          <cell r="JP184">
            <v>43</v>
          </cell>
          <cell r="JQ184">
            <v>0.7</v>
          </cell>
          <cell r="JR184">
            <v>43640.35126797454</v>
          </cell>
          <cell r="JS184">
            <v>1</v>
          </cell>
          <cell r="JT184">
            <v>2</v>
          </cell>
        </row>
        <row r="185">
          <cell r="A185">
            <v>2097</v>
          </cell>
          <cell r="B185">
            <v>2097</v>
          </cell>
          <cell r="C185" t="str">
            <v>21600</v>
          </cell>
          <cell r="D185" t="str">
            <v>Lincoln</v>
          </cell>
          <cell r="E185" t="str">
            <v>Lincoln County SD</v>
          </cell>
          <cell r="G185">
            <v>2098</v>
          </cell>
          <cell r="H185">
            <v>38351390</v>
          </cell>
          <cell r="I185">
            <v>0</v>
          </cell>
          <cell r="J185">
            <v>0</v>
          </cell>
          <cell r="K185">
            <v>300000</v>
          </cell>
          <cell r="L185">
            <v>500000</v>
          </cell>
          <cell r="M185">
            <v>0</v>
          </cell>
          <cell r="N185">
            <v>0</v>
          </cell>
          <cell r="O185">
            <v>0</v>
          </cell>
          <cell r="P185">
            <v>9.66</v>
          </cell>
          <cell r="Q185">
            <v>4549398</v>
          </cell>
          <cell r="R185">
            <v>5558</v>
          </cell>
          <cell r="S185">
            <v>5558</v>
          </cell>
          <cell r="T185">
            <v>5558</v>
          </cell>
          <cell r="U185">
            <v>0</v>
          </cell>
          <cell r="V185" t="str">
            <v>--ADMw_F--&gt;</v>
          </cell>
          <cell r="W185">
            <v>5558</v>
          </cell>
          <cell r="X185">
            <v>5558</v>
          </cell>
          <cell r="Y185">
            <v>5558</v>
          </cell>
          <cell r="Z185">
            <v>0</v>
          </cell>
          <cell r="AA185">
            <v>830</v>
          </cell>
          <cell r="AB185">
            <v>611.38</v>
          </cell>
          <cell r="AC185">
            <v>36</v>
          </cell>
          <cell r="AD185">
            <v>400</v>
          </cell>
          <cell r="AE185">
            <v>200</v>
          </cell>
          <cell r="AF185">
            <v>400</v>
          </cell>
          <cell r="AG185">
            <v>400</v>
          </cell>
          <cell r="AH185">
            <v>0</v>
          </cell>
          <cell r="AI185">
            <v>10</v>
          </cell>
          <cell r="AJ185">
            <v>10</v>
          </cell>
          <cell r="AK185">
            <v>10</v>
          </cell>
          <cell r="AL185">
            <v>10</v>
          </cell>
          <cell r="AM185">
            <v>0</v>
          </cell>
          <cell r="AN185">
            <v>0</v>
          </cell>
          <cell r="AO185">
            <v>0</v>
          </cell>
          <cell r="AP185">
            <v>0</v>
          </cell>
          <cell r="AQ185">
            <v>0</v>
          </cell>
          <cell r="AR185">
            <v>0</v>
          </cell>
          <cell r="AS185">
            <v>62</v>
          </cell>
          <cell r="AT185">
            <v>15.5</v>
          </cell>
          <cell r="AU185">
            <v>1226.22</v>
          </cell>
          <cell r="AV185">
            <v>306.55500000000001</v>
          </cell>
          <cell r="AW185">
            <v>1226.22</v>
          </cell>
          <cell r="AX185">
            <v>1226.22</v>
          </cell>
          <cell r="AY185">
            <v>0</v>
          </cell>
          <cell r="AZ185">
            <v>0</v>
          </cell>
          <cell r="BA185">
            <v>131.16</v>
          </cell>
          <cell r="BB185">
            <v>0</v>
          </cell>
          <cell r="BC185">
            <v>131.16</v>
          </cell>
          <cell r="BD185">
            <v>176.78</v>
          </cell>
          <cell r="BE185">
            <v>227.24</v>
          </cell>
          <cell r="BF185">
            <v>176.78</v>
          </cell>
          <cell r="BG185">
            <v>50.46</v>
          </cell>
          <cell r="BH185">
            <v>6359.3473000000004</v>
          </cell>
          <cell r="BI185">
            <v>6914.2150000000001</v>
          </cell>
          <cell r="BJ185">
            <v>7010.1048000000001</v>
          </cell>
          <cell r="BK185">
            <v>7095.835</v>
          </cell>
          <cell r="BL185">
            <v>6914.2150000000001</v>
          </cell>
          <cell r="BM185">
            <v>7095.835</v>
          </cell>
          <cell r="BN185" t="str">
            <v>&lt;--ADMw_F--</v>
          </cell>
          <cell r="BO185">
            <v>-3.1449999999999998E-3</v>
          </cell>
          <cell r="BP185">
            <v>0</v>
          </cell>
          <cell r="BQ185">
            <v>818.53</v>
          </cell>
          <cell r="BR185">
            <v>68</v>
          </cell>
          <cell r="BS185">
            <v>0.7</v>
          </cell>
          <cell r="BT185" t="str">
            <v>&lt;--Spacer--&gt;</v>
          </cell>
          <cell r="BU185" t="str">
            <v>&lt;--Spacer--&gt;</v>
          </cell>
          <cell r="BV185" t="str">
            <v>&lt;--Spacer--&gt;</v>
          </cell>
          <cell r="BW185" t="str">
            <v>&lt;--Spacer--&gt;</v>
          </cell>
          <cell r="BX185">
            <v>2098</v>
          </cell>
          <cell r="BY185">
            <v>37234360</v>
          </cell>
          <cell r="BZ185">
            <v>0</v>
          </cell>
          <cell r="CA185">
            <v>0</v>
          </cell>
          <cell r="CB185">
            <v>300000</v>
          </cell>
          <cell r="CC185">
            <v>500000</v>
          </cell>
          <cell r="CD185">
            <v>0</v>
          </cell>
          <cell r="CE185">
            <v>0</v>
          </cell>
          <cell r="CF185">
            <v>0</v>
          </cell>
          <cell r="CG185">
            <v>10.06</v>
          </cell>
          <cell r="CH185">
            <v>3743769</v>
          </cell>
          <cell r="CI185">
            <v>5065.28</v>
          </cell>
          <cell r="CJ185">
            <v>5508.68</v>
          </cell>
          <cell r="CK185">
            <v>5065.28</v>
          </cell>
          <cell r="CL185">
            <v>443.4</v>
          </cell>
          <cell r="CM185">
            <v>0</v>
          </cell>
          <cell r="CN185" t="str">
            <v>--ADMw_C--&gt;</v>
          </cell>
          <cell r="CO185">
            <v>5065.28</v>
          </cell>
          <cell r="CP185">
            <v>5508.68</v>
          </cell>
          <cell r="CQ185">
            <v>5065.28</v>
          </cell>
          <cell r="CR185">
            <v>443.4</v>
          </cell>
          <cell r="CS185">
            <v>811</v>
          </cell>
          <cell r="CT185">
            <v>605.95479999999998</v>
          </cell>
          <cell r="CU185">
            <v>36</v>
          </cell>
          <cell r="CV185">
            <v>355.97</v>
          </cell>
          <cell r="CW185">
            <v>177.98500000000001</v>
          </cell>
          <cell r="CX185">
            <v>358.33</v>
          </cell>
          <cell r="CY185">
            <v>355.97</v>
          </cell>
          <cell r="CZ185">
            <v>2.36</v>
          </cell>
          <cell r="DA185">
            <v>2.57</v>
          </cell>
          <cell r="DB185">
            <v>2.57</v>
          </cell>
          <cell r="DC185">
            <v>2.57</v>
          </cell>
          <cell r="DD185">
            <v>2.57</v>
          </cell>
          <cell r="DE185">
            <v>0</v>
          </cell>
          <cell r="DF185">
            <v>0</v>
          </cell>
          <cell r="DG185">
            <v>0</v>
          </cell>
          <cell r="DH185">
            <v>0</v>
          </cell>
          <cell r="DI185">
            <v>0</v>
          </cell>
          <cell r="DJ185">
            <v>0</v>
          </cell>
          <cell r="DK185">
            <v>62</v>
          </cell>
          <cell r="DL185">
            <v>15.5</v>
          </cell>
          <cell r="DM185">
            <v>1117.1099999999999</v>
          </cell>
          <cell r="DN185">
            <v>279.27749999999997</v>
          </cell>
          <cell r="DO185">
            <v>1215.3399999999999</v>
          </cell>
          <cell r="DP185">
            <v>1117.1099999999999</v>
          </cell>
          <cell r="DQ185">
            <v>98.23</v>
          </cell>
          <cell r="DR185">
            <v>0</v>
          </cell>
          <cell r="DS185">
            <v>131.16</v>
          </cell>
          <cell r="DT185">
            <v>0</v>
          </cell>
          <cell r="DU185">
            <v>131.16</v>
          </cell>
          <cell r="DV185">
            <v>176.78</v>
          </cell>
          <cell r="DW185">
            <v>227.24</v>
          </cell>
          <cell r="DX185">
            <v>176.78</v>
          </cell>
          <cell r="DY185">
            <v>50.46</v>
          </cell>
          <cell r="DZ185">
            <v>6333.7197999999999</v>
          </cell>
          <cell r="EA185">
            <v>6359.3473000000004</v>
          </cell>
          <cell r="EB185">
            <v>6995.9872999999998</v>
          </cell>
          <cell r="EC185">
            <v>7010.1048000000001</v>
          </cell>
          <cell r="ED185">
            <v>6359.3473000000004</v>
          </cell>
          <cell r="EE185">
            <v>7010.1048000000001</v>
          </cell>
          <cell r="EF185" t="str">
            <v>&lt;--ADMw_C--</v>
          </cell>
          <cell r="EG185">
            <v>-4.2110000000000003E-3</v>
          </cell>
          <cell r="EH185">
            <v>0</v>
          </cell>
          <cell r="EI185">
            <v>676.75</v>
          </cell>
          <cell r="EJ185">
            <v>56</v>
          </cell>
          <cell r="EK185">
            <v>0.7</v>
          </cell>
          <cell r="EL185" t="str">
            <v>&lt;--Spacer--&gt;</v>
          </cell>
          <cell r="EM185" t="str">
            <v>&lt;--Spacer--&gt;</v>
          </cell>
          <cell r="EN185" t="str">
            <v>&lt;--Spacer--&gt;</v>
          </cell>
          <cell r="EO185" t="str">
            <v>&lt;--Spacer--&gt;</v>
          </cell>
          <cell r="EP185">
            <v>2098</v>
          </cell>
          <cell r="EQ185">
            <v>34992995</v>
          </cell>
          <cell r="ER185">
            <v>322910</v>
          </cell>
          <cell r="ES185">
            <v>482196</v>
          </cell>
          <cell r="ET185">
            <v>765207</v>
          </cell>
          <cell r="EU185">
            <v>1290722</v>
          </cell>
          <cell r="EV185">
            <v>0</v>
          </cell>
          <cell r="EW185">
            <v>0</v>
          </cell>
          <cell r="EX185">
            <v>0</v>
          </cell>
          <cell r="EY185">
            <v>9.66</v>
          </cell>
          <cell r="EZ185">
            <v>3614567</v>
          </cell>
          <cell r="FA185">
            <v>4992.78</v>
          </cell>
          <cell r="FB185">
            <v>5442.43</v>
          </cell>
          <cell r="FC185">
            <v>4992.78</v>
          </cell>
          <cell r="FD185">
            <v>449.65</v>
          </cell>
          <cell r="FE185">
            <v>0</v>
          </cell>
          <cell r="FF185" t="str">
            <v>--ADMw_P--&gt;</v>
          </cell>
          <cell r="FG185">
            <v>4992.78</v>
          </cell>
          <cell r="FH185">
            <v>5442.43</v>
          </cell>
          <cell r="FI185">
            <v>4992.78</v>
          </cell>
          <cell r="FJ185">
            <v>449.65</v>
          </cell>
          <cell r="FK185">
            <v>758</v>
          </cell>
          <cell r="FL185">
            <v>598.66729999999995</v>
          </cell>
          <cell r="FM185">
            <v>36</v>
          </cell>
          <cell r="FN185">
            <v>352.94</v>
          </cell>
          <cell r="FO185">
            <v>176.47</v>
          </cell>
          <cell r="FP185">
            <v>355.75</v>
          </cell>
          <cell r="FQ185">
            <v>352.94</v>
          </cell>
          <cell r="FR185">
            <v>2.81</v>
          </cell>
          <cell r="FS185">
            <v>10.69</v>
          </cell>
          <cell r="FT185">
            <v>10.69</v>
          </cell>
          <cell r="FU185">
            <v>10.69</v>
          </cell>
          <cell r="FV185">
            <v>10.69</v>
          </cell>
          <cell r="FW185">
            <v>0</v>
          </cell>
          <cell r="FX185">
            <v>0</v>
          </cell>
          <cell r="FY185">
            <v>0</v>
          </cell>
          <cell r="FZ185">
            <v>0</v>
          </cell>
          <cell r="GA185">
            <v>0</v>
          </cell>
          <cell r="GB185">
            <v>0</v>
          </cell>
          <cell r="GC185">
            <v>55</v>
          </cell>
          <cell r="GD185">
            <v>13.75</v>
          </cell>
          <cell r="GE185">
            <v>1314.33</v>
          </cell>
          <cell r="GF185">
            <v>328.58249999999998</v>
          </cell>
          <cell r="GG185">
            <v>1432.7</v>
          </cell>
          <cell r="GH185">
            <v>1314.33</v>
          </cell>
          <cell r="GI185">
            <v>118.37</v>
          </cell>
          <cell r="GJ185">
            <v>0</v>
          </cell>
          <cell r="GK185">
            <v>131.16</v>
          </cell>
          <cell r="GL185">
            <v>0</v>
          </cell>
          <cell r="GM185">
            <v>131.16</v>
          </cell>
          <cell r="GN185">
            <v>176.78</v>
          </cell>
          <cell r="GO185">
            <v>227.24</v>
          </cell>
          <cell r="GP185">
            <v>176.78</v>
          </cell>
          <cell r="GQ185">
            <v>50.46</v>
          </cell>
          <cell r="GR185">
            <v>6268.9556000000002</v>
          </cell>
          <cell r="GS185">
            <v>6333.7197999999999</v>
          </cell>
          <cell r="GT185">
            <v>6965.6455999999998</v>
          </cell>
          <cell r="GU185">
            <v>6995.9872999999998</v>
          </cell>
          <cell r="GV185">
            <v>6333.7197999999999</v>
          </cell>
          <cell r="GW185">
            <v>6995.9872999999998</v>
          </cell>
          <cell r="GX185" t="str">
            <v>&lt;--ADMw_P--</v>
          </cell>
          <cell r="GY185">
            <v>-7.1640000000000002E-3</v>
          </cell>
          <cell r="GZ185">
            <v>0</v>
          </cell>
          <cell r="HA185">
            <v>664.15</v>
          </cell>
          <cell r="HB185">
            <v>53</v>
          </cell>
          <cell r="HC185">
            <v>0.7</v>
          </cell>
          <cell r="HD185" t="str">
            <v>&lt;--Spacer--&gt;</v>
          </cell>
          <cell r="HE185" t="str">
            <v>&lt;--Spacer--&gt;</v>
          </cell>
          <cell r="HF185" t="str">
            <v>&lt;--Spacer--&gt;</v>
          </cell>
          <cell r="HG185" t="str">
            <v>&lt;--Spacer--&gt;</v>
          </cell>
          <cell r="HH185">
            <v>2098</v>
          </cell>
          <cell r="HI185">
            <v>33613229</v>
          </cell>
          <cell r="HJ185">
            <v>45178</v>
          </cell>
          <cell r="HK185">
            <v>583169</v>
          </cell>
          <cell r="HL185">
            <v>221339</v>
          </cell>
          <cell r="HM185">
            <v>373492</v>
          </cell>
          <cell r="HN185">
            <v>0</v>
          </cell>
          <cell r="HO185">
            <v>0</v>
          </cell>
          <cell r="HP185">
            <v>0</v>
          </cell>
          <cell r="HQ185">
            <v>9.4600000000000009</v>
          </cell>
          <cell r="HR185">
            <v>3280065</v>
          </cell>
          <cell r="HS185">
            <v>4954.8500000000004</v>
          </cell>
          <cell r="HT185">
            <v>5438.46</v>
          </cell>
          <cell r="HU185">
            <v>4954.8500000000004</v>
          </cell>
          <cell r="HV185">
            <v>483.61</v>
          </cell>
          <cell r="HW185">
            <v>0</v>
          </cell>
          <cell r="HX185" t="str">
            <v>--ADMw_O--&gt;</v>
          </cell>
          <cell r="HY185">
            <v>4954.8500000000004</v>
          </cell>
          <cell r="HZ185">
            <v>5438.46</v>
          </cell>
          <cell r="IA185">
            <v>4954.8500000000004</v>
          </cell>
          <cell r="IB185">
            <v>483.61</v>
          </cell>
          <cell r="IC185">
            <v>697</v>
          </cell>
          <cell r="ID185">
            <v>598.23059999999998</v>
          </cell>
          <cell r="IE185">
            <v>23.1</v>
          </cell>
          <cell r="IF185">
            <v>354.44</v>
          </cell>
          <cell r="IG185">
            <v>177.22</v>
          </cell>
          <cell r="IH185">
            <v>354.44</v>
          </cell>
          <cell r="II185">
            <v>354.44</v>
          </cell>
          <cell r="IJ185">
            <v>0</v>
          </cell>
          <cell r="IK185">
            <v>3.87</v>
          </cell>
          <cell r="IL185">
            <v>3.87</v>
          </cell>
          <cell r="IM185">
            <v>5.91</v>
          </cell>
          <cell r="IN185">
            <v>3.87</v>
          </cell>
          <cell r="IO185">
            <v>2.04</v>
          </cell>
          <cell r="IP185">
            <v>0</v>
          </cell>
          <cell r="IQ185">
            <v>0</v>
          </cell>
          <cell r="IR185">
            <v>0</v>
          </cell>
          <cell r="IS185">
            <v>0</v>
          </cell>
          <cell r="IT185">
            <v>0</v>
          </cell>
          <cell r="IU185">
            <v>79</v>
          </cell>
          <cell r="IV185">
            <v>19.75</v>
          </cell>
          <cell r="IW185">
            <v>1257.3</v>
          </cell>
          <cell r="IX185">
            <v>314.32499999999999</v>
          </cell>
          <cell r="IY185">
            <v>1379.98</v>
          </cell>
          <cell r="IZ185">
            <v>1257.3</v>
          </cell>
          <cell r="JA185">
            <v>122.68</v>
          </cell>
          <cell r="JB185">
            <v>0</v>
          </cell>
          <cell r="JC185">
            <v>129.91</v>
          </cell>
          <cell r="JD185">
            <v>0</v>
          </cell>
          <cell r="JE185">
            <v>129.91</v>
          </cell>
          <cell r="JF185">
            <v>177.61</v>
          </cell>
          <cell r="JG185">
            <v>228.07</v>
          </cell>
          <cell r="JH185">
            <v>177.61</v>
          </cell>
          <cell r="JI185">
            <v>50.46</v>
          </cell>
          <cell r="JJ185">
            <v>6268.9556000000002</v>
          </cell>
          <cell r="JK185">
            <v>6965.6455999999998</v>
          </cell>
          <cell r="JL185" t="str">
            <v>&lt;--ADMw_O--</v>
          </cell>
          <cell r="JM185">
            <v>-7.0179999999999999E-3</v>
          </cell>
          <cell r="JN185">
            <v>0</v>
          </cell>
          <cell r="JO185">
            <v>603.12</v>
          </cell>
          <cell r="JP185">
            <v>49</v>
          </cell>
          <cell r="JQ185">
            <v>0.7</v>
          </cell>
          <cell r="JR185">
            <v>43640.35126797454</v>
          </cell>
          <cell r="JS185">
            <v>1</v>
          </cell>
          <cell r="JT185">
            <v>2</v>
          </cell>
        </row>
        <row r="186">
          <cell r="A186">
            <v>3240</v>
          </cell>
          <cell r="B186">
            <v>2097</v>
          </cell>
          <cell r="D186" t="str">
            <v>Lincoln</v>
          </cell>
          <cell r="E186" t="str">
            <v>Lincoln County SD</v>
          </cell>
          <cell r="F186" t="str">
            <v>Lincoln City Career Technical High School</v>
          </cell>
          <cell r="H186">
            <v>0</v>
          </cell>
          <cell r="I186">
            <v>0</v>
          </cell>
          <cell r="J186">
            <v>0</v>
          </cell>
          <cell r="K186">
            <v>0</v>
          </cell>
          <cell r="L186">
            <v>0</v>
          </cell>
          <cell r="M186">
            <v>0</v>
          </cell>
          <cell r="N186">
            <v>0</v>
          </cell>
          <cell r="O186">
            <v>0</v>
          </cell>
          <cell r="P186">
            <v>0</v>
          </cell>
          <cell r="Q186">
            <v>0</v>
          </cell>
          <cell r="R186">
            <v>0</v>
          </cell>
          <cell r="T186">
            <v>0</v>
          </cell>
          <cell r="U186">
            <v>0</v>
          </cell>
          <cell r="V186" t="str">
            <v>--ADMw_F--&gt;</v>
          </cell>
          <cell r="W186">
            <v>0</v>
          </cell>
          <cell r="Y186">
            <v>0</v>
          </cell>
          <cell r="Z186">
            <v>0</v>
          </cell>
          <cell r="AA186">
            <v>0</v>
          </cell>
          <cell r="AB186">
            <v>0</v>
          </cell>
          <cell r="AC186">
            <v>0</v>
          </cell>
          <cell r="AD186">
            <v>0</v>
          </cell>
          <cell r="AE186">
            <v>0</v>
          </cell>
          <cell r="AG186">
            <v>0</v>
          </cell>
          <cell r="AH186">
            <v>0</v>
          </cell>
          <cell r="AI186">
            <v>0</v>
          </cell>
          <cell r="AJ186">
            <v>0</v>
          </cell>
          <cell r="AL186">
            <v>0</v>
          </cell>
          <cell r="AM186">
            <v>0</v>
          </cell>
          <cell r="AN186">
            <v>0</v>
          </cell>
          <cell r="AO186">
            <v>0</v>
          </cell>
          <cell r="AQ186">
            <v>0</v>
          </cell>
          <cell r="AR186">
            <v>0</v>
          </cell>
          <cell r="AS186">
            <v>0</v>
          </cell>
          <cell r="AT186">
            <v>0</v>
          </cell>
          <cell r="AU186">
            <v>0</v>
          </cell>
          <cell r="AV186">
            <v>0</v>
          </cell>
          <cell r="AX186">
            <v>0</v>
          </cell>
          <cell r="AY186">
            <v>0</v>
          </cell>
          <cell r="AZ186">
            <v>0</v>
          </cell>
          <cell r="BB186">
            <v>0</v>
          </cell>
          <cell r="BC186">
            <v>0</v>
          </cell>
          <cell r="BD186">
            <v>0</v>
          </cell>
          <cell r="BF186">
            <v>0</v>
          </cell>
          <cell r="BG186">
            <v>0</v>
          </cell>
          <cell r="BH186">
            <v>56.04</v>
          </cell>
          <cell r="BI186">
            <v>0</v>
          </cell>
          <cell r="BL186">
            <v>56.04</v>
          </cell>
          <cell r="BN186" t="str">
            <v>&lt;--ADMw_F--</v>
          </cell>
          <cell r="BO186">
            <v>0</v>
          </cell>
          <cell r="BP186">
            <v>0</v>
          </cell>
          <cell r="BQ186">
            <v>0</v>
          </cell>
          <cell r="BR186">
            <v>0</v>
          </cell>
          <cell r="BS186">
            <v>0</v>
          </cell>
          <cell r="BT186" t="str">
            <v>&lt;--Spacer--&gt;</v>
          </cell>
          <cell r="BU186" t="str">
            <v>&lt;--Spacer--&gt;</v>
          </cell>
          <cell r="BV186" t="str">
            <v>&lt;--Spacer--&gt;</v>
          </cell>
          <cell r="BW186" t="str">
            <v>&lt;--Spacer--&gt;</v>
          </cell>
          <cell r="BY186">
            <v>0</v>
          </cell>
          <cell r="BZ186">
            <v>0</v>
          </cell>
          <cell r="CA186">
            <v>0</v>
          </cell>
          <cell r="CB186">
            <v>0</v>
          </cell>
          <cell r="CC186">
            <v>0</v>
          </cell>
          <cell r="CD186">
            <v>0</v>
          </cell>
          <cell r="CE186">
            <v>0</v>
          </cell>
          <cell r="CF186">
            <v>0</v>
          </cell>
          <cell r="CG186">
            <v>0</v>
          </cell>
          <cell r="CH186">
            <v>0</v>
          </cell>
          <cell r="CI186">
            <v>53.1</v>
          </cell>
          <cell r="CK186">
            <v>53.1</v>
          </cell>
          <cell r="CL186">
            <v>0</v>
          </cell>
          <cell r="CM186">
            <v>0</v>
          </cell>
          <cell r="CN186" t="str">
            <v>--ADMw_C--&gt;</v>
          </cell>
          <cell r="CO186">
            <v>53.1</v>
          </cell>
          <cell r="CQ186">
            <v>53.1</v>
          </cell>
          <cell r="CR186">
            <v>0</v>
          </cell>
          <cell r="CS186">
            <v>0</v>
          </cell>
          <cell r="CT186">
            <v>0</v>
          </cell>
          <cell r="CU186">
            <v>0</v>
          </cell>
          <cell r="CV186">
            <v>0</v>
          </cell>
          <cell r="CW186">
            <v>0</v>
          </cell>
          <cell r="CY186">
            <v>0</v>
          </cell>
          <cell r="CZ186">
            <v>0</v>
          </cell>
          <cell r="DA186">
            <v>0</v>
          </cell>
          <cell r="DB186">
            <v>0</v>
          </cell>
          <cell r="DD186">
            <v>0</v>
          </cell>
          <cell r="DE186">
            <v>0</v>
          </cell>
          <cell r="DF186">
            <v>0</v>
          </cell>
          <cell r="DG186">
            <v>0</v>
          </cell>
          <cell r="DI186">
            <v>0</v>
          </cell>
          <cell r="DJ186">
            <v>0</v>
          </cell>
          <cell r="DK186">
            <v>0</v>
          </cell>
          <cell r="DL186">
            <v>0</v>
          </cell>
          <cell r="DM186">
            <v>11.76</v>
          </cell>
          <cell r="DN186">
            <v>2.94</v>
          </cell>
          <cell r="DP186">
            <v>11.76</v>
          </cell>
          <cell r="DQ186">
            <v>0</v>
          </cell>
          <cell r="DR186">
            <v>0</v>
          </cell>
          <cell r="DT186">
            <v>0</v>
          </cell>
          <cell r="DU186">
            <v>0</v>
          </cell>
          <cell r="DV186">
            <v>0</v>
          </cell>
          <cell r="DX186">
            <v>0</v>
          </cell>
          <cell r="DY186">
            <v>0</v>
          </cell>
          <cell r="DZ186">
            <v>57.564999999999998</v>
          </cell>
          <cell r="EA186">
            <v>56.04</v>
          </cell>
          <cell r="ED186">
            <v>57.564999999999998</v>
          </cell>
          <cell r="EF186" t="str">
            <v>&lt;--ADMw_C--</v>
          </cell>
          <cell r="EG186">
            <v>-4.2110000000000003E-3</v>
          </cell>
          <cell r="EH186">
            <v>0</v>
          </cell>
          <cell r="EI186">
            <v>0</v>
          </cell>
          <cell r="EJ186">
            <v>0</v>
          </cell>
          <cell r="EK186">
            <v>0</v>
          </cell>
          <cell r="EL186" t="str">
            <v>&lt;--Spacer--&gt;</v>
          </cell>
          <cell r="EM186" t="str">
            <v>&lt;--Spacer--&gt;</v>
          </cell>
          <cell r="EN186" t="str">
            <v>&lt;--Spacer--&gt;</v>
          </cell>
          <cell r="EO186" t="str">
            <v>&lt;--Spacer--&gt;</v>
          </cell>
          <cell r="EQ186">
            <v>0</v>
          </cell>
          <cell r="ER186">
            <v>0</v>
          </cell>
          <cell r="ES186">
            <v>0</v>
          </cell>
          <cell r="ET186">
            <v>0</v>
          </cell>
          <cell r="EU186">
            <v>0</v>
          </cell>
          <cell r="EV186">
            <v>0</v>
          </cell>
          <cell r="EW186">
            <v>0</v>
          </cell>
          <cell r="EX186">
            <v>0</v>
          </cell>
          <cell r="EY186">
            <v>0</v>
          </cell>
          <cell r="EZ186">
            <v>0</v>
          </cell>
          <cell r="FA186">
            <v>54.01</v>
          </cell>
          <cell r="FC186">
            <v>54.01</v>
          </cell>
          <cell r="FD186">
            <v>0</v>
          </cell>
          <cell r="FE186">
            <v>0</v>
          </cell>
          <cell r="FF186" t="str">
            <v>--ADMw_P--&gt;</v>
          </cell>
          <cell r="FG186">
            <v>54.01</v>
          </cell>
          <cell r="FI186">
            <v>54.01</v>
          </cell>
          <cell r="FJ186">
            <v>0</v>
          </cell>
          <cell r="FK186">
            <v>0</v>
          </cell>
          <cell r="FL186">
            <v>0</v>
          </cell>
          <cell r="FM186">
            <v>0</v>
          </cell>
          <cell r="FN186">
            <v>0</v>
          </cell>
          <cell r="FO186">
            <v>0</v>
          </cell>
          <cell r="FQ186">
            <v>0</v>
          </cell>
          <cell r="FR186">
            <v>0</v>
          </cell>
          <cell r="FS186">
            <v>0</v>
          </cell>
          <cell r="FT186">
            <v>0</v>
          </cell>
          <cell r="FV186">
            <v>0</v>
          </cell>
          <cell r="FW186">
            <v>0</v>
          </cell>
          <cell r="FX186">
            <v>0</v>
          </cell>
          <cell r="FY186">
            <v>0</v>
          </cell>
          <cell r="GA186">
            <v>0</v>
          </cell>
          <cell r="GB186">
            <v>0</v>
          </cell>
          <cell r="GC186">
            <v>0</v>
          </cell>
          <cell r="GD186">
            <v>0</v>
          </cell>
          <cell r="GE186">
            <v>14.22</v>
          </cell>
          <cell r="GF186">
            <v>3.5550000000000002</v>
          </cell>
          <cell r="GH186">
            <v>14.22</v>
          </cell>
          <cell r="GI186">
            <v>0</v>
          </cell>
          <cell r="GJ186">
            <v>0</v>
          </cell>
          <cell r="GL186">
            <v>0</v>
          </cell>
          <cell r="GM186">
            <v>0</v>
          </cell>
          <cell r="GN186">
            <v>0</v>
          </cell>
          <cell r="GP186">
            <v>0</v>
          </cell>
          <cell r="GQ186">
            <v>0</v>
          </cell>
          <cell r="GR186">
            <v>55.807499999999997</v>
          </cell>
          <cell r="GS186">
            <v>57.564999999999998</v>
          </cell>
          <cell r="GV186">
            <v>57.564999999999998</v>
          </cell>
          <cell r="GX186" t="str">
            <v>&lt;--ADMw_P--</v>
          </cell>
          <cell r="GY186">
            <v>0</v>
          </cell>
          <cell r="GZ186">
            <v>0</v>
          </cell>
          <cell r="HA186">
            <v>0</v>
          </cell>
          <cell r="HB186">
            <v>0</v>
          </cell>
          <cell r="HC186">
            <v>0</v>
          </cell>
          <cell r="HD186" t="str">
            <v>&lt;--Spacer--&gt;</v>
          </cell>
          <cell r="HE186" t="str">
            <v>&lt;--Spacer--&gt;</v>
          </cell>
          <cell r="HF186" t="str">
            <v>&lt;--Spacer--&gt;</v>
          </cell>
          <cell r="HG186" t="str">
            <v>&lt;--Spacer--&gt;</v>
          </cell>
          <cell r="HI186">
            <v>0</v>
          </cell>
          <cell r="HJ186">
            <v>0</v>
          </cell>
          <cell r="HK186">
            <v>0</v>
          </cell>
          <cell r="HL186">
            <v>0</v>
          </cell>
          <cell r="HM186">
            <v>0</v>
          </cell>
          <cell r="HN186">
            <v>0</v>
          </cell>
          <cell r="HO186">
            <v>0</v>
          </cell>
          <cell r="HP186">
            <v>0</v>
          </cell>
          <cell r="HQ186">
            <v>0</v>
          </cell>
          <cell r="HR186">
            <v>0</v>
          </cell>
          <cell r="HS186">
            <v>52.48</v>
          </cell>
          <cell r="HU186">
            <v>52.48</v>
          </cell>
          <cell r="HV186">
            <v>0</v>
          </cell>
          <cell r="HW186">
            <v>0</v>
          </cell>
          <cell r="HX186" t="str">
            <v>--ADMw_O--&gt;</v>
          </cell>
          <cell r="HY186">
            <v>52.48</v>
          </cell>
          <cell r="IA186">
            <v>52.48</v>
          </cell>
          <cell r="IB186">
            <v>0</v>
          </cell>
          <cell r="IC186">
            <v>0</v>
          </cell>
          <cell r="ID186">
            <v>0</v>
          </cell>
          <cell r="IE186">
            <v>0</v>
          </cell>
          <cell r="IF186">
            <v>0</v>
          </cell>
          <cell r="IG186">
            <v>0</v>
          </cell>
          <cell r="II186">
            <v>0</v>
          </cell>
          <cell r="IJ186">
            <v>0</v>
          </cell>
          <cell r="IK186">
            <v>0</v>
          </cell>
          <cell r="IL186">
            <v>0</v>
          </cell>
          <cell r="IN186">
            <v>0</v>
          </cell>
          <cell r="IO186">
            <v>0</v>
          </cell>
          <cell r="IP186">
            <v>0</v>
          </cell>
          <cell r="IQ186">
            <v>0</v>
          </cell>
          <cell r="IS186">
            <v>0</v>
          </cell>
          <cell r="IT186">
            <v>0</v>
          </cell>
          <cell r="IU186">
            <v>0</v>
          </cell>
          <cell r="IV186">
            <v>0</v>
          </cell>
          <cell r="IW186">
            <v>13.31</v>
          </cell>
          <cell r="IX186">
            <v>3.3275000000000001</v>
          </cell>
          <cell r="IZ186">
            <v>13.31</v>
          </cell>
          <cell r="JA186">
            <v>0</v>
          </cell>
          <cell r="JB186">
            <v>0</v>
          </cell>
          <cell r="JD186">
            <v>0</v>
          </cell>
          <cell r="JE186">
            <v>0</v>
          </cell>
          <cell r="JF186">
            <v>0</v>
          </cell>
          <cell r="JH186">
            <v>0</v>
          </cell>
          <cell r="JI186">
            <v>0</v>
          </cell>
          <cell r="JJ186">
            <v>55.807499999999997</v>
          </cell>
          <cell r="JL186" t="str">
            <v>&lt;--ADMw_O--</v>
          </cell>
          <cell r="JM186">
            <v>0</v>
          </cell>
          <cell r="JN186">
            <v>0</v>
          </cell>
          <cell r="JO186">
            <v>0</v>
          </cell>
          <cell r="JP186">
            <v>0</v>
          </cell>
          <cell r="JQ186">
            <v>0</v>
          </cell>
          <cell r="JR186">
            <v>43640.35126797454</v>
          </cell>
          <cell r="JS186">
            <v>1</v>
          </cell>
          <cell r="JT186">
            <v>3</v>
          </cell>
        </row>
        <row r="187">
          <cell r="A187">
            <v>3361</v>
          </cell>
          <cell r="B187">
            <v>2097</v>
          </cell>
          <cell r="D187" t="str">
            <v>Lincoln</v>
          </cell>
          <cell r="E187" t="str">
            <v>Lincoln County SD</v>
          </cell>
          <cell r="F187" t="str">
            <v>Eddyville Charter School</v>
          </cell>
          <cell r="H187">
            <v>0</v>
          </cell>
          <cell r="I187">
            <v>0</v>
          </cell>
          <cell r="J187">
            <v>0</v>
          </cell>
          <cell r="K187">
            <v>0</v>
          </cell>
          <cell r="L187">
            <v>0</v>
          </cell>
          <cell r="M187">
            <v>0</v>
          </cell>
          <cell r="N187">
            <v>0</v>
          </cell>
          <cell r="O187">
            <v>0</v>
          </cell>
          <cell r="P187">
            <v>0</v>
          </cell>
          <cell r="Q187">
            <v>0</v>
          </cell>
          <cell r="R187">
            <v>0</v>
          </cell>
          <cell r="T187">
            <v>0</v>
          </cell>
          <cell r="U187">
            <v>0</v>
          </cell>
          <cell r="V187" t="str">
            <v>--ADMw_F--&gt;</v>
          </cell>
          <cell r="W187">
            <v>0</v>
          </cell>
          <cell r="Y187">
            <v>0</v>
          </cell>
          <cell r="Z187">
            <v>0</v>
          </cell>
          <cell r="AA187">
            <v>0</v>
          </cell>
          <cell r="AB187">
            <v>0</v>
          </cell>
          <cell r="AC187">
            <v>0</v>
          </cell>
          <cell r="AD187">
            <v>0</v>
          </cell>
          <cell r="AE187">
            <v>0</v>
          </cell>
          <cell r="AG187">
            <v>0</v>
          </cell>
          <cell r="AH187">
            <v>0</v>
          </cell>
          <cell r="AI187">
            <v>0</v>
          </cell>
          <cell r="AJ187">
            <v>0</v>
          </cell>
          <cell r="AL187">
            <v>0</v>
          </cell>
          <cell r="AM187">
            <v>0</v>
          </cell>
          <cell r="AN187">
            <v>0</v>
          </cell>
          <cell r="AO187">
            <v>0</v>
          </cell>
          <cell r="AQ187">
            <v>0</v>
          </cell>
          <cell r="AR187">
            <v>0</v>
          </cell>
          <cell r="AS187">
            <v>0</v>
          </cell>
          <cell r="AT187">
            <v>0</v>
          </cell>
          <cell r="AU187">
            <v>0</v>
          </cell>
          <cell r="AV187">
            <v>0</v>
          </cell>
          <cell r="AX187">
            <v>0</v>
          </cell>
          <cell r="AY187">
            <v>0</v>
          </cell>
          <cell r="AZ187">
            <v>68.8</v>
          </cell>
          <cell r="BB187">
            <v>68.8</v>
          </cell>
          <cell r="BC187">
            <v>0</v>
          </cell>
          <cell r="BD187">
            <v>50.46</v>
          </cell>
          <cell r="BF187">
            <v>50.46</v>
          </cell>
          <cell r="BG187">
            <v>0</v>
          </cell>
          <cell r="BH187">
            <v>325.67250000000001</v>
          </cell>
          <cell r="BI187">
            <v>119.26</v>
          </cell>
          <cell r="BL187">
            <v>325.67250000000001</v>
          </cell>
          <cell r="BN187" t="str">
            <v>&lt;--ADMw_F--</v>
          </cell>
          <cell r="BO187">
            <v>0</v>
          </cell>
          <cell r="BP187">
            <v>0</v>
          </cell>
          <cell r="BQ187">
            <v>0</v>
          </cell>
          <cell r="BR187">
            <v>0</v>
          </cell>
          <cell r="BS187">
            <v>0</v>
          </cell>
          <cell r="BT187" t="str">
            <v>&lt;--Spacer--&gt;</v>
          </cell>
          <cell r="BU187" t="str">
            <v>&lt;--Spacer--&gt;</v>
          </cell>
          <cell r="BV187" t="str">
            <v>&lt;--Spacer--&gt;</v>
          </cell>
          <cell r="BW187" t="str">
            <v>&lt;--Spacer--&gt;</v>
          </cell>
          <cell r="BY187">
            <v>0</v>
          </cell>
          <cell r="BZ187">
            <v>0</v>
          </cell>
          <cell r="CA187">
            <v>0</v>
          </cell>
          <cell r="CB187">
            <v>0</v>
          </cell>
          <cell r="CC187">
            <v>0</v>
          </cell>
          <cell r="CD187">
            <v>0</v>
          </cell>
          <cell r="CE187">
            <v>0</v>
          </cell>
          <cell r="CF187">
            <v>0</v>
          </cell>
          <cell r="CG187">
            <v>0</v>
          </cell>
          <cell r="CH187">
            <v>0</v>
          </cell>
          <cell r="CI187">
            <v>195.58</v>
          </cell>
          <cell r="CK187">
            <v>195.58</v>
          </cell>
          <cell r="CL187">
            <v>0</v>
          </cell>
          <cell r="CM187">
            <v>0</v>
          </cell>
          <cell r="CN187" t="str">
            <v>--ADMw_C--&gt;</v>
          </cell>
          <cell r="CO187">
            <v>195.58</v>
          </cell>
          <cell r="CQ187">
            <v>195.58</v>
          </cell>
          <cell r="CR187">
            <v>0</v>
          </cell>
          <cell r="CS187">
            <v>0</v>
          </cell>
          <cell r="CT187">
            <v>0</v>
          </cell>
          <cell r="CU187">
            <v>0</v>
          </cell>
          <cell r="CV187">
            <v>0</v>
          </cell>
          <cell r="CW187">
            <v>0</v>
          </cell>
          <cell r="CY187">
            <v>0</v>
          </cell>
          <cell r="CZ187">
            <v>0</v>
          </cell>
          <cell r="DA187">
            <v>0</v>
          </cell>
          <cell r="DB187">
            <v>0</v>
          </cell>
          <cell r="DD187">
            <v>0</v>
          </cell>
          <cell r="DE187">
            <v>0</v>
          </cell>
          <cell r="DF187">
            <v>0</v>
          </cell>
          <cell r="DG187">
            <v>0</v>
          </cell>
          <cell r="DI187">
            <v>0</v>
          </cell>
          <cell r="DJ187">
            <v>0</v>
          </cell>
          <cell r="DK187">
            <v>0</v>
          </cell>
          <cell r="DL187">
            <v>0</v>
          </cell>
          <cell r="DM187">
            <v>43.33</v>
          </cell>
          <cell r="DN187">
            <v>10.8325</v>
          </cell>
          <cell r="DP187">
            <v>43.33</v>
          </cell>
          <cell r="DQ187">
            <v>0</v>
          </cell>
          <cell r="DR187">
            <v>68.8</v>
          </cell>
          <cell r="DT187">
            <v>68.8</v>
          </cell>
          <cell r="DU187">
            <v>0</v>
          </cell>
          <cell r="DV187">
            <v>50.46</v>
          </cell>
          <cell r="DX187">
            <v>50.46</v>
          </cell>
          <cell r="DY187">
            <v>0</v>
          </cell>
          <cell r="DZ187">
            <v>328.755</v>
          </cell>
          <cell r="EA187">
            <v>325.67250000000001</v>
          </cell>
          <cell r="ED187">
            <v>328.755</v>
          </cell>
          <cell r="EF187" t="str">
            <v>&lt;--ADMw_C--</v>
          </cell>
          <cell r="EG187">
            <v>-4.2110000000000003E-3</v>
          </cell>
          <cell r="EH187">
            <v>0</v>
          </cell>
          <cell r="EI187">
            <v>0</v>
          </cell>
          <cell r="EJ187">
            <v>0</v>
          </cell>
          <cell r="EK187">
            <v>0</v>
          </cell>
          <cell r="EL187" t="str">
            <v>&lt;--Spacer--&gt;</v>
          </cell>
          <cell r="EM187" t="str">
            <v>&lt;--Spacer--&gt;</v>
          </cell>
          <cell r="EN187" t="str">
            <v>&lt;--Spacer--&gt;</v>
          </cell>
          <cell r="EO187" t="str">
            <v>&lt;--Spacer--&gt;</v>
          </cell>
          <cell r="EQ187">
            <v>0</v>
          </cell>
          <cell r="ER187">
            <v>0</v>
          </cell>
          <cell r="ES187">
            <v>0</v>
          </cell>
          <cell r="ET187">
            <v>0</v>
          </cell>
          <cell r="EU187">
            <v>0</v>
          </cell>
          <cell r="EV187">
            <v>0</v>
          </cell>
          <cell r="EW187">
            <v>0</v>
          </cell>
          <cell r="EX187">
            <v>0</v>
          </cell>
          <cell r="EY187">
            <v>0</v>
          </cell>
          <cell r="EZ187">
            <v>0</v>
          </cell>
          <cell r="FA187">
            <v>196.56</v>
          </cell>
          <cell r="FC187">
            <v>196.56</v>
          </cell>
          <cell r="FD187">
            <v>0</v>
          </cell>
          <cell r="FE187">
            <v>0</v>
          </cell>
          <cell r="FF187" t="str">
            <v>--ADMw_P--&gt;</v>
          </cell>
          <cell r="FG187">
            <v>196.56</v>
          </cell>
          <cell r="FI187">
            <v>196.56</v>
          </cell>
          <cell r="FJ187">
            <v>0</v>
          </cell>
          <cell r="FK187">
            <v>0</v>
          </cell>
          <cell r="FL187">
            <v>0</v>
          </cell>
          <cell r="FM187">
            <v>0</v>
          </cell>
          <cell r="FN187">
            <v>0</v>
          </cell>
          <cell r="FO187">
            <v>0</v>
          </cell>
          <cell r="FQ187">
            <v>0</v>
          </cell>
          <cell r="FR187">
            <v>0</v>
          </cell>
          <cell r="FS187">
            <v>0</v>
          </cell>
          <cell r="FT187">
            <v>0</v>
          </cell>
          <cell r="FV187">
            <v>0</v>
          </cell>
          <cell r="FW187">
            <v>0</v>
          </cell>
          <cell r="FX187">
            <v>0</v>
          </cell>
          <cell r="FY187">
            <v>0</v>
          </cell>
          <cell r="GA187">
            <v>0</v>
          </cell>
          <cell r="GB187">
            <v>0</v>
          </cell>
          <cell r="GC187">
            <v>0</v>
          </cell>
          <cell r="GD187">
            <v>0</v>
          </cell>
          <cell r="GE187">
            <v>51.74</v>
          </cell>
          <cell r="GF187">
            <v>12.935</v>
          </cell>
          <cell r="GH187">
            <v>51.74</v>
          </cell>
          <cell r="GI187">
            <v>0</v>
          </cell>
          <cell r="GJ187">
            <v>68.8</v>
          </cell>
          <cell r="GL187">
            <v>68.8</v>
          </cell>
          <cell r="GM187">
            <v>0</v>
          </cell>
          <cell r="GN187">
            <v>50.46</v>
          </cell>
          <cell r="GP187">
            <v>50.46</v>
          </cell>
          <cell r="GQ187">
            <v>0</v>
          </cell>
          <cell r="GR187">
            <v>340.77249999999998</v>
          </cell>
          <cell r="GS187">
            <v>328.755</v>
          </cell>
          <cell r="GV187">
            <v>340.77249999999998</v>
          </cell>
          <cell r="GX187" t="str">
            <v>&lt;--ADMw_P--</v>
          </cell>
          <cell r="GY187">
            <v>0</v>
          </cell>
          <cell r="GZ187">
            <v>0</v>
          </cell>
          <cell r="HA187">
            <v>0</v>
          </cell>
          <cell r="HB187">
            <v>0</v>
          </cell>
          <cell r="HC187">
            <v>0</v>
          </cell>
          <cell r="HD187" t="str">
            <v>&lt;--Spacer--&gt;</v>
          </cell>
          <cell r="HE187" t="str">
            <v>&lt;--Spacer--&gt;</v>
          </cell>
          <cell r="HF187" t="str">
            <v>&lt;--Spacer--&gt;</v>
          </cell>
          <cell r="HG187" t="str">
            <v>&lt;--Spacer--&gt;</v>
          </cell>
          <cell r="HI187">
            <v>0</v>
          </cell>
          <cell r="HJ187">
            <v>0</v>
          </cell>
          <cell r="HK187">
            <v>0</v>
          </cell>
          <cell r="HL187">
            <v>0</v>
          </cell>
          <cell r="HM187">
            <v>0</v>
          </cell>
          <cell r="HN187">
            <v>0</v>
          </cell>
          <cell r="HO187">
            <v>0</v>
          </cell>
          <cell r="HP187">
            <v>0</v>
          </cell>
          <cell r="HQ187">
            <v>0</v>
          </cell>
          <cell r="HR187">
            <v>0</v>
          </cell>
          <cell r="HS187">
            <v>208.96</v>
          </cell>
          <cell r="HU187">
            <v>208.96</v>
          </cell>
          <cell r="HV187">
            <v>0</v>
          </cell>
          <cell r="HW187">
            <v>0</v>
          </cell>
          <cell r="HX187" t="str">
            <v>--ADMw_O--&gt;</v>
          </cell>
          <cell r="HY187">
            <v>208.96</v>
          </cell>
          <cell r="IA187">
            <v>208.96</v>
          </cell>
          <cell r="IB187">
            <v>0</v>
          </cell>
          <cell r="IC187">
            <v>0</v>
          </cell>
          <cell r="ID187">
            <v>0</v>
          </cell>
          <cell r="IE187">
            <v>0</v>
          </cell>
          <cell r="IF187">
            <v>0</v>
          </cell>
          <cell r="IG187">
            <v>0</v>
          </cell>
          <cell r="II187">
            <v>0</v>
          </cell>
          <cell r="IJ187">
            <v>0</v>
          </cell>
          <cell r="IK187">
            <v>0</v>
          </cell>
          <cell r="IL187">
            <v>0</v>
          </cell>
          <cell r="IN187">
            <v>0</v>
          </cell>
          <cell r="IO187">
            <v>0</v>
          </cell>
          <cell r="IP187">
            <v>0</v>
          </cell>
          <cell r="IQ187">
            <v>0</v>
          </cell>
          <cell r="IS187">
            <v>0</v>
          </cell>
          <cell r="IT187">
            <v>0</v>
          </cell>
          <cell r="IU187">
            <v>0</v>
          </cell>
          <cell r="IV187">
            <v>0</v>
          </cell>
          <cell r="IW187">
            <v>53.01</v>
          </cell>
          <cell r="IX187">
            <v>13.2525</v>
          </cell>
          <cell r="IZ187">
            <v>53.01</v>
          </cell>
          <cell r="JA187">
            <v>0</v>
          </cell>
          <cell r="JB187">
            <v>68.099999999999994</v>
          </cell>
          <cell r="JD187">
            <v>68.099999999999994</v>
          </cell>
          <cell r="JE187">
            <v>0</v>
          </cell>
          <cell r="JF187">
            <v>50.46</v>
          </cell>
          <cell r="JH187">
            <v>50.46</v>
          </cell>
          <cell r="JI187">
            <v>0</v>
          </cell>
          <cell r="JJ187">
            <v>340.77249999999998</v>
          </cell>
          <cell r="JL187" t="str">
            <v>&lt;--ADMw_O--</v>
          </cell>
          <cell r="JM187">
            <v>0</v>
          </cell>
          <cell r="JN187">
            <v>0</v>
          </cell>
          <cell r="JO187">
            <v>0</v>
          </cell>
          <cell r="JP187">
            <v>0</v>
          </cell>
          <cell r="JQ187">
            <v>0</v>
          </cell>
          <cell r="JR187">
            <v>43640.35126797454</v>
          </cell>
          <cell r="JS187">
            <v>1</v>
          </cell>
          <cell r="JT187">
            <v>3</v>
          </cell>
        </row>
        <row r="188">
          <cell r="A188">
            <v>4038</v>
          </cell>
          <cell r="B188">
            <v>2097</v>
          </cell>
          <cell r="D188" t="str">
            <v>Lincoln</v>
          </cell>
          <cell r="E188" t="str">
            <v>Lincoln County SD</v>
          </cell>
          <cell r="F188" t="str">
            <v>Siletz Valley Schools</v>
          </cell>
          <cell r="H188">
            <v>0</v>
          </cell>
          <cell r="I188">
            <v>0</v>
          </cell>
          <cell r="J188">
            <v>0</v>
          </cell>
          <cell r="K188">
            <v>0</v>
          </cell>
          <cell r="L188">
            <v>0</v>
          </cell>
          <cell r="M188">
            <v>0</v>
          </cell>
          <cell r="N188">
            <v>0</v>
          </cell>
          <cell r="O188">
            <v>0</v>
          </cell>
          <cell r="P188">
            <v>0</v>
          </cell>
          <cell r="Q188">
            <v>0</v>
          </cell>
          <cell r="R188">
            <v>0</v>
          </cell>
          <cell r="T188">
            <v>0</v>
          </cell>
          <cell r="U188">
            <v>0</v>
          </cell>
          <cell r="V188" t="str">
            <v>--ADMw_F--&gt;</v>
          </cell>
          <cell r="W188">
            <v>0</v>
          </cell>
          <cell r="Y188">
            <v>0</v>
          </cell>
          <cell r="Z188">
            <v>0</v>
          </cell>
          <cell r="AA188">
            <v>0</v>
          </cell>
          <cell r="AB188">
            <v>0</v>
          </cell>
          <cell r="AC188">
            <v>0</v>
          </cell>
          <cell r="AD188">
            <v>0</v>
          </cell>
          <cell r="AE188">
            <v>0</v>
          </cell>
          <cell r="AG188">
            <v>0</v>
          </cell>
          <cell r="AH188">
            <v>0</v>
          </cell>
          <cell r="AI188">
            <v>0</v>
          </cell>
          <cell r="AJ188">
            <v>0</v>
          </cell>
          <cell r="AL188">
            <v>0</v>
          </cell>
          <cell r="AM188">
            <v>0</v>
          </cell>
          <cell r="AN188">
            <v>0</v>
          </cell>
          <cell r="AO188">
            <v>0</v>
          </cell>
          <cell r="AQ188">
            <v>0</v>
          </cell>
          <cell r="AR188">
            <v>0</v>
          </cell>
          <cell r="AS188">
            <v>0</v>
          </cell>
          <cell r="AT188">
            <v>0</v>
          </cell>
          <cell r="AU188">
            <v>0</v>
          </cell>
          <cell r="AV188">
            <v>0</v>
          </cell>
          <cell r="AX188">
            <v>0</v>
          </cell>
          <cell r="AY188">
            <v>0</v>
          </cell>
          <cell r="AZ188">
            <v>62.36</v>
          </cell>
          <cell r="BB188">
            <v>62.36</v>
          </cell>
          <cell r="BC188">
            <v>0</v>
          </cell>
          <cell r="BD188">
            <v>0</v>
          </cell>
          <cell r="BF188">
            <v>0</v>
          </cell>
          <cell r="BG188">
            <v>0</v>
          </cell>
          <cell r="BH188">
            <v>193.47499999999999</v>
          </cell>
          <cell r="BI188">
            <v>62.36</v>
          </cell>
          <cell r="BL188">
            <v>193.47499999999999</v>
          </cell>
          <cell r="BN188" t="str">
            <v>&lt;--ADMw_F--</v>
          </cell>
          <cell r="BO188">
            <v>0</v>
          </cell>
          <cell r="BP188">
            <v>0</v>
          </cell>
          <cell r="BQ188">
            <v>0</v>
          </cell>
          <cell r="BR188">
            <v>0</v>
          </cell>
          <cell r="BS188">
            <v>0</v>
          </cell>
          <cell r="BT188" t="str">
            <v>&lt;--Spacer--&gt;</v>
          </cell>
          <cell r="BU188" t="str">
            <v>&lt;--Spacer--&gt;</v>
          </cell>
          <cell r="BV188" t="str">
            <v>&lt;--Spacer--&gt;</v>
          </cell>
          <cell r="BW188" t="str">
            <v>&lt;--Spacer--&gt;</v>
          </cell>
          <cell r="BY188">
            <v>0</v>
          </cell>
          <cell r="BZ188">
            <v>0</v>
          </cell>
          <cell r="CA188">
            <v>0</v>
          </cell>
          <cell r="CB188">
            <v>0</v>
          </cell>
          <cell r="CC188">
            <v>0</v>
          </cell>
          <cell r="CD188">
            <v>0</v>
          </cell>
          <cell r="CE188">
            <v>0</v>
          </cell>
          <cell r="CF188">
            <v>0</v>
          </cell>
          <cell r="CG188">
            <v>0</v>
          </cell>
          <cell r="CH188">
            <v>0</v>
          </cell>
          <cell r="CI188">
            <v>123.59</v>
          </cell>
          <cell r="CK188">
            <v>123.59</v>
          </cell>
          <cell r="CL188">
            <v>0</v>
          </cell>
          <cell r="CM188">
            <v>0</v>
          </cell>
          <cell r="CN188" t="str">
            <v>--ADMw_C--&gt;</v>
          </cell>
          <cell r="CO188">
            <v>123.59</v>
          </cell>
          <cell r="CQ188">
            <v>123.59</v>
          </cell>
          <cell r="CR188">
            <v>0</v>
          </cell>
          <cell r="CS188">
            <v>0</v>
          </cell>
          <cell r="CT188">
            <v>0</v>
          </cell>
          <cell r="CU188">
            <v>0</v>
          </cell>
          <cell r="CV188">
            <v>1.36</v>
          </cell>
          <cell r="CW188">
            <v>0.68</v>
          </cell>
          <cell r="CY188">
            <v>1.36</v>
          </cell>
          <cell r="CZ188">
            <v>0</v>
          </cell>
          <cell r="DA188">
            <v>0</v>
          </cell>
          <cell r="DB188">
            <v>0</v>
          </cell>
          <cell r="DD188">
            <v>0</v>
          </cell>
          <cell r="DE188">
            <v>0</v>
          </cell>
          <cell r="DF188">
            <v>0</v>
          </cell>
          <cell r="DG188">
            <v>0</v>
          </cell>
          <cell r="DI188">
            <v>0</v>
          </cell>
          <cell r="DJ188">
            <v>0</v>
          </cell>
          <cell r="DK188">
            <v>0</v>
          </cell>
          <cell r="DL188">
            <v>0</v>
          </cell>
          <cell r="DM188">
            <v>27.38</v>
          </cell>
          <cell r="DN188">
            <v>6.8449999999999998</v>
          </cell>
          <cell r="DP188">
            <v>27.38</v>
          </cell>
          <cell r="DQ188">
            <v>0</v>
          </cell>
          <cell r="DR188">
            <v>62.36</v>
          </cell>
          <cell r="DT188">
            <v>62.36</v>
          </cell>
          <cell r="DU188">
            <v>0</v>
          </cell>
          <cell r="DV188">
            <v>0</v>
          </cell>
          <cell r="DX188">
            <v>0</v>
          </cell>
          <cell r="DY188">
            <v>0</v>
          </cell>
          <cell r="DZ188">
            <v>191.19499999999999</v>
          </cell>
          <cell r="EA188">
            <v>193.47499999999999</v>
          </cell>
          <cell r="ED188">
            <v>193.47499999999999</v>
          </cell>
          <cell r="EF188" t="str">
            <v>&lt;--ADMw_C--</v>
          </cell>
          <cell r="EG188">
            <v>-4.2110000000000003E-3</v>
          </cell>
          <cell r="EH188">
            <v>0</v>
          </cell>
          <cell r="EI188">
            <v>0</v>
          </cell>
          <cell r="EJ188">
            <v>0</v>
          </cell>
          <cell r="EK188">
            <v>0</v>
          </cell>
          <cell r="EL188" t="str">
            <v>&lt;--Spacer--&gt;</v>
          </cell>
          <cell r="EM188" t="str">
            <v>&lt;--Spacer--&gt;</v>
          </cell>
          <cell r="EN188" t="str">
            <v>&lt;--Spacer--&gt;</v>
          </cell>
          <cell r="EO188" t="str">
            <v>&lt;--Spacer--&gt;</v>
          </cell>
          <cell r="EQ188">
            <v>0</v>
          </cell>
          <cell r="ER188">
            <v>0</v>
          </cell>
          <cell r="ES188">
            <v>0</v>
          </cell>
          <cell r="ET188">
            <v>0</v>
          </cell>
          <cell r="EU188">
            <v>0</v>
          </cell>
          <cell r="EV188">
            <v>0</v>
          </cell>
          <cell r="EW188">
            <v>0</v>
          </cell>
          <cell r="EX188">
            <v>0</v>
          </cell>
          <cell r="EY188">
            <v>0</v>
          </cell>
          <cell r="EZ188">
            <v>0</v>
          </cell>
          <cell r="FA188">
            <v>119.88</v>
          </cell>
          <cell r="FC188">
            <v>119.88</v>
          </cell>
          <cell r="FD188">
            <v>0</v>
          </cell>
          <cell r="FE188">
            <v>0</v>
          </cell>
          <cell r="FF188" t="str">
            <v>--ADMw_P--&gt;</v>
          </cell>
          <cell r="FG188">
            <v>119.88</v>
          </cell>
          <cell r="FI188">
            <v>119.88</v>
          </cell>
          <cell r="FJ188">
            <v>0</v>
          </cell>
          <cell r="FK188">
            <v>0</v>
          </cell>
          <cell r="FL188">
            <v>0</v>
          </cell>
          <cell r="FM188">
            <v>0</v>
          </cell>
          <cell r="FN188">
            <v>2.13</v>
          </cell>
          <cell r="FO188">
            <v>1.0649999999999999</v>
          </cell>
          <cell r="FQ188">
            <v>2.13</v>
          </cell>
          <cell r="FR188">
            <v>0</v>
          </cell>
          <cell r="FS188">
            <v>0</v>
          </cell>
          <cell r="FT188">
            <v>0</v>
          </cell>
          <cell r="FV188">
            <v>0</v>
          </cell>
          <cell r="FW188">
            <v>0</v>
          </cell>
          <cell r="FX188">
            <v>0</v>
          </cell>
          <cell r="FY188">
            <v>0</v>
          </cell>
          <cell r="GA188">
            <v>0</v>
          </cell>
          <cell r="GB188">
            <v>0</v>
          </cell>
          <cell r="GC188">
            <v>0</v>
          </cell>
          <cell r="GD188">
            <v>0</v>
          </cell>
          <cell r="GE188">
            <v>31.56</v>
          </cell>
          <cell r="GF188">
            <v>7.89</v>
          </cell>
          <cell r="GH188">
            <v>31.56</v>
          </cell>
          <cell r="GI188">
            <v>0</v>
          </cell>
          <cell r="GJ188">
            <v>62.36</v>
          </cell>
          <cell r="GL188">
            <v>62.36</v>
          </cell>
          <cell r="GM188">
            <v>0</v>
          </cell>
          <cell r="GN188">
            <v>0</v>
          </cell>
          <cell r="GP188">
            <v>0</v>
          </cell>
          <cell r="GQ188">
            <v>0</v>
          </cell>
          <cell r="GR188">
            <v>210.03</v>
          </cell>
          <cell r="GS188">
            <v>191.19499999999999</v>
          </cell>
          <cell r="GV188">
            <v>210.03</v>
          </cell>
          <cell r="GX188" t="str">
            <v>&lt;--ADMw_P--</v>
          </cell>
          <cell r="GY188">
            <v>0</v>
          </cell>
          <cell r="GZ188">
            <v>0</v>
          </cell>
          <cell r="HA188">
            <v>0</v>
          </cell>
          <cell r="HB188">
            <v>0</v>
          </cell>
          <cell r="HC188">
            <v>0</v>
          </cell>
          <cell r="HD188" t="str">
            <v>&lt;--Spacer--&gt;</v>
          </cell>
          <cell r="HE188" t="str">
            <v>&lt;--Spacer--&gt;</v>
          </cell>
          <cell r="HF188" t="str">
            <v>&lt;--Spacer--&gt;</v>
          </cell>
          <cell r="HG188" t="str">
            <v>&lt;--Spacer--&gt;</v>
          </cell>
          <cell r="HI188">
            <v>0</v>
          </cell>
          <cell r="HJ188">
            <v>0</v>
          </cell>
          <cell r="HK188">
            <v>0</v>
          </cell>
          <cell r="HL188">
            <v>0</v>
          </cell>
          <cell r="HM188">
            <v>0</v>
          </cell>
          <cell r="HN188">
            <v>0</v>
          </cell>
          <cell r="HO188">
            <v>0</v>
          </cell>
          <cell r="HP188">
            <v>0</v>
          </cell>
          <cell r="HQ188">
            <v>0</v>
          </cell>
          <cell r="HR188">
            <v>0</v>
          </cell>
          <cell r="HS188">
            <v>139.38</v>
          </cell>
          <cell r="HU188">
            <v>139.38</v>
          </cell>
          <cell r="HV188">
            <v>0</v>
          </cell>
          <cell r="HW188">
            <v>0</v>
          </cell>
          <cell r="HX188" t="str">
            <v>--ADMw_O--&gt;</v>
          </cell>
          <cell r="HY188">
            <v>139.38</v>
          </cell>
          <cell r="IA188">
            <v>139.38</v>
          </cell>
          <cell r="IB188">
            <v>0</v>
          </cell>
          <cell r="IC188">
            <v>0</v>
          </cell>
          <cell r="ID188">
            <v>0</v>
          </cell>
          <cell r="IE188">
            <v>0</v>
          </cell>
          <cell r="IF188">
            <v>0</v>
          </cell>
          <cell r="IG188">
            <v>0</v>
          </cell>
          <cell r="II188">
            <v>0</v>
          </cell>
          <cell r="IJ188">
            <v>0</v>
          </cell>
          <cell r="IK188">
            <v>0</v>
          </cell>
          <cell r="IL188">
            <v>0</v>
          </cell>
          <cell r="IN188">
            <v>0</v>
          </cell>
          <cell r="IO188">
            <v>0</v>
          </cell>
          <cell r="IP188">
            <v>0</v>
          </cell>
          <cell r="IQ188">
            <v>0</v>
          </cell>
          <cell r="IS188">
            <v>0</v>
          </cell>
          <cell r="IT188">
            <v>0</v>
          </cell>
          <cell r="IU188">
            <v>0</v>
          </cell>
          <cell r="IV188">
            <v>0</v>
          </cell>
          <cell r="IW188">
            <v>35.36</v>
          </cell>
          <cell r="IX188">
            <v>8.84</v>
          </cell>
          <cell r="IZ188">
            <v>35.36</v>
          </cell>
          <cell r="JA188">
            <v>0</v>
          </cell>
          <cell r="JB188">
            <v>61.81</v>
          </cell>
          <cell r="JD188">
            <v>61.81</v>
          </cell>
          <cell r="JE188">
            <v>0</v>
          </cell>
          <cell r="JF188">
            <v>0</v>
          </cell>
          <cell r="JH188">
            <v>0</v>
          </cell>
          <cell r="JI188">
            <v>0</v>
          </cell>
          <cell r="JJ188">
            <v>210.03</v>
          </cell>
          <cell r="JL188" t="str">
            <v>&lt;--ADMw_O--</v>
          </cell>
          <cell r="JM188">
            <v>0</v>
          </cell>
          <cell r="JN188">
            <v>0</v>
          </cell>
          <cell r="JO188">
            <v>0</v>
          </cell>
          <cell r="JP188">
            <v>0</v>
          </cell>
          <cell r="JQ188">
            <v>0</v>
          </cell>
          <cell r="JR188">
            <v>43640.35126797454</v>
          </cell>
          <cell r="JS188">
            <v>1</v>
          </cell>
          <cell r="JT188">
            <v>3</v>
          </cell>
        </row>
        <row r="189">
          <cell r="A189">
            <v>4468</v>
          </cell>
          <cell r="B189">
            <v>2097</v>
          </cell>
          <cell r="D189" t="str">
            <v>Lincoln</v>
          </cell>
          <cell r="E189" t="str">
            <v>Lincoln County SD</v>
          </cell>
          <cell r="F189" t="str">
            <v>Siletz Valley Early College Academy</v>
          </cell>
          <cell r="H189">
            <v>0</v>
          </cell>
          <cell r="I189">
            <v>0</v>
          </cell>
          <cell r="J189">
            <v>0</v>
          </cell>
          <cell r="K189">
            <v>0</v>
          </cell>
          <cell r="L189">
            <v>0</v>
          </cell>
          <cell r="M189">
            <v>0</v>
          </cell>
          <cell r="N189">
            <v>0</v>
          </cell>
          <cell r="O189">
            <v>0</v>
          </cell>
          <cell r="P189">
            <v>0</v>
          </cell>
          <cell r="Q189">
            <v>0</v>
          </cell>
          <cell r="R189">
            <v>0</v>
          </cell>
          <cell r="T189">
            <v>0</v>
          </cell>
          <cell r="U189">
            <v>0</v>
          </cell>
          <cell r="V189" t="str">
            <v>--ADMw_F--&gt;</v>
          </cell>
          <cell r="W189">
            <v>0</v>
          </cell>
          <cell r="Y189">
            <v>0</v>
          </cell>
          <cell r="Z189">
            <v>0</v>
          </cell>
          <cell r="AA189">
            <v>0</v>
          </cell>
          <cell r="AB189">
            <v>0</v>
          </cell>
          <cell r="AC189">
            <v>0</v>
          </cell>
          <cell r="AD189">
            <v>0</v>
          </cell>
          <cell r="AE189">
            <v>0</v>
          </cell>
          <cell r="AG189">
            <v>0</v>
          </cell>
          <cell r="AH189">
            <v>0</v>
          </cell>
          <cell r="AI189">
            <v>0</v>
          </cell>
          <cell r="AJ189">
            <v>0</v>
          </cell>
          <cell r="AL189">
            <v>0</v>
          </cell>
          <cell r="AM189">
            <v>0</v>
          </cell>
          <cell r="AN189">
            <v>0</v>
          </cell>
          <cell r="AO189">
            <v>0</v>
          </cell>
          <cell r="AQ189">
            <v>0</v>
          </cell>
          <cell r="AR189">
            <v>0</v>
          </cell>
          <cell r="AS189">
            <v>0</v>
          </cell>
          <cell r="AT189">
            <v>0</v>
          </cell>
          <cell r="AU189">
            <v>0</v>
          </cell>
          <cell r="AV189">
            <v>0</v>
          </cell>
          <cell r="AX189">
            <v>0</v>
          </cell>
          <cell r="AY189">
            <v>0</v>
          </cell>
          <cell r="AZ189">
            <v>0</v>
          </cell>
          <cell r="BB189">
            <v>0</v>
          </cell>
          <cell r="BC189">
            <v>0</v>
          </cell>
          <cell r="BD189">
            <v>0</v>
          </cell>
          <cell r="BF189">
            <v>0</v>
          </cell>
          <cell r="BG189">
            <v>0</v>
          </cell>
          <cell r="BH189">
            <v>75.569999999999993</v>
          </cell>
          <cell r="BI189">
            <v>0</v>
          </cell>
          <cell r="BL189">
            <v>75.569999999999993</v>
          </cell>
          <cell r="BN189" t="str">
            <v>&lt;--ADMw_F--</v>
          </cell>
          <cell r="BO189">
            <v>0</v>
          </cell>
          <cell r="BP189">
            <v>0</v>
          </cell>
          <cell r="BQ189">
            <v>0</v>
          </cell>
          <cell r="BR189">
            <v>0</v>
          </cell>
          <cell r="BS189">
            <v>0</v>
          </cell>
          <cell r="BT189" t="str">
            <v>&lt;--Spacer--&gt;</v>
          </cell>
          <cell r="BU189" t="str">
            <v>&lt;--Spacer--&gt;</v>
          </cell>
          <cell r="BV189" t="str">
            <v>&lt;--Spacer--&gt;</v>
          </cell>
          <cell r="BW189" t="str">
            <v>&lt;--Spacer--&gt;</v>
          </cell>
          <cell r="BY189">
            <v>0</v>
          </cell>
          <cell r="BZ189">
            <v>0</v>
          </cell>
          <cell r="CA189">
            <v>0</v>
          </cell>
          <cell r="CB189">
            <v>0</v>
          </cell>
          <cell r="CC189">
            <v>0</v>
          </cell>
          <cell r="CD189">
            <v>0</v>
          </cell>
          <cell r="CE189">
            <v>0</v>
          </cell>
          <cell r="CF189">
            <v>0</v>
          </cell>
          <cell r="CG189">
            <v>0</v>
          </cell>
          <cell r="CH189">
            <v>0</v>
          </cell>
          <cell r="CI189">
            <v>71.13</v>
          </cell>
          <cell r="CK189">
            <v>71.13</v>
          </cell>
          <cell r="CL189">
            <v>0</v>
          </cell>
          <cell r="CM189">
            <v>0</v>
          </cell>
          <cell r="CN189" t="str">
            <v>--ADMw_C--&gt;</v>
          </cell>
          <cell r="CO189">
            <v>71.13</v>
          </cell>
          <cell r="CQ189">
            <v>71.13</v>
          </cell>
          <cell r="CR189">
            <v>0</v>
          </cell>
          <cell r="CS189">
            <v>0</v>
          </cell>
          <cell r="CT189">
            <v>0</v>
          </cell>
          <cell r="CU189">
            <v>0</v>
          </cell>
          <cell r="CV189">
            <v>1</v>
          </cell>
          <cell r="CW189">
            <v>0.5</v>
          </cell>
          <cell r="CY189">
            <v>1</v>
          </cell>
          <cell r="CZ189">
            <v>0</v>
          </cell>
          <cell r="DA189">
            <v>0</v>
          </cell>
          <cell r="DB189">
            <v>0</v>
          </cell>
          <cell r="DD189">
            <v>0</v>
          </cell>
          <cell r="DE189">
            <v>0</v>
          </cell>
          <cell r="DF189">
            <v>0</v>
          </cell>
          <cell r="DG189">
            <v>0</v>
          </cell>
          <cell r="DI189">
            <v>0</v>
          </cell>
          <cell r="DJ189">
            <v>0</v>
          </cell>
          <cell r="DK189">
            <v>0</v>
          </cell>
          <cell r="DL189">
            <v>0</v>
          </cell>
          <cell r="DM189">
            <v>15.76</v>
          </cell>
          <cell r="DN189">
            <v>3.94</v>
          </cell>
          <cell r="DP189">
            <v>15.76</v>
          </cell>
          <cell r="DQ189">
            <v>0</v>
          </cell>
          <cell r="DR189">
            <v>0</v>
          </cell>
          <cell r="DT189">
            <v>0</v>
          </cell>
          <cell r="DU189">
            <v>0</v>
          </cell>
          <cell r="DV189">
            <v>0</v>
          </cell>
          <cell r="DX189">
            <v>0</v>
          </cell>
          <cell r="DY189">
            <v>0</v>
          </cell>
          <cell r="DZ189">
            <v>84.752499999999998</v>
          </cell>
          <cell r="EA189">
            <v>75.569999999999993</v>
          </cell>
          <cell r="ED189">
            <v>84.752499999999998</v>
          </cell>
          <cell r="EF189" t="str">
            <v>&lt;--ADMw_C--</v>
          </cell>
          <cell r="EG189">
            <v>-4.2110000000000003E-3</v>
          </cell>
          <cell r="EH189">
            <v>0</v>
          </cell>
          <cell r="EI189">
            <v>0</v>
          </cell>
          <cell r="EJ189">
            <v>0</v>
          </cell>
          <cell r="EK189">
            <v>0</v>
          </cell>
          <cell r="EL189" t="str">
            <v>&lt;--Spacer--&gt;</v>
          </cell>
          <cell r="EM189" t="str">
            <v>&lt;--Spacer--&gt;</v>
          </cell>
          <cell r="EN189" t="str">
            <v>&lt;--Spacer--&gt;</v>
          </cell>
          <cell r="EO189" t="str">
            <v>&lt;--Spacer--&gt;</v>
          </cell>
          <cell r="EQ189">
            <v>0</v>
          </cell>
          <cell r="ER189">
            <v>0</v>
          </cell>
          <cell r="ES189">
            <v>0</v>
          </cell>
          <cell r="ET189">
            <v>0</v>
          </cell>
          <cell r="EU189">
            <v>0</v>
          </cell>
          <cell r="EV189">
            <v>0</v>
          </cell>
          <cell r="EW189">
            <v>0</v>
          </cell>
          <cell r="EX189">
            <v>0</v>
          </cell>
          <cell r="EY189">
            <v>0</v>
          </cell>
          <cell r="EZ189">
            <v>0</v>
          </cell>
          <cell r="FA189">
            <v>79.2</v>
          </cell>
          <cell r="FC189">
            <v>79.2</v>
          </cell>
          <cell r="FD189">
            <v>0</v>
          </cell>
          <cell r="FE189">
            <v>0</v>
          </cell>
          <cell r="FF189" t="str">
            <v>--ADMw_P--&gt;</v>
          </cell>
          <cell r="FG189">
            <v>79.2</v>
          </cell>
          <cell r="FI189">
            <v>79.2</v>
          </cell>
          <cell r="FJ189">
            <v>0</v>
          </cell>
          <cell r="FK189">
            <v>0</v>
          </cell>
          <cell r="FL189">
            <v>0</v>
          </cell>
          <cell r="FM189">
            <v>0</v>
          </cell>
          <cell r="FN189">
            <v>0.68</v>
          </cell>
          <cell r="FO189">
            <v>0.34</v>
          </cell>
          <cell r="FQ189">
            <v>0.68</v>
          </cell>
          <cell r="FR189">
            <v>0</v>
          </cell>
          <cell r="FS189">
            <v>0</v>
          </cell>
          <cell r="FT189">
            <v>0</v>
          </cell>
          <cell r="FV189">
            <v>0</v>
          </cell>
          <cell r="FW189">
            <v>0</v>
          </cell>
          <cell r="FX189">
            <v>0</v>
          </cell>
          <cell r="FY189">
            <v>0</v>
          </cell>
          <cell r="GA189">
            <v>0</v>
          </cell>
          <cell r="GB189">
            <v>0</v>
          </cell>
          <cell r="GC189">
            <v>0</v>
          </cell>
          <cell r="GD189">
            <v>0</v>
          </cell>
          <cell r="GE189">
            <v>20.85</v>
          </cell>
          <cell r="GF189">
            <v>5.2125000000000004</v>
          </cell>
          <cell r="GH189">
            <v>20.85</v>
          </cell>
          <cell r="GI189">
            <v>0</v>
          </cell>
          <cell r="GJ189">
            <v>0</v>
          </cell>
          <cell r="GL189">
            <v>0</v>
          </cell>
          <cell r="GM189">
            <v>0</v>
          </cell>
          <cell r="GN189">
            <v>0</v>
          </cell>
          <cell r="GP189">
            <v>0</v>
          </cell>
          <cell r="GQ189">
            <v>0</v>
          </cell>
          <cell r="GR189">
            <v>90.08</v>
          </cell>
          <cell r="GS189">
            <v>84.752499999999998</v>
          </cell>
          <cell r="GV189">
            <v>90.08</v>
          </cell>
          <cell r="GX189" t="str">
            <v>&lt;--ADMw_P--</v>
          </cell>
          <cell r="GY189">
            <v>0</v>
          </cell>
          <cell r="GZ189">
            <v>0</v>
          </cell>
          <cell r="HA189">
            <v>0</v>
          </cell>
          <cell r="HB189">
            <v>0</v>
          </cell>
          <cell r="HC189">
            <v>0</v>
          </cell>
          <cell r="HD189" t="str">
            <v>&lt;--Spacer--&gt;</v>
          </cell>
          <cell r="HE189" t="str">
            <v>&lt;--Spacer--&gt;</v>
          </cell>
          <cell r="HF189" t="str">
            <v>&lt;--Spacer--&gt;</v>
          </cell>
          <cell r="HG189" t="str">
            <v>&lt;--Spacer--&gt;</v>
          </cell>
          <cell r="HI189">
            <v>0</v>
          </cell>
          <cell r="HJ189">
            <v>0</v>
          </cell>
          <cell r="HK189">
            <v>0</v>
          </cell>
          <cell r="HL189">
            <v>0</v>
          </cell>
          <cell r="HM189">
            <v>0</v>
          </cell>
          <cell r="HN189">
            <v>0</v>
          </cell>
          <cell r="HO189">
            <v>0</v>
          </cell>
          <cell r="HP189">
            <v>0</v>
          </cell>
          <cell r="HQ189">
            <v>0</v>
          </cell>
          <cell r="HR189">
            <v>0</v>
          </cell>
          <cell r="HS189">
            <v>82.79</v>
          </cell>
          <cell r="HU189">
            <v>82.79</v>
          </cell>
          <cell r="HV189">
            <v>0</v>
          </cell>
          <cell r="HW189">
            <v>0</v>
          </cell>
          <cell r="HX189" t="str">
            <v>--ADMw_O--&gt;</v>
          </cell>
          <cell r="HY189">
            <v>82.79</v>
          </cell>
          <cell r="IA189">
            <v>82.79</v>
          </cell>
          <cell r="IB189">
            <v>0</v>
          </cell>
          <cell r="IC189">
            <v>0</v>
          </cell>
          <cell r="ID189">
            <v>0</v>
          </cell>
          <cell r="IE189">
            <v>0</v>
          </cell>
          <cell r="IF189">
            <v>0</v>
          </cell>
          <cell r="IG189">
            <v>0</v>
          </cell>
          <cell r="II189">
            <v>0</v>
          </cell>
          <cell r="IJ189">
            <v>0</v>
          </cell>
          <cell r="IK189">
            <v>2.04</v>
          </cell>
          <cell r="IL189">
            <v>2.04</v>
          </cell>
          <cell r="IN189">
            <v>2.04</v>
          </cell>
          <cell r="IO189">
            <v>0</v>
          </cell>
          <cell r="IP189">
            <v>0</v>
          </cell>
          <cell r="IQ189">
            <v>0</v>
          </cell>
          <cell r="IS189">
            <v>0</v>
          </cell>
          <cell r="IT189">
            <v>0</v>
          </cell>
          <cell r="IU189">
            <v>0</v>
          </cell>
          <cell r="IV189">
            <v>0</v>
          </cell>
          <cell r="IW189">
            <v>21</v>
          </cell>
          <cell r="IX189">
            <v>5.25</v>
          </cell>
          <cell r="IZ189">
            <v>21</v>
          </cell>
          <cell r="JA189">
            <v>0</v>
          </cell>
          <cell r="JB189">
            <v>0</v>
          </cell>
          <cell r="JD189">
            <v>0</v>
          </cell>
          <cell r="JE189">
            <v>0</v>
          </cell>
          <cell r="JF189">
            <v>0</v>
          </cell>
          <cell r="JH189">
            <v>0</v>
          </cell>
          <cell r="JI189">
            <v>0</v>
          </cell>
          <cell r="JJ189">
            <v>90.08</v>
          </cell>
          <cell r="JL189" t="str">
            <v>&lt;--ADMw_O--</v>
          </cell>
          <cell r="JM189">
            <v>0</v>
          </cell>
          <cell r="JN189">
            <v>0</v>
          </cell>
          <cell r="JO189">
            <v>0</v>
          </cell>
          <cell r="JP189">
            <v>0</v>
          </cell>
          <cell r="JQ189">
            <v>0</v>
          </cell>
          <cell r="JR189">
            <v>43640.35126797454</v>
          </cell>
          <cell r="JS189">
            <v>1</v>
          </cell>
          <cell r="JT189">
            <v>3</v>
          </cell>
        </row>
        <row r="190">
          <cell r="A190">
            <v>2099</v>
          </cell>
          <cell r="B190">
            <v>2099</v>
          </cell>
          <cell r="C190" t="str">
            <v>22007</v>
          </cell>
          <cell r="D190" t="str">
            <v>Linn</v>
          </cell>
          <cell r="E190" t="str">
            <v>Harrisburg SD 7J</v>
          </cell>
          <cell r="G190">
            <v>2098</v>
          </cell>
          <cell r="H190">
            <v>2106082</v>
          </cell>
          <cell r="I190">
            <v>0</v>
          </cell>
          <cell r="J190">
            <v>0</v>
          </cell>
          <cell r="K190">
            <v>89113</v>
          </cell>
          <cell r="L190">
            <v>15000</v>
          </cell>
          <cell r="M190">
            <v>0</v>
          </cell>
          <cell r="N190">
            <v>0</v>
          </cell>
          <cell r="O190">
            <v>0</v>
          </cell>
          <cell r="P190">
            <v>9.9600000000000009</v>
          </cell>
          <cell r="Q190">
            <v>325000</v>
          </cell>
          <cell r="R190">
            <v>822</v>
          </cell>
          <cell r="S190">
            <v>822</v>
          </cell>
          <cell r="T190">
            <v>822</v>
          </cell>
          <cell r="U190">
            <v>0</v>
          </cell>
          <cell r="V190" t="str">
            <v>--ADMw_F--&gt;</v>
          </cell>
          <cell r="W190">
            <v>822</v>
          </cell>
          <cell r="X190">
            <v>822</v>
          </cell>
          <cell r="Y190">
            <v>822</v>
          </cell>
          <cell r="Z190">
            <v>0</v>
          </cell>
          <cell r="AA190">
            <v>123</v>
          </cell>
          <cell r="AB190">
            <v>90.42</v>
          </cell>
          <cell r="AC190">
            <v>8.8000000000000007</v>
          </cell>
          <cell r="AD190">
            <v>22</v>
          </cell>
          <cell r="AE190">
            <v>11</v>
          </cell>
          <cell r="AF190">
            <v>22</v>
          </cell>
          <cell r="AG190">
            <v>22</v>
          </cell>
          <cell r="AH190">
            <v>0</v>
          </cell>
          <cell r="AI190">
            <v>0</v>
          </cell>
          <cell r="AJ190">
            <v>0</v>
          </cell>
          <cell r="AK190">
            <v>0</v>
          </cell>
          <cell r="AL190">
            <v>0</v>
          </cell>
          <cell r="AM190">
            <v>0</v>
          </cell>
          <cell r="AN190">
            <v>0</v>
          </cell>
          <cell r="AO190">
            <v>0</v>
          </cell>
          <cell r="AP190">
            <v>0</v>
          </cell>
          <cell r="AQ190">
            <v>0</v>
          </cell>
          <cell r="AR190">
            <v>0</v>
          </cell>
          <cell r="AS190">
            <v>3</v>
          </cell>
          <cell r="AT190">
            <v>0.75</v>
          </cell>
          <cell r="AU190">
            <v>143.02000000000001</v>
          </cell>
          <cell r="AV190">
            <v>35.755000000000003</v>
          </cell>
          <cell r="AW190">
            <v>143.02000000000001</v>
          </cell>
          <cell r="AX190">
            <v>143.02000000000001</v>
          </cell>
          <cell r="AY190">
            <v>0</v>
          </cell>
          <cell r="AZ190">
            <v>0</v>
          </cell>
          <cell r="BA190">
            <v>0</v>
          </cell>
          <cell r="BB190">
            <v>0</v>
          </cell>
          <cell r="BC190">
            <v>0</v>
          </cell>
          <cell r="BD190">
            <v>56.94</v>
          </cell>
          <cell r="BE190">
            <v>56.94</v>
          </cell>
          <cell r="BF190">
            <v>56.94</v>
          </cell>
          <cell r="BG190">
            <v>0</v>
          </cell>
          <cell r="BH190">
            <v>1008.8986</v>
          </cell>
          <cell r="BI190">
            <v>1025.665</v>
          </cell>
          <cell r="BJ190">
            <v>1008.8986</v>
          </cell>
          <cell r="BK190">
            <v>1025.665</v>
          </cell>
          <cell r="BL190">
            <v>1025.665</v>
          </cell>
          <cell r="BM190">
            <v>1025.665</v>
          </cell>
          <cell r="BN190" t="str">
            <v>&lt;--ADMw_F--</v>
          </cell>
          <cell r="BO190">
            <v>-8.2489999999999994E-3</v>
          </cell>
          <cell r="BP190">
            <v>0</v>
          </cell>
          <cell r="BQ190">
            <v>395.38</v>
          </cell>
          <cell r="BR190">
            <v>10</v>
          </cell>
          <cell r="BS190">
            <v>0.7</v>
          </cell>
          <cell r="BT190" t="str">
            <v>&lt;--Spacer--&gt;</v>
          </cell>
          <cell r="BU190" t="str">
            <v>&lt;--Spacer--&gt;</v>
          </cell>
          <cell r="BV190" t="str">
            <v>&lt;--Spacer--&gt;</v>
          </cell>
          <cell r="BW190" t="str">
            <v>&lt;--Spacer--&gt;</v>
          </cell>
          <cell r="BX190">
            <v>2098</v>
          </cell>
          <cell r="BY190">
            <v>2110000</v>
          </cell>
          <cell r="BZ190">
            <v>0</v>
          </cell>
          <cell r="CA190">
            <v>0</v>
          </cell>
          <cell r="CB190">
            <v>10000</v>
          </cell>
          <cell r="CC190">
            <v>10000</v>
          </cell>
          <cell r="CD190">
            <v>0</v>
          </cell>
          <cell r="CE190">
            <v>0</v>
          </cell>
          <cell r="CF190">
            <v>0</v>
          </cell>
          <cell r="CG190">
            <v>9.9600000000000009</v>
          </cell>
          <cell r="CH190">
            <v>325000</v>
          </cell>
          <cell r="CI190">
            <v>807.76</v>
          </cell>
          <cell r="CJ190">
            <v>807.76</v>
          </cell>
          <cell r="CK190">
            <v>807.76</v>
          </cell>
          <cell r="CL190">
            <v>0</v>
          </cell>
          <cell r="CM190">
            <v>0</v>
          </cell>
          <cell r="CN190" t="str">
            <v>--ADMw_C--&gt;</v>
          </cell>
          <cell r="CO190">
            <v>807.76</v>
          </cell>
          <cell r="CP190">
            <v>807.76</v>
          </cell>
          <cell r="CQ190">
            <v>807.76</v>
          </cell>
          <cell r="CR190">
            <v>0</v>
          </cell>
          <cell r="CS190">
            <v>123</v>
          </cell>
          <cell r="CT190">
            <v>88.8536</v>
          </cell>
          <cell r="CU190">
            <v>8.8000000000000007</v>
          </cell>
          <cell r="CV190">
            <v>21.32</v>
          </cell>
          <cell r="CW190">
            <v>10.66</v>
          </cell>
          <cell r="CX190">
            <v>21.32</v>
          </cell>
          <cell r="CY190">
            <v>21.32</v>
          </cell>
          <cell r="CZ190">
            <v>0</v>
          </cell>
          <cell r="DA190">
            <v>0</v>
          </cell>
          <cell r="DB190">
            <v>0</v>
          </cell>
          <cell r="DC190">
            <v>0</v>
          </cell>
          <cell r="DD190">
            <v>0</v>
          </cell>
          <cell r="DE190">
            <v>0</v>
          </cell>
          <cell r="DF190">
            <v>0</v>
          </cell>
          <cell r="DG190">
            <v>0</v>
          </cell>
          <cell r="DH190">
            <v>0</v>
          </cell>
          <cell r="DI190">
            <v>0</v>
          </cell>
          <cell r="DJ190">
            <v>0</v>
          </cell>
          <cell r="DK190">
            <v>3</v>
          </cell>
          <cell r="DL190">
            <v>0.75</v>
          </cell>
          <cell r="DM190">
            <v>140.54</v>
          </cell>
          <cell r="DN190">
            <v>35.134999999999998</v>
          </cell>
          <cell r="DO190">
            <v>140.54</v>
          </cell>
          <cell r="DP190">
            <v>140.54</v>
          </cell>
          <cell r="DQ190">
            <v>0</v>
          </cell>
          <cell r="DR190">
            <v>0</v>
          </cell>
          <cell r="DS190">
            <v>0</v>
          </cell>
          <cell r="DT190">
            <v>0</v>
          </cell>
          <cell r="DU190">
            <v>0</v>
          </cell>
          <cell r="DV190">
            <v>56.94</v>
          </cell>
          <cell r="DW190">
            <v>56.94</v>
          </cell>
          <cell r="DX190">
            <v>56.94</v>
          </cell>
          <cell r="DY190">
            <v>0</v>
          </cell>
          <cell r="DZ190">
            <v>1044.6908000000001</v>
          </cell>
          <cell r="EA190">
            <v>1008.8986</v>
          </cell>
          <cell r="EB190">
            <v>1044.6908000000001</v>
          </cell>
          <cell r="EC190">
            <v>1008.8986</v>
          </cell>
          <cell r="ED190">
            <v>1044.6908000000001</v>
          </cell>
          <cell r="EE190">
            <v>1044.6908000000001</v>
          </cell>
          <cell r="EF190" t="str">
            <v>&lt;--ADMw_C--</v>
          </cell>
          <cell r="EG190">
            <v>-7.6860000000000001E-3</v>
          </cell>
          <cell r="EH190">
            <v>0</v>
          </cell>
          <cell r="EI190">
            <v>399.25</v>
          </cell>
          <cell r="EJ190">
            <v>11</v>
          </cell>
          <cell r="EK190">
            <v>0.7</v>
          </cell>
          <cell r="EL190" t="str">
            <v>&lt;--Spacer--&gt;</v>
          </cell>
          <cell r="EM190" t="str">
            <v>&lt;--Spacer--&gt;</v>
          </cell>
          <cell r="EN190" t="str">
            <v>&lt;--Spacer--&gt;</v>
          </cell>
          <cell r="EO190" t="str">
            <v>&lt;--Spacer--&gt;</v>
          </cell>
          <cell r="EP190">
            <v>2098</v>
          </cell>
          <cell r="EQ190">
            <v>1866606</v>
          </cell>
          <cell r="ER190">
            <v>0</v>
          </cell>
          <cell r="ES190">
            <v>89113</v>
          </cell>
          <cell r="ET190">
            <v>45504</v>
          </cell>
          <cell r="EU190">
            <v>0</v>
          </cell>
          <cell r="EV190">
            <v>0</v>
          </cell>
          <cell r="EW190">
            <v>0</v>
          </cell>
          <cell r="EX190">
            <v>0</v>
          </cell>
          <cell r="EY190">
            <v>9.9600000000000009</v>
          </cell>
          <cell r="EZ190">
            <v>315656</v>
          </cell>
          <cell r="FA190">
            <v>842.28</v>
          </cell>
          <cell r="FB190">
            <v>842.28</v>
          </cell>
          <cell r="FC190">
            <v>842.28</v>
          </cell>
          <cell r="FD190">
            <v>0</v>
          </cell>
          <cell r="FE190">
            <v>0</v>
          </cell>
          <cell r="FF190" t="str">
            <v>--ADMw_P--&gt;</v>
          </cell>
          <cell r="FG190">
            <v>842.28</v>
          </cell>
          <cell r="FH190">
            <v>842.28</v>
          </cell>
          <cell r="FI190">
            <v>842.28</v>
          </cell>
          <cell r="FJ190">
            <v>0</v>
          </cell>
          <cell r="FK190">
            <v>124</v>
          </cell>
          <cell r="FL190">
            <v>92.650800000000004</v>
          </cell>
          <cell r="FM190">
            <v>8.8000000000000007</v>
          </cell>
          <cell r="FN190">
            <v>19.64</v>
          </cell>
          <cell r="FO190">
            <v>9.82</v>
          </cell>
          <cell r="FP190">
            <v>19.64</v>
          </cell>
          <cell r="FQ190">
            <v>19.64</v>
          </cell>
          <cell r="FR190">
            <v>0</v>
          </cell>
          <cell r="FS190">
            <v>0</v>
          </cell>
          <cell r="FT190">
            <v>0</v>
          </cell>
          <cell r="FU190">
            <v>0</v>
          </cell>
          <cell r="FV190">
            <v>0</v>
          </cell>
          <cell r="FW190">
            <v>0</v>
          </cell>
          <cell r="FX190">
            <v>0</v>
          </cell>
          <cell r="FY190">
            <v>0</v>
          </cell>
          <cell r="FZ190">
            <v>0</v>
          </cell>
          <cell r="GA190">
            <v>0</v>
          </cell>
          <cell r="GB190">
            <v>0</v>
          </cell>
          <cell r="GC190">
            <v>2</v>
          </cell>
          <cell r="GD190">
            <v>0.5</v>
          </cell>
          <cell r="GE190">
            <v>134.80000000000001</v>
          </cell>
          <cell r="GF190">
            <v>33.700000000000003</v>
          </cell>
          <cell r="GG190">
            <v>134.80000000000001</v>
          </cell>
          <cell r="GH190">
            <v>134.80000000000001</v>
          </cell>
          <cell r="GI190">
            <v>0</v>
          </cell>
          <cell r="GJ190">
            <v>0</v>
          </cell>
          <cell r="GK190">
            <v>0</v>
          </cell>
          <cell r="GL190">
            <v>0</v>
          </cell>
          <cell r="GM190">
            <v>0</v>
          </cell>
          <cell r="GN190">
            <v>56.94</v>
          </cell>
          <cell r="GO190">
            <v>56.94</v>
          </cell>
          <cell r="GP190">
            <v>56.94</v>
          </cell>
          <cell r="GQ190">
            <v>0</v>
          </cell>
          <cell r="GR190">
            <v>1096.3121000000001</v>
          </cell>
          <cell r="GS190">
            <v>1044.6908000000001</v>
          </cell>
          <cell r="GT190">
            <v>1096.3121000000001</v>
          </cell>
          <cell r="GU190">
            <v>1044.6908000000001</v>
          </cell>
          <cell r="GV190">
            <v>1096.3121000000001</v>
          </cell>
          <cell r="GW190">
            <v>1096.3121000000001</v>
          </cell>
          <cell r="GX190" t="str">
            <v>&lt;--ADMw_P--</v>
          </cell>
          <cell r="GY190">
            <v>0</v>
          </cell>
          <cell r="GZ190">
            <v>0</v>
          </cell>
          <cell r="HA190">
            <v>374.76</v>
          </cell>
          <cell r="HB190">
            <v>8</v>
          </cell>
          <cell r="HC190">
            <v>0.7</v>
          </cell>
          <cell r="HD190" t="str">
            <v>&lt;--Spacer--&gt;</v>
          </cell>
          <cell r="HE190" t="str">
            <v>&lt;--Spacer--&gt;</v>
          </cell>
          <cell r="HF190" t="str">
            <v>&lt;--Spacer--&gt;</v>
          </cell>
          <cell r="HG190" t="str">
            <v>&lt;--Spacer--&gt;</v>
          </cell>
          <cell r="HH190">
            <v>2098</v>
          </cell>
          <cell r="HI190">
            <v>1788932</v>
          </cell>
          <cell r="HJ190">
            <v>4739</v>
          </cell>
          <cell r="HK190">
            <v>104858</v>
          </cell>
          <cell r="HL190">
            <v>486</v>
          </cell>
          <cell r="HM190">
            <v>22136</v>
          </cell>
          <cell r="HN190">
            <v>0</v>
          </cell>
          <cell r="HO190">
            <v>0</v>
          </cell>
          <cell r="HP190">
            <v>0</v>
          </cell>
          <cell r="HQ190">
            <v>10.06</v>
          </cell>
          <cell r="HR190">
            <v>296554</v>
          </cell>
          <cell r="HS190">
            <v>897.36</v>
          </cell>
          <cell r="HT190">
            <v>897.36</v>
          </cell>
          <cell r="HU190">
            <v>897.36</v>
          </cell>
          <cell r="HV190">
            <v>0</v>
          </cell>
          <cell r="HW190">
            <v>0</v>
          </cell>
          <cell r="HX190" t="str">
            <v>--ADMw_O--&gt;</v>
          </cell>
          <cell r="HY190">
            <v>897.36</v>
          </cell>
          <cell r="HZ190">
            <v>897.36</v>
          </cell>
          <cell r="IA190">
            <v>897.36</v>
          </cell>
          <cell r="IB190">
            <v>0</v>
          </cell>
          <cell r="IC190">
            <v>119</v>
          </cell>
          <cell r="ID190">
            <v>98.709599999999995</v>
          </cell>
          <cell r="IE190">
            <v>3.9</v>
          </cell>
          <cell r="IF190">
            <v>19.97</v>
          </cell>
          <cell r="IG190">
            <v>9.9849999999999994</v>
          </cell>
          <cell r="IH190">
            <v>19.97</v>
          </cell>
          <cell r="II190">
            <v>19.97</v>
          </cell>
          <cell r="IJ190">
            <v>0</v>
          </cell>
          <cell r="IK190">
            <v>0</v>
          </cell>
          <cell r="IL190">
            <v>0</v>
          </cell>
          <cell r="IM190">
            <v>0</v>
          </cell>
          <cell r="IN190">
            <v>0</v>
          </cell>
          <cell r="IO190">
            <v>0</v>
          </cell>
          <cell r="IP190">
            <v>0</v>
          </cell>
          <cell r="IQ190">
            <v>0</v>
          </cell>
          <cell r="IR190">
            <v>0</v>
          </cell>
          <cell r="IS190">
            <v>0</v>
          </cell>
          <cell r="IT190">
            <v>0</v>
          </cell>
          <cell r="IU190">
            <v>4</v>
          </cell>
          <cell r="IV190">
            <v>1</v>
          </cell>
          <cell r="IW190">
            <v>166.43</v>
          </cell>
          <cell r="IX190">
            <v>41.607500000000002</v>
          </cell>
          <cell r="IY190">
            <v>166.43</v>
          </cell>
          <cell r="IZ190">
            <v>166.43</v>
          </cell>
          <cell r="JA190">
            <v>0</v>
          </cell>
          <cell r="JB190">
            <v>0</v>
          </cell>
          <cell r="JC190">
            <v>0</v>
          </cell>
          <cell r="JD190">
            <v>0</v>
          </cell>
          <cell r="JE190">
            <v>0</v>
          </cell>
          <cell r="JF190">
            <v>43.75</v>
          </cell>
          <cell r="JG190">
            <v>43.75</v>
          </cell>
          <cell r="JH190">
            <v>43.75</v>
          </cell>
          <cell r="JI190">
            <v>0</v>
          </cell>
          <cell r="JJ190">
            <v>1096.3121000000001</v>
          </cell>
          <cell r="JK190">
            <v>1096.3121000000001</v>
          </cell>
          <cell r="JL190" t="str">
            <v>&lt;--ADMw_O--</v>
          </cell>
          <cell r="JM190">
            <v>-1.531E-3</v>
          </cell>
          <cell r="JN190">
            <v>0</v>
          </cell>
          <cell r="JO190">
            <v>330.47</v>
          </cell>
          <cell r="JP190">
            <v>8</v>
          </cell>
          <cell r="JQ190">
            <v>0.7</v>
          </cell>
          <cell r="JR190">
            <v>43640.35126797454</v>
          </cell>
          <cell r="JS190">
            <v>1</v>
          </cell>
          <cell r="JT190">
            <v>2</v>
          </cell>
        </row>
        <row r="191">
          <cell r="A191">
            <v>2100</v>
          </cell>
          <cell r="B191">
            <v>2100</v>
          </cell>
          <cell r="C191" t="str">
            <v>22008</v>
          </cell>
          <cell r="D191" t="str">
            <v>Linn</v>
          </cell>
          <cell r="E191" t="str">
            <v>Greater Albany Public SD 8J</v>
          </cell>
          <cell r="G191">
            <v>2098</v>
          </cell>
          <cell r="H191">
            <v>25000000</v>
          </cell>
          <cell r="I191">
            <v>150000</v>
          </cell>
          <cell r="J191">
            <v>0</v>
          </cell>
          <cell r="K191">
            <v>40000</v>
          </cell>
          <cell r="L191">
            <v>200000</v>
          </cell>
          <cell r="M191">
            <v>0</v>
          </cell>
          <cell r="N191">
            <v>0</v>
          </cell>
          <cell r="O191">
            <v>0</v>
          </cell>
          <cell r="P191">
            <v>11.23</v>
          </cell>
          <cell r="Q191">
            <v>4950000</v>
          </cell>
          <cell r="R191">
            <v>9381</v>
          </cell>
          <cell r="S191">
            <v>9381</v>
          </cell>
          <cell r="T191">
            <v>9381</v>
          </cell>
          <cell r="U191">
            <v>0</v>
          </cell>
          <cell r="V191" t="str">
            <v>--ADMw_F--&gt;</v>
          </cell>
          <cell r="W191">
            <v>9381</v>
          </cell>
          <cell r="X191">
            <v>9381</v>
          </cell>
          <cell r="Y191">
            <v>9381</v>
          </cell>
          <cell r="Z191">
            <v>0</v>
          </cell>
          <cell r="AA191">
            <v>1250</v>
          </cell>
          <cell r="AB191">
            <v>1031.9100000000001</v>
          </cell>
          <cell r="AC191">
            <v>42.5</v>
          </cell>
          <cell r="AD191">
            <v>550</v>
          </cell>
          <cell r="AE191">
            <v>275</v>
          </cell>
          <cell r="AF191">
            <v>550</v>
          </cell>
          <cell r="AG191">
            <v>550</v>
          </cell>
          <cell r="AH191">
            <v>0</v>
          </cell>
          <cell r="AI191">
            <v>10</v>
          </cell>
          <cell r="AJ191">
            <v>10</v>
          </cell>
          <cell r="AK191">
            <v>10</v>
          </cell>
          <cell r="AL191">
            <v>10</v>
          </cell>
          <cell r="AM191">
            <v>0</v>
          </cell>
          <cell r="AN191">
            <v>0</v>
          </cell>
          <cell r="AO191">
            <v>0</v>
          </cell>
          <cell r="AP191">
            <v>0</v>
          </cell>
          <cell r="AQ191">
            <v>0</v>
          </cell>
          <cell r="AR191">
            <v>0</v>
          </cell>
          <cell r="AS191">
            <v>114</v>
          </cell>
          <cell r="AT191">
            <v>28.5</v>
          </cell>
          <cell r="AU191">
            <v>1311.46</v>
          </cell>
          <cell r="AV191">
            <v>327.86500000000001</v>
          </cell>
          <cell r="AW191">
            <v>1311.46</v>
          </cell>
          <cell r="AX191">
            <v>1311.46</v>
          </cell>
          <cell r="AY191">
            <v>0</v>
          </cell>
          <cell r="AZ191">
            <v>0</v>
          </cell>
          <cell r="BA191">
            <v>0</v>
          </cell>
          <cell r="BB191">
            <v>0</v>
          </cell>
          <cell r="BC191">
            <v>0</v>
          </cell>
          <cell r="BD191">
            <v>0</v>
          </cell>
          <cell r="BE191">
            <v>0</v>
          </cell>
          <cell r="BF191">
            <v>0</v>
          </cell>
          <cell r="BG191">
            <v>0</v>
          </cell>
          <cell r="BH191">
            <v>10993.373900000001</v>
          </cell>
          <cell r="BI191">
            <v>11096.775</v>
          </cell>
          <cell r="BJ191">
            <v>10993.373900000001</v>
          </cell>
          <cell r="BK191">
            <v>11096.775</v>
          </cell>
          <cell r="BL191">
            <v>11096.775</v>
          </cell>
          <cell r="BM191">
            <v>11096.775</v>
          </cell>
          <cell r="BN191" t="str">
            <v>&lt;--ADMw_F--</v>
          </cell>
          <cell r="BO191">
            <v>-3.3310000000000002E-3</v>
          </cell>
          <cell r="BP191">
            <v>0</v>
          </cell>
          <cell r="BQ191">
            <v>527.66</v>
          </cell>
          <cell r="BR191">
            <v>28</v>
          </cell>
          <cell r="BS191">
            <v>0.7</v>
          </cell>
          <cell r="BT191" t="str">
            <v>&lt;--Spacer--&gt;</v>
          </cell>
          <cell r="BU191" t="str">
            <v>&lt;--Spacer--&gt;</v>
          </cell>
          <cell r="BV191" t="str">
            <v>&lt;--Spacer--&gt;</v>
          </cell>
          <cell r="BW191" t="str">
            <v>&lt;--Spacer--&gt;</v>
          </cell>
          <cell r="BX191">
            <v>2098</v>
          </cell>
          <cell r="BY191">
            <v>24500000</v>
          </cell>
          <cell r="BZ191">
            <v>150000</v>
          </cell>
          <cell r="CA191">
            <v>0</v>
          </cell>
          <cell r="CB191">
            <v>40000</v>
          </cell>
          <cell r="CC191">
            <v>200000</v>
          </cell>
          <cell r="CD191">
            <v>0</v>
          </cell>
          <cell r="CE191">
            <v>0</v>
          </cell>
          <cell r="CF191">
            <v>0</v>
          </cell>
          <cell r="CG191">
            <v>10.74</v>
          </cell>
          <cell r="CH191">
            <v>4750000</v>
          </cell>
          <cell r="CI191">
            <v>9297.74</v>
          </cell>
          <cell r="CJ191">
            <v>9297.74</v>
          </cell>
          <cell r="CK191">
            <v>9297.74</v>
          </cell>
          <cell r="CL191">
            <v>0</v>
          </cell>
          <cell r="CM191">
            <v>0</v>
          </cell>
          <cell r="CN191" t="str">
            <v>--ADMw_C--&gt;</v>
          </cell>
          <cell r="CO191">
            <v>9297.74</v>
          </cell>
          <cell r="CP191">
            <v>9297.74</v>
          </cell>
          <cell r="CQ191">
            <v>9297.74</v>
          </cell>
          <cell r="CR191">
            <v>0</v>
          </cell>
          <cell r="CS191">
            <v>1239</v>
          </cell>
          <cell r="CT191">
            <v>1022.7514</v>
          </cell>
          <cell r="CU191">
            <v>42.5</v>
          </cell>
          <cell r="CV191">
            <v>549.39</v>
          </cell>
          <cell r="CW191">
            <v>274.69499999999999</v>
          </cell>
          <cell r="CX191">
            <v>549.39</v>
          </cell>
          <cell r="CY191">
            <v>549.39</v>
          </cell>
          <cell r="CZ191">
            <v>0</v>
          </cell>
          <cell r="DA191">
            <v>7.42</v>
          </cell>
          <cell r="DB191">
            <v>7.42</v>
          </cell>
          <cell r="DC191">
            <v>7.42</v>
          </cell>
          <cell r="DD191">
            <v>7.42</v>
          </cell>
          <cell r="DE191">
            <v>0</v>
          </cell>
          <cell r="DF191">
            <v>14</v>
          </cell>
          <cell r="DG191">
            <v>-3.5</v>
          </cell>
          <cell r="DH191">
            <v>14</v>
          </cell>
          <cell r="DI191">
            <v>14</v>
          </cell>
          <cell r="DJ191">
            <v>0</v>
          </cell>
          <cell r="DK191">
            <v>114</v>
          </cell>
          <cell r="DL191">
            <v>28.5</v>
          </cell>
          <cell r="DM191">
            <v>1293.07</v>
          </cell>
          <cell r="DN191">
            <v>323.26749999999998</v>
          </cell>
          <cell r="DO191">
            <v>1293.07</v>
          </cell>
          <cell r="DP191">
            <v>1293.07</v>
          </cell>
          <cell r="DQ191">
            <v>0</v>
          </cell>
          <cell r="DR191">
            <v>0</v>
          </cell>
          <cell r="DS191">
            <v>0</v>
          </cell>
          <cell r="DT191">
            <v>0</v>
          </cell>
          <cell r="DU191">
            <v>0</v>
          </cell>
          <cell r="DV191">
            <v>0</v>
          </cell>
          <cell r="DW191">
            <v>0</v>
          </cell>
          <cell r="DX191">
            <v>0</v>
          </cell>
          <cell r="DY191">
            <v>0</v>
          </cell>
          <cell r="DZ191">
            <v>11167.707700000001</v>
          </cell>
          <cell r="EA191">
            <v>10993.373900000001</v>
          </cell>
          <cell r="EB191">
            <v>11167.707700000001</v>
          </cell>
          <cell r="EC191">
            <v>10993.373900000001</v>
          </cell>
          <cell r="ED191">
            <v>11167.707700000001</v>
          </cell>
          <cell r="EE191">
            <v>11167.707700000001</v>
          </cell>
          <cell r="EF191" t="str">
            <v>&lt;--ADMw_C--</v>
          </cell>
          <cell r="EG191">
            <v>-5.4140000000000004E-3</v>
          </cell>
          <cell r="EH191">
            <v>0</v>
          </cell>
          <cell r="EI191">
            <v>508.11</v>
          </cell>
          <cell r="EJ191">
            <v>31</v>
          </cell>
          <cell r="EK191">
            <v>0.7</v>
          </cell>
          <cell r="EL191" t="str">
            <v>&lt;--Spacer--&gt;</v>
          </cell>
          <cell r="EM191" t="str">
            <v>&lt;--Spacer--&gt;</v>
          </cell>
          <cell r="EN191" t="str">
            <v>&lt;--Spacer--&gt;</v>
          </cell>
          <cell r="EO191" t="str">
            <v>&lt;--Spacer--&gt;</v>
          </cell>
          <cell r="EP191">
            <v>2098</v>
          </cell>
          <cell r="EQ191">
            <v>23792872</v>
          </cell>
          <cell r="ER191">
            <v>316494</v>
          </cell>
          <cell r="ES191">
            <v>989270</v>
          </cell>
          <cell r="ET191">
            <v>70415</v>
          </cell>
          <cell r="EU191">
            <v>370360</v>
          </cell>
          <cell r="EV191">
            <v>0</v>
          </cell>
          <cell r="EW191">
            <v>0</v>
          </cell>
          <cell r="EX191">
            <v>0</v>
          </cell>
          <cell r="EY191">
            <v>11.23</v>
          </cell>
          <cell r="EZ191">
            <v>4971392</v>
          </cell>
          <cell r="FA191">
            <v>9403.6200000000008</v>
          </cell>
          <cell r="FB191">
            <v>9403.6200000000008</v>
          </cell>
          <cell r="FC191">
            <v>9403.6200000000008</v>
          </cell>
          <cell r="FD191">
            <v>0</v>
          </cell>
          <cell r="FE191">
            <v>0</v>
          </cell>
          <cell r="FF191" t="str">
            <v>--ADMw_P--&gt;</v>
          </cell>
          <cell r="FG191">
            <v>9403.6200000000008</v>
          </cell>
          <cell r="FH191">
            <v>9403.6200000000008</v>
          </cell>
          <cell r="FI191">
            <v>9403.6200000000008</v>
          </cell>
          <cell r="FJ191">
            <v>0</v>
          </cell>
          <cell r="FK191">
            <v>1240</v>
          </cell>
          <cell r="FL191">
            <v>1034.3982000000001</v>
          </cell>
          <cell r="FM191">
            <v>42.5</v>
          </cell>
          <cell r="FN191">
            <v>561.4</v>
          </cell>
          <cell r="FO191">
            <v>280.7</v>
          </cell>
          <cell r="FP191">
            <v>561.4</v>
          </cell>
          <cell r="FQ191">
            <v>561.4</v>
          </cell>
          <cell r="FR191">
            <v>0</v>
          </cell>
          <cell r="FS191">
            <v>9.17</v>
          </cell>
          <cell r="FT191">
            <v>9.17</v>
          </cell>
          <cell r="FU191">
            <v>9.17</v>
          </cell>
          <cell r="FV191">
            <v>9.17</v>
          </cell>
          <cell r="FW191">
            <v>0</v>
          </cell>
          <cell r="FX191">
            <v>16.72</v>
          </cell>
          <cell r="FY191">
            <v>-2.508</v>
          </cell>
          <cell r="FZ191">
            <v>16.72</v>
          </cell>
          <cell r="GA191">
            <v>16.72</v>
          </cell>
          <cell r="GB191">
            <v>0</v>
          </cell>
          <cell r="GC191">
            <v>103</v>
          </cell>
          <cell r="GD191">
            <v>25.75</v>
          </cell>
          <cell r="GE191">
            <v>1496.31</v>
          </cell>
          <cell r="GF191">
            <v>374.07749999999999</v>
          </cell>
          <cell r="GG191">
            <v>1496.31</v>
          </cell>
          <cell r="GH191">
            <v>1496.31</v>
          </cell>
          <cell r="GI191">
            <v>0</v>
          </cell>
          <cell r="GJ191">
            <v>0</v>
          </cell>
          <cell r="GK191">
            <v>0</v>
          </cell>
          <cell r="GL191">
            <v>0</v>
          </cell>
          <cell r="GM191">
            <v>0</v>
          </cell>
          <cell r="GN191">
            <v>0</v>
          </cell>
          <cell r="GO191">
            <v>0</v>
          </cell>
          <cell r="GP191">
            <v>0</v>
          </cell>
          <cell r="GQ191">
            <v>0</v>
          </cell>
          <cell r="GR191">
            <v>11240.490400000001</v>
          </cell>
          <cell r="GS191">
            <v>11167.707700000001</v>
          </cell>
          <cell r="GT191">
            <v>11240.490400000001</v>
          </cell>
          <cell r="GU191">
            <v>11167.707700000001</v>
          </cell>
          <cell r="GV191">
            <v>11240.490400000001</v>
          </cell>
          <cell r="GW191">
            <v>11240.490400000001</v>
          </cell>
          <cell r="GX191" t="str">
            <v>&lt;--ADMw_P--</v>
          </cell>
          <cell r="GY191">
            <v>-5.9249999999999997E-3</v>
          </cell>
          <cell r="GZ191">
            <v>0</v>
          </cell>
          <cell r="HA191">
            <v>528.66999999999996</v>
          </cell>
          <cell r="HB191">
            <v>35</v>
          </cell>
          <cell r="HC191">
            <v>0.7</v>
          </cell>
          <cell r="HD191" t="str">
            <v>&lt;--Spacer--&gt;</v>
          </cell>
          <cell r="HE191" t="str">
            <v>&lt;--Spacer--&gt;</v>
          </cell>
          <cell r="HF191" t="str">
            <v>&lt;--Spacer--&gt;</v>
          </cell>
          <cell r="HG191" t="str">
            <v>&lt;--Spacer--&gt;</v>
          </cell>
          <cell r="HH191">
            <v>2098</v>
          </cell>
          <cell r="HI191">
            <v>22718473</v>
          </cell>
          <cell r="HJ191">
            <v>51863</v>
          </cell>
          <cell r="HK191">
            <v>1204641</v>
          </cell>
          <cell r="HL191">
            <v>45984</v>
          </cell>
          <cell r="HM191">
            <v>188976</v>
          </cell>
          <cell r="HN191">
            <v>0</v>
          </cell>
          <cell r="HO191">
            <v>0</v>
          </cell>
          <cell r="HP191">
            <v>0</v>
          </cell>
          <cell r="HQ191">
            <v>11.09</v>
          </cell>
          <cell r="HR191">
            <v>3998309</v>
          </cell>
          <cell r="HS191">
            <v>9407.39</v>
          </cell>
          <cell r="HT191">
            <v>9407.39</v>
          </cell>
          <cell r="HU191">
            <v>9407.39</v>
          </cell>
          <cell r="HV191">
            <v>0</v>
          </cell>
          <cell r="HW191">
            <v>0</v>
          </cell>
          <cell r="HX191" t="str">
            <v>--ADMw_O--&gt;</v>
          </cell>
          <cell r="HY191">
            <v>9407.39</v>
          </cell>
          <cell r="HZ191">
            <v>9407.39</v>
          </cell>
          <cell r="IA191">
            <v>9407.39</v>
          </cell>
          <cell r="IB191">
            <v>0</v>
          </cell>
          <cell r="IC191">
            <v>1233</v>
          </cell>
          <cell r="ID191">
            <v>1034.8128999999999</v>
          </cell>
          <cell r="IE191">
            <v>43.8</v>
          </cell>
          <cell r="IF191">
            <v>564.35</v>
          </cell>
          <cell r="IG191">
            <v>282.17500000000001</v>
          </cell>
          <cell r="IH191">
            <v>564.35</v>
          </cell>
          <cell r="II191">
            <v>564.35</v>
          </cell>
          <cell r="IJ191">
            <v>0</v>
          </cell>
          <cell r="IK191">
            <v>9.34</v>
          </cell>
          <cell r="IL191">
            <v>9.34</v>
          </cell>
          <cell r="IM191">
            <v>9.34</v>
          </cell>
          <cell r="IN191">
            <v>9.34</v>
          </cell>
          <cell r="IO191">
            <v>0</v>
          </cell>
          <cell r="IP191">
            <v>0</v>
          </cell>
          <cell r="IQ191">
            <v>0</v>
          </cell>
          <cell r="IR191">
            <v>0</v>
          </cell>
          <cell r="IS191">
            <v>0</v>
          </cell>
          <cell r="IT191">
            <v>0</v>
          </cell>
          <cell r="IU191">
            <v>100</v>
          </cell>
          <cell r="IV191">
            <v>25</v>
          </cell>
          <cell r="IW191">
            <v>1751.89</v>
          </cell>
          <cell r="IX191">
            <v>437.97250000000003</v>
          </cell>
          <cell r="IY191">
            <v>1751.89</v>
          </cell>
          <cell r="IZ191">
            <v>1751.89</v>
          </cell>
          <cell r="JA191">
            <v>0</v>
          </cell>
          <cell r="JB191">
            <v>0</v>
          </cell>
          <cell r="JC191">
            <v>0</v>
          </cell>
          <cell r="JD191">
            <v>0</v>
          </cell>
          <cell r="JE191">
            <v>0</v>
          </cell>
          <cell r="JF191">
            <v>0</v>
          </cell>
          <cell r="JG191">
            <v>0</v>
          </cell>
          <cell r="JH191">
            <v>0</v>
          </cell>
          <cell r="JI191">
            <v>0</v>
          </cell>
          <cell r="JJ191">
            <v>11240.490400000001</v>
          </cell>
          <cell r="JK191">
            <v>11240.490400000001</v>
          </cell>
          <cell r="JL191" t="str">
            <v>&lt;--ADMw_O--</v>
          </cell>
          <cell r="JM191">
            <v>0</v>
          </cell>
          <cell r="JN191">
            <v>0</v>
          </cell>
          <cell r="JO191">
            <v>425.02</v>
          </cell>
          <cell r="JP191">
            <v>18</v>
          </cell>
          <cell r="JQ191">
            <v>0.7</v>
          </cell>
          <cell r="JR191">
            <v>43640.35126797454</v>
          </cell>
          <cell r="JS191">
            <v>1</v>
          </cell>
          <cell r="JT191">
            <v>2</v>
          </cell>
        </row>
        <row r="192">
          <cell r="A192">
            <v>2101</v>
          </cell>
          <cell r="B192">
            <v>2101</v>
          </cell>
          <cell r="C192" t="str">
            <v>22009</v>
          </cell>
          <cell r="D192" t="str">
            <v>Linn</v>
          </cell>
          <cell r="E192" t="str">
            <v>Lebanon Community SD 9</v>
          </cell>
          <cell r="G192">
            <v>2098</v>
          </cell>
          <cell r="H192">
            <v>10630740</v>
          </cell>
          <cell r="I192">
            <v>0</v>
          </cell>
          <cell r="J192">
            <v>0</v>
          </cell>
          <cell r="K192">
            <v>0</v>
          </cell>
          <cell r="L192">
            <v>160000</v>
          </cell>
          <cell r="M192">
            <v>0</v>
          </cell>
          <cell r="N192">
            <v>0</v>
          </cell>
          <cell r="O192">
            <v>0</v>
          </cell>
          <cell r="P192">
            <v>10.87</v>
          </cell>
          <cell r="Q192">
            <v>1875000</v>
          </cell>
          <cell r="R192">
            <v>4237</v>
          </cell>
          <cell r="S192">
            <v>4237</v>
          </cell>
          <cell r="T192">
            <v>4237</v>
          </cell>
          <cell r="U192">
            <v>0</v>
          </cell>
          <cell r="V192" t="str">
            <v>--ADMw_F--&gt;</v>
          </cell>
          <cell r="W192">
            <v>4237</v>
          </cell>
          <cell r="X192">
            <v>4237</v>
          </cell>
          <cell r="Y192">
            <v>4237</v>
          </cell>
          <cell r="Z192">
            <v>0</v>
          </cell>
          <cell r="AA192">
            <v>690</v>
          </cell>
          <cell r="AB192">
            <v>466.07</v>
          </cell>
          <cell r="AC192">
            <v>43.8</v>
          </cell>
          <cell r="AD192">
            <v>59</v>
          </cell>
          <cell r="AE192">
            <v>29.5</v>
          </cell>
          <cell r="AF192">
            <v>59</v>
          </cell>
          <cell r="AG192">
            <v>59</v>
          </cell>
          <cell r="AH192">
            <v>0</v>
          </cell>
          <cell r="AI192">
            <v>9</v>
          </cell>
          <cell r="AJ192">
            <v>9</v>
          </cell>
          <cell r="AK192">
            <v>9</v>
          </cell>
          <cell r="AL192">
            <v>9</v>
          </cell>
          <cell r="AM192">
            <v>0</v>
          </cell>
          <cell r="AN192">
            <v>0</v>
          </cell>
          <cell r="AO192">
            <v>0</v>
          </cell>
          <cell r="AP192">
            <v>0</v>
          </cell>
          <cell r="AQ192">
            <v>0</v>
          </cell>
          <cell r="AR192">
            <v>0</v>
          </cell>
          <cell r="AS192">
            <v>38</v>
          </cell>
          <cell r="AT192">
            <v>9.5</v>
          </cell>
          <cell r="AU192">
            <v>717.12</v>
          </cell>
          <cell r="AV192">
            <v>179.28</v>
          </cell>
          <cell r="AW192">
            <v>717.12</v>
          </cell>
          <cell r="AX192">
            <v>717.12</v>
          </cell>
          <cell r="AY192">
            <v>0</v>
          </cell>
          <cell r="AZ192">
            <v>1.72</v>
          </cell>
          <cell r="BA192">
            <v>1.72</v>
          </cell>
          <cell r="BB192">
            <v>1.72</v>
          </cell>
          <cell r="BC192">
            <v>0</v>
          </cell>
          <cell r="BD192">
            <v>0</v>
          </cell>
          <cell r="BE192">
            <v>0</v>
          </cell>
          <cell r="BF192">
            <v>0</v>
          </cell>
          <cell r="BG192">
            <v>0</v>
          </cell>
          <cell r="BH192">
            <v>4584.8516</v>
          </cell>
          <cell r="BI192">
            <v>4975.87</v>
          </cell>
          <cell r="BJ192">
            <v>4927.9540999999999</v>
          </cell>
          <cell r="BK192">
            <v>4975.87</v>
          </cell>
          <cell r="BL192">
            <v>4975.87</v>
          </cell>
          <cell r="BM192">
            <v>4975.87</v>
          </cell>
          <cell r="BN192" t="str">
            <v>&lt;--ADMw_F--</v>
          </cell>
          <cell r="BO192">
            <v>-4.1720000000000004E-3</v>
          </cell>
          <cell r="BP192">
            <v>0</v>
          </cell>
          <cell r="BQ192">
            <v>442.53</v>
          </cell>
          <cell r="BR192">
            <v>16</v>
          </cell>
          <cell r="BS192">
            <v>0.7</v>
          </cell>
          <cell r="BT192" t="str">
            <v>&lt;--Spacer--&gt;</v>
          </cell>
          <cell r="BU192" t="str">
            <v>&lt;--Spacer--&gt;</v>
          </cell>
          <cell r="BV192" t="str">
            <v>&lt;--Spacer--&gt;</v>
          </cell>
          <cell r="BW192" t="str">
            <v>&lt;--Spacer--&gt;</v>
          </cell>
          <cell r="BX192">
            <v>2098</v>
          </cell>
          <cell r="BY192">
            <v>10205401</v>
          </cell>
          <cell r="BZ192">
            <v>135000</v>
          </cell>
          <cell r="CA192">
            <v>0</v>
          </cell>
          <cell r="CB192">
            <v>0</v>
          </cell>
          <cell r="CC192">
            <v>160000</v>
          </cell>
          <cell r="CD192">
            <v>0</v>
          </cell>
          <cell r="CE192">
            <v>0</v>
          </cell>
          <cell r="CF192">
            <v>0</v>
          </cell>
          <cell r="CG192">
            <v>10.33</v>
          </cell>
          <cell r="CH192">
            <v>1800000</v>
          </cell>
          <cell r="CI192">
            <v>3870.35</v>
          </cell>
          <cell r="CJ192">
            <v>4198.8100000000004</v>
          </cell>
          <cell r="CK192">
            <v>3870.35</v>
          </cell>
          <cell r="CL192">
            <v>328.46</v>
          </cell>
          <cell r="CM192">
            <v>0</v>
          </cell>
          <cell r="CN192" t="str">
            <v>--ADMw_C--&gt;</v>
          </cell>
          <cell r="CO192">
            <v>3870.35</v>
          </cell>
          <cell r="CP192">
            <v>4198.8100000000004</v>
          </cell>
          <cell r="CQ192">
            <v>3870.35</v>
          </cell>
          <cell r="CR192">
            <v>328.46</v>
          </cell>
          <cell r="CS192">
            <v>661</v>
          </cell>
          <cell r="CT192">
            <v>461.8691</v>
          </cell>
          <cell r="CU192">
            <v>43.8</v>
          </cell>
          <cell r="CV192">
            <v>61.96</v>
          </cell>
          <cell r="CW192">
            <v>30.98</v>
          </cell>
          <cell r="CX192">
            <v>62.96</v>
          </cell>
          <cell r="CY192">
            <v>61.96</v>
          </cell>
          <cell r="CZ192">
            <v>1</v>
          </cell>
          <cell r="DA192">
            <v>1.49</v>
          </cell>
          <cell r="DB192">
            <v>1.49</v>
          </cell>
          <cell r="DC192">
            <v>1.49</v>
          </cell>
          <cell r="DD192">
            <v>1.49</v>
          </cell>
          <cell r="DE192">
            <v>0</v>
          </cell>
          <cell r="DF192">
            <v>2</v>
          </cell>
          <cell r="DG192">
            <v>-0.5</v>
          </cell>
          <cell r="DH192">
            <v>2</v>
          </cell>
          <cell r="DI192">
            <v>2</v>
          </cell>
          <cell r="DJ192">
            <v>0</v>
          </cell>
          <cell r="DK192">
            <v>38</v>
          </cell>
          <cell r="DL192">
            <v>9.5</v>
          </cell>
          <cell r="DM192">
            <v>662.57</v>
          </cell>
          <cell r="DN192">
            <v>165.64250000000001</v>
          </cell>
          <cell r="DO192">
            <v>719.14</v>
          </cell>
          <cell r="DP192">
            <v>662.57</v>
          </cell>
          <cell r="DQ192">
            <v>56.57</v>
          </cell>
          <cell r="DR192">
            <v>1.72</v>
          </cell>
          <cell r="DS192">
            <v>1.72</v>
          </cell>
          <cell r="DT192">
            <v>1.72</v>
          </cell>
          <cell r="DU192">
            <v>0</v>
          </cell>
          <cell r="DV192">
            <v>0</v>
          </cell>
          <cell r="DW192">
            <v>0</v>
          </cell>
          <cell r="DX192">
            <v>0</v>
          </cell>
          <cell r="DY192">
            <v>0</v>
          </cell>
          <cell r="DZ192">
            <v>4617.9148999999998</v>
          </cell>
          <cell r="EA192">
            <v>4584.8516</v>
          </cell>
          <cell r="EB192">
            <v>4937.8348999999998</v>
          </cell>
          <cell r="EC192">
            <v>4927.9540999999999</v>
          </cell>
          <cell r="ED192">
            <v>4617.9148999999998</v>
          </cell>
          <cell r="EE192">
            <v>4937.8348999999998</v>
          </cell>
          <cell r="EF192" t="str">
            <v>&lt;--ADMw_C--</v>
          </cell>
          <cell r="EG192">
            <v>-5.4749999999999998E-3</v>
          </cell>
          <cell r="EH192">
            <v>0</v>
          </cell>
          <cell r="EI192">
            <v>426.35</v>
          </cell>
          <cell r="EJ192">
            <v>17</v>
          </cell>
          <cell r="EK192">
            <v>0.7</v>
          </cell>
          <cell r="EL192" t="str">
            <v>&lt;--Spacer--&gt;</v>
          </cell>
          <cell r="EM192" t="str">
            <v>&lt;--Spacer--&gt;</v>
          </cell>
          <cell r="EN192" t="str">
            <v>&lt;--Spacer--&gt;</v>
          </cell>
          <cell r="EO192" t="str">
            <v>&lt;--Spacer--&gt;</v>
          </cell>
          <cell r="EP192">
            <v>2098</v>
          </cell>
          <cell r="EQ192">
            <v>10057517</v>
          </cell>
          <cell r="ER192">
            <v>142770</v>
          </cell>
          <cell r="ES192">
            <v>410848</v>
          </cell>
          <cell r="ET192">
            <v>0</v>
          </cell>
          <cell r="EU192">
            <v>167068</v>
          </cell>
          <cell r="EV192">
            <v>0</v>
          </cell>
          <cell r="EW192">
            <v>0</v>
          </cell>
          <cell r="EX192">
            <v>0</v>
          </cell>
          <cell r="EY192">
            <v>10.87</v>
          </cell>
          <cell r="EZ192">
            <v>1778382</v>
          </cell>
          <cell r="FA192">
            <v>3894.79</v>
          </cell>
          <cell r="FB192">
            <v>4201.59</v>
          </cell>
          <cell r="FC192">
            <v>3894.79</v>
          </cell>
          <cell r="FD192">
            <v>306.8</v>
          </cell>
          <cell r="FE192">
            <v>0</v>
          </cell>
          <cell r="FF192" t="str">
            <v>--ADMw_P--&gt;</v>
          </cell>
          <cell r="FG192">
            <v>3894.79</v>
          </cell>
          <cell r="FH192">
            <v>4201.59</v>
          </cell>
          <cell r="FI192">
            <v>3894.79</v>
          </cell>
          <cell r="FJ192">
            <v>306.8</v>
          </cell>
          <cell r="FK192">
            <v>650</v>
          </cell>
          <cell r="FL192">
            <v>462.17489999999998</v>
          </cell>
          <cell r="FM192">
            <v>43.8</v>
          </cell>
          <cell r="FN192">
            <v>61.04</v>
          </cell>
          <cell r="FO192">
            <v>30.52</v>
          </cell>
          <cell r="FP192">
            <v>61.04</v>
          </cell>
          <cell r="FQ192">
            <v>61.04</v>
          </cell>
          <cell r="FR192">
            <v>0</v>
          </cell>
          <cell r="FS192">
            <v>11.27</v>
          </cell>
          <cell r="FT192">
            <v>11.27</v>
          </cell>
          <cell r="FU192">
            <v>11.27</v>
          </cell>
          <cell r="FV192">
            <v>11.27</v>
          </cell>
          <cell r="FW192">
            <v>0</v>
          </cell>
          <cell r="FX192">
            <v>1</v>
          </cell>
          <cell r="FY192">
            <v>-0.15</v>
          </cell>
          <cell r="FZ192">
            <v>1</v>
          </cell>
          <cell r="GA192">
            <v>1</v>
          </cell>
          <cell r="GB192">
            <v>0</v>
          </cell>
          <cell r="GC192">
            <v>29</v>
          </cell>
          <cell r="GD192">
            <v>7.25</v>
          </cell>
          <cell r="GE192">
            <v>666.16</v>
          </cell>
          <cell r="GF192">
            <v>166.54</v>
          </cell>
          <cell r="GG192">
            <v>718.64</v>
          </cell>
          <cell r="GH192">
            <v>666.16</v>
          </cell>
          <cell r="GI192">
            <v>52.48</v>
          </cell>
          <cell r="GJ192">
            <v>1.72</v>
          </cell>
          <cell r="GK192">
            <v>1.72</v>
          </cell>
          <cell r="GL192">
            <v>1.72</v>
          </cell>
          <cell r="GM192">
            <v>0</v>
          </cell>
          <cell r="GN192">
            <v>0</v>
          </cell>
          <cell r="GO192">
            <v>0</v>
          </cell>
          <cell r="GP192">
            <v>0</v>
          </cell>
          <cell r="GQ192">
            <v>0</v>
          </cell>
          <cell r="GR192">
            <v>4626.3425999999999</v>
          </cell>
          <cell r="GS192">
            <v>4617.9148999999998</v>
          </cell>
          <cell r="GT192">
            <v>4939.0075999999999</v>
          </cell>
          <cell r="GU192">
            <v>4937.8348999999998</v>
          </cell>
          <cell r="GV192">
            <v>4626.3425999999999</v>
          </cell>
          <cell r="GW192">
            <v>4939.0075999999999</v>
          </cell>
          <cell r="GX192" t="str">
            <v>&lt;--ADMw_P--</v>
          </cell>
          <cell r="GY192">
            <v>-8.6669999999999994E-3</v>
          </cell>
          <cell r="GZ192">
            <v>0</v>
          </cell>
          <cell r="HA192">
            <v>423.26</v>
          </cell>
          <cell r="HB192">
            <v>14</v>
          </cell>
          <cell r="HC192">
            <v>0.7</v>
          </cell>
          <cell r="HD192" t="str">
            <v>&lt;--Spacer--&gt;</v>
          </cell>
          <cell r="HE192" t="str">
            <v>&lt;--Spacer--&gt;</v>
          </cell>
          <cell r="HF192" t="str">
            <v>&lt;--Spacer--&gt;</v>
          </cell>
          <cell r="HG192" t="str">
            <v>&lt;--Spacer--&gt;</v>
          </cell>
          <cell r="HH192">
            <v>2098</v>
          </cell>
          <cell r="HI192">
            <v>9048901</v>
          </cell>
          <cell r="HJ192">
            <v>23160</v>
          </cell>
          <cell r="HK192">
            <v>502314</v>
          </cell>
          <cell r="HL192">
            <v>0</v>
          </cell>
          <cell r="HM192">
            <v>137286</v>
          </cell>
          <cell r="HN192">
            <v>0</v>
          </cell>
          <cell r="HO192">
            <v>0</v>
          </cell>
          <cell r="HP192">
            <v>0</v>
          </cell>
          <cell r="HQ192">
            <v>10.85</v>
          </cell>
          <cell r="HR192">
            <v>1650226</v>
          </cell>
          <cell r="HS192">
            <v>3865.41</v>
          </cell>
          <cell r="HT192">
            <v>4162.66</v>
          </cell>
          <cell r="HU192">
            <v>3865.41</v>
          </cell>
          <cell r="HV192">
            <v>297.25</v>
          </cell>
          <cell r="HW192">
            <v>0</v>
          </cell>
          <cell r="HX192" t="str">
            <v>--ADMw_O--&gt;</v>
          </cell>
          <cell r="HY192">
            <v>3865.41</v>
          </cell>
          <cell r="HZ192">
            <v>4162.66</v>
          </cell>
          <cell r="IA192">
            <v>3865.41</v>
          </cell>
          <cell r="IB192">
            <v>297.25</v>
          </cell>
          <cell r="IC192">
            <v>627</v>
          </cell>
          <cell r="ID192">
            <v>457.89260000000002</v>
          </cell>
          <cell r="IE192">
            <v>46.6</v>
          </cell>
          <cell r="IF192">
            <v>60.69</v>
          </cell>
          <cell r="IG192">
            <v>30.344999999999999</v>
          </cell>
          <cell r="IH192">
            <v>60.69</v>
          </cell>
          <cell r="II192">
            <v>60.69</v>
          </cell>
          <cell r="IJ192">
            <v>0</v>
          </cell>
          <cell r="IK192">
            <v>14.27</v>
          </cell>
          <cell r="IL192">
            <v>14.27</v>
          </cell>
          <cell r="IM192">
            <v>14.27</v>
          </cell>
          <cell r="IN192">
            <v>14.27</v>
          </cell>
          <cell r="IO192">
            <v>0</v>
          </cell>
          <cell r="IP192">
            <v>0</v>
          </cell>
          <cell r="IQ192">
            <v>0</v>
          </cell>
          <cell r="IR192">
            <v>0</v>
          </cell>
          <cell r="IS192">
            <v>0</v>
          </cell>
          <cell r="IT192">
            <v>0</v>
          </cell>
          <cell r="IU192">
            <v>23</v>
          </cell>
          <cell r="IV192">
            <v>5.75</v>
          </cell>
          <cell r="IW192">
            <v>800.9</v>
          </cell>
          <cell r="IX192">
            <v>200.22499999999999</v>
          </cell>
          <cell r="IY192">
            <v>862.56</v>
          </cell>
          <cell r="IZ192">
            <v>800.9</v>
          </cell>
          <cell r="JA192">
            <v>61.66</v>
          </cell>
          <cell r="JB192">
            <v>5.85</v>
          </cell>
          <cell r="JC192">
            <v>5.85</v>
          </cell>
          <cell r="JD192">
            <v>5.85</v>
          </cell>
          <cell r="JE192">
            <v>0</v>
          </cell>
          <cell r="JF192">
            <v>0</v>
          </cell>
          <cell r="JG192">
            <v>0</v>
          </cell>
          <cell r="JH192">
            <v>0</v>
          </cell>
          <cell r="JI192">
            <v>0</v>
          </cell>
          <cell r="JJ192">
            <v>4626.3425999999999</v>
          </cell>
          <cell r="JK192">
            <v>4939.0075999999999</v>
          </cell>
          <cell r="JL192" t="str">
            <v>&lt;--ADMw_O--</v>
          </cell>
          <cell r="JM192">
            <v>-1.4558E-2</v>
          </cell>
          <cell r="JN192">
            <v>0</v>
          </cell>
          <cell r="JO192">
            <v>396.44</v>
          </cell>
          <cell r="JP192">
            <v>15</v>
          </cell>
          <cell r="JQ192">
            <v>0.7</v>
          </cell>
          <cell r="JR192">
            <v>43640.35126797454</v>
          </cell>
          <cell r="JS192">
            <v>1</v>
          </cell>
          <cell r="JT192">
            <v>2</v>
          </cell>
        </row>
        <row r="193">
          <cell r="A193">
            <v>3505</v>
          </cell>
          <cell r="B193">
            <v>2101</v>
          </cell>
          <cell r="D193" t="str">
            <v>Linn</v>
          </cell>
          <cell r="E193" t="str">
            <v>Lebanon Community SD 9</v>
          </cell>
          <cell r="F193" t="str">
            <v>Sand Ridge Charter School</v>
          </cell>
          <cell r="H193">
            <v>0</v>
          </cell>
          <cell r="I193">
            <v>0</v>
          </cell>
          <cell r="J193">
            <v>0</v>
          </cell>
          <cell r="K193">
            <v>0</v>
          </cell>
          <cell r="L193">
            <v>0</v>
          </cell>
          <cell r="M193">
            <v>0</v>
          </cell>
          <cell r="N193">
            <v>0</v>
          </cell>
          <cell r="O193">
            <v>0</v>
          </cell>
          <cell r="P193">
            <v>0</v>
          </cell>
          <cell r="Q193">
            <v>0</v>
          </cell>
          <cell r="R193">
            <v>0</v>
          </cell>
          <cell r="T193">
            <v>0</v>
          </cell>
          <cell r="U193">
            <v>0</v>
          </cell>
          <cell r="V193" t="str">
            <v>--ADMw_F--&gt;</v>
          </cell>
          <cell r="W193">
            <v>0</v>
          </cell>
          <cell r="Y193">
            <v>0</v>
          </cell>
          <cell r="Z193">
            <v>0</v>
          </cell>
          <cell r="AA193">
            <v>0</v>
          </cell>
          <cell r="AB193">
            <v>0</v>
          </cell>
          <cell r="AC193">
            <v>0</v>
          </cell>
          <cell r="AD193">
            <v>0</v>
          </cell>
          <cell r="AE193">
            <v>0</v>
          </cell>
          <cell r="AG193">
            <v>0</v>
          </cell>
          <cell r="AH193">
            <v>0</v>
          </cell>
          <cell r="AI193">
            <v>0</v>
          </cell>
          <cell r="AJ193">
            <v>0</v>
          </cell>
          <cell r="AL193">
            <v>0</v>
          </cell>
          <cell r="AM193">
            <v>0</v>
          </cell>
          <cell r="AN193">
            <v>0</v>
          </cell>
          <cell r="AO193">
            <v>0</v>
          </cell>
          <cell r="AQ193">
            <v>0</v>
          </cell>
          <cell r="AR193">
            <v>0</v>
          </cell>
          <cell r="AS193">
            <v>0</v>
          </cell>
          <cell r="AT193">
            <v>0</v>
          </cell>
          <cell r="AU193">
            <v>0</v>
          </cell>
          <cell r="AV193">
            <v>0</v>
          </cell>
          <cell r="AX193">
            <v>0</v>
          </cell>
          <cell r="AY193">
            <v>0</v>
          </cell>
          <cell r="AZ193">
            <v>0</v>
          </cell>
          <cell r="BB193">
            <v>0</v>
          </cell>
          <cell r="BC193">
            <v>0</v>
          </cell>
          <cell r="BD193">
            <v>0</v>
          </cell>
          <cell r="BF193">
            <v>0</v>
          </cell>
          <cell r="BG193">
            <v>0</v>
          </cell>
          <cell r="BH193">
            <v>343.10250000000002</v>
          </cell>
          <cell r="BI193">
            <v>0</v>
          </cell>
          <cell r="BL193">
            <v>343.10250000000002</v>
          </cell>
          <cell r="BN193" t="str">
            <v>&lt;--ADMw_F--</v>
          </cell>
          <cell r="BO193">
            <v>0</v>
          </cell>
          <cell r="BP193">
            <v>0</v>
          </cell>
          <cell r="BQ193">
            <v>0</v>
          </cell>
          <cell r="BR193">
            <v>0</v>
          </cell>
          <cell r="BS193">
            <v>0</v>
          </cell>
          <cell r="BT193" t="str">
            <v>&lt;--Spacer--&gt;</v>
          </cell>
          <cell r="BU193" t="str">
            <v>&lt;--Spacer--&gt;</v>
          </cell>
          <cell r="BV193" t="str">
            <v>&lt;--Spacer--&gt;</v>
          </cell>
          <cell r="BW193" t="str">
            <v>&lt;--Spacer--&gt;</v>
          </cell>
          <cell r="BY193">
            <v>0</v>
          </cell>
          <cell r="BZ193">
            <v>0</v>
          </cell>
          <cell r="CA193">
            <v>0</v>
          </cell>
          <cell r="CB193">
            <v>0</v>
          </cell>
          <cell r="CC193">
            <v>0</v>
          </cell>
          <cell r="CD193">
            <v>0</v>
          </cell>
          <cell r="CE193">
            <v>0</v>
          </cell>
          <cell r="CF193">
            <v>0</v>
          </cell>
          <cell r="CG193">
            <v>0</v>
          </cell>
          <cell r="CH193">
            <v>0</v>
          </cell>
          <cell r="CI193">
            <v>328.46</v>
          </cell>
          <cell r="CK193">
            <v>328.46</v>
          </cell>
          <cell r="CL193">
            <v>0</v>
          </cell>
          <cell r="CM193">
            <v>0</v>
          </cell>
          <cell r="CN193" t="str">
            <v>--ADMw_C--&gt;</v>
          </cell>
          <cell r="CO193">
            <v>328.46</v>
          </cell>
          <cell r="CQ193">
            <v>328.46</v>
          </cell>
          <cell r="CR193">
            <v>0</v>
          </cell>
          <cell r="CS193">
            <v>0</v>
          </cell>
          <cell r="CT193">
            <v>0</v>
          </cell>
          <cell r="CU193">
            <v>0</v>
          </cell>
          <cell r="CV193">
            <v>1</v>
          </cell>
          <cell r="CW193">
            <v>0.5</v>
          </cell>
          <cell r="CY193">
            <v>1</v>
          </cell>
          <cell r="CZ193">
            <v>0</v>
          </cell>
          <cell r="DA193">
            <v>0</v>
          </cell>
          <cell r="DB193">
            <v>0</v>
          </cell>
          <cell r="DD193">
            <v>0</v>
          </cell>
          <cell r="DE193">
            <v>0</v>
          </cell>
          <cell r="DF193">
            <v>0</v>
          </cell>
          <cell r="DG193">
            <v>0</v>
          </cell>
          <cell r="DI193">
            <v>0</v>
          </cell>
          <cell r="DJ193">
            <v>0</v>
          </cell>
          <cell r="DK193">
            <v>0</v>
          </cell>
          <cell r="DL193">
            <v>0</v>
          </cell>
          <cell r="DM193">
            <v>56.57</v>
          </cell>
          <cell r="DN193">
            <v>14.1425</v>
          </cell>
          <cell r="DP193">
            <v>56.57</v>
          </cell>
          <cell r="DQ193">
            <v>0</v>
          </cell>
          <cell r="DR193">
            <v>0</v>
          </cell>
          <cell r="DT193">
            <v>0</v>
          </cell>
          <cell r="DU193">
            <v>0</v>
          </cell>
          <cell r="DV193">
            <v>0</v>
          </cell>
          <cell r="DX193">
            <v>0</v>
          </cell>
          <cell r="DY193">
            <v>0</v>
          </cell>
          <cell r="DZ193">
            <v>319.92</v>
          </cell>
          <cell r="EA193">
            <v>343.10250000000002</v>
          </cell>
          <cell r="ED193">
            <v>343.10250000000002</v>
          </cell>
          <cell r="EF193" t="str">
            <v>&lt;--ADMw_C--</v>
          </cell>
          <cell r="EG193">
            <v>-5.4749999999999998E-3</v>
          </cell>
          <cell r="EH193">
            <v>0</v>
          </cell>
          <cell r="EI193">
            <v>0</v>
          </cell>
          <cell r="EJ193">
            <v>0</v>
          </cell>
          <cell r="EK193">
            <v>0</v>
          </cell>
          <cell r="EL193" t="str">
            <v>&lt;--Spacer--&gt;</v>
          </cell>
          <cell r="EM193" t="str">
            <v>&lt;--Spacer--&gt;</v>
          </cell>
          <cell r="EN193" t="str">
            <v>&lt;--Spacer--&gt;</v>
          </cell>
          <cell r="EO193" t="str">
            <v>&lt;--Spacer--&gt;</v>
          </cell>
          <cell r="EQ193">
            <v>0</v>
          </cell>
          <cell r="ER193">
            <v>0</v>
          </cell>
          <cell r="ES193">
            <v>0</v>
          </cell>
          <cell r="ET193">
            <v>0</v>
          </cell>
          <cell r="EU193">
            <v>0</v>
          </cell>
          <cell r="EV193">
            <v>0</v>
          </cell>
          <cell r="EW193">
            <v>0</v>
          </cell>
          <cell r="EX193">
            <v>0</v>
          </cell>
          <cell r="EY193">
            <v>0</v>
          </cell>
          <cell r="EZ193">
            <v>0</v>
          </cell>
          <cell r="FA193">
            <v>306.8</v>
          </cell>
          <cell r="FC193">
            <v>306.8</v>
          </cell>
          <cell r="FD193">
            <v>0</v>
          </cell>
          <cell r="FE193">
            <v>0</v>
          </cell>
          <cell r="FF193" t="str">
            <v>--ADMw_P--&gt;</v>
          </cell>
          <cell r="FG193">
            <v>306.8</v>
          </cell>
          <cell r="FI193">
            <v>306.8</v>
          </cell>
          <cell r="FJ193">
            <v>0</v>
          </cell>
          <cell r="FK193">
            <v>0</v>
          </cell>
          <cell r="FL193">
            <v>0</v>
          </cell>
          <cell r="FM193">
            <v>0</v>
          </cell>
          <cell r="FN193">
            <v>0</v>
          </cell>
          <cell r="FO193">
            <v>0</v>
          </cell>
          <cell r="FQ193">
            <v>0</v>
          </cell>
          <cell r="FR193">
            <v>0</v>
          </cell>
          <cell r="FS193">
            <v>0</v>
          </cell>
          <cell r="FT193">
            <v>0</v>
          </cell>
          <cell r="FV193">
            <v>0</v>
          </cell>
          <cell r="FW193">
            <v>0</v>
          </cell>
          <cell r="FX193">
            <v>0</v>
          </cell>
          <cell r="FY193">
            <v>0</v>
          </cell>
          <cell r="GA193">
            <v>0</v>
          </cell>
          <cell r="GB193">
            <v>0</v>
          </cell>
          <cell r="GC193">
            <v>0</v>
          </cell>
          <cell r="GD193">
            <v>0</v>
          </cell>
          <cell r="GE193">
            <v>52.48</v>
          </cell>
          <cell r="GF193">
            <v>13.12</v>
          </cell>
          <cell r="GH193">
            <v>52.48</v>
          </cell>
          <cell r="GI193">
            <v>0</v>
          </cell>
          <cell r="GJ193">
            <v>0</v>
          </cell>
          <cell r="GL193">
            <v>0</v>
          </cell>
          <cell r="GM193">
            <v>0</v>
          </cell>
          <cell r="GN193">
            <v>0</v>
          </cell>
          <cell r="GP193">
            <v>0</v>
          </cell>
          <cell r="GQ193">
            <v>0</v>
          </cell>
          <cell r="GR193">
            <v>312.66500000000002</v>
          </cell>
          <cell r="GS193">
            <v>319.92</v>
          </cell>
          <cell r="GV193">
            <v>319.92</v>
          </cell>
          <cell r="GX193" t="str">
            <v>&lt;--ADMw_P--</v>
          </cell>
          <cell r="GY193">
            <v>0</v>
          </cell>
          <cell r="GZ193">
            <v>0</v>
          </cell>
          <cell r="HA193">
            <v>0</v>
          </cell>
          <cell r="HB193">
            <v>0</v>
          </cell>
          <cell r="HC193">
            <v>0</v>
          </cell>
          <cell r="HD193" t="str">
            <v>&lt;--Spacer--&gt;</v>
          </cell>
          <cell r="HE193" t="str">
            <v>&lt;--Spacer--&gt;</v>
          </cell>
          <cell r="HF193" t="str">
            <v>&lt;--Spacer--&gt;</v>
          </cell>
          <cell r="HG193" t="str">
            <v>&lt;--Spacer--&gt;</v>
          </cell>
          <cell r="HI193">
            <v>0</v>
          </cell>
          <cell r="HJ193">
            <v>0</v>
          </cell>
          <cell r="HK193">
            <v>0</v>
          </cell>
          <cell r="HL193">
            <v>0</v>
          </cell>
          <cell r="HM193">
            <v>0</v>
          </cell>
          <cell r="HN193">
            <v>0</v>
          </cell>
          <cell r="HO193">
            <v>0</v>
          </cell>
          <cell r="HP193">
            <v>0</v>
          </cell>
          <cell r="HQ193">
            <v>0</v>
          </cell>
          <cell r="HR193">
            <v>0</v>
          </cell>
          <cell r="HS193">
            <v>297.25</v>
          </cell>
          <cell r="HU193">
            <v>297.25</v>
          </cell>
          <cell r="HV193">
            <v>0</v>
          </cell>
          <cell r="HW193">
            <v>0</v>
          </cell>
          <cell r="HX193" t="str">
            <v>--ADMw_O--&gt;</v>
          </cell>
          <cell r="HY193">
            <v>297.25</v>
          </cell>
          <cell r="IA193">
            <v>297.25</v>
          </cell>
          <cell r="IB193">
            <v>0</v>
          </cell>
          <cell r="IC193">
            <v>0</v>
          </cell>
          <cell r="ID193">
            <v>0</v>
          </cell>
          <cell r="IE193">
            <v>0</v>
          </cell>
          <cell r="IF193">
            <v>0</v>
          </cell>
          <cell r="IG193">
            <v>0</v>
          </cell>
          <cell r="II193">
            <v>0</v>
          </cell>
          <cell r="IJ193">
            <v>0</v>
          </cell>
          <cell r="IK193">
            <v>0</v>
          </cell>
          <cell r="IL193">
            <v>0</v>
          </cell>
          <cell r="IN193">
            <v>0</v>
          </cell>
          <cell r="IO193">
            <v>0</v>
          </cell>
          <cell r="IP193">
            <v>0</v>
          </cell>
          <cell r="IQ193">
            <v>0</v>
          </cell>
          <cell r="IS193">
            <v>0</v>
          </cell>
          <cell r="IT193">
            <v>0</v>
          </cell>
          <cell r="IU193">
            <v>0</v>
          </cell>
          <cell r="IV193">
            <v>0</v>
          </cell>
          <cell r="IW193">
            <v>61.66</v>
          </cell>
          <cell r="IX193">
            <v>15.414999999999999</v>
          </cell>
          <cell r="IZ193">
            <v>61.66</v>
          </cell>
          <cell r="JA193">
            <v>0</v>
          </cell>
          <cell r="JB193">
            <v>0</v>
          </cell>
          <cell r="JD193">
            <v>0</v>
          </cell>
          <cell r="JE193">
            <v>0</v>
          </cell>
          <cell r="JF193">
            <v>0</v>
          </cell>
          <cell r="JH193">
            <v>0</v>
          </cell>
          <cell r="JI193">
            <v>0</v>
          </cell>
          <cell r="JJ193">
            <v>312.66500000000002</v>
          </cell>
          <cell r="JL193" t="str">
            <v>&lt;--ADMw_O--</v>
          </cell>
          <cell r="JM193">
            <v>0</v>
          </cell>
          <cell r="JN193">
            <v>0</v>
          </cell>
          <cell r="JO193">
            <v>0</v>
          </cell>
          <cell r="JP193">
            <v>0</v>
          </cell>
          <cell r="JQ193">
            <v>0</v>
          </cell>
          <cell r="JR193">
            <v>43640.35126797454</v>
          </cell>
          <cell r="JS193">
            <v>1</v>
          </cell>
          <cell r="JT193">
            <v>3</v>
          </cell>
        </row>
        <row r="194">
          <cell r="A194">
            <v>2102</v>
          </cell>
          <cell r="B194">
            <v>2102</v>
          </cell>
          <cell r="C194" t="str">
            <v>22055</v>
          </cell>
          <cell r="D194" t="str">
            <v>Linn</v>
          </cell>
          <cell r="E194" t="str">
            <v>Sweet Home SD 55</v>
          </cell>
          <cell r="G194">
            <v>2098</v>
          </cell>
          <cell r="H194">
            <v>4800000</v>
          </cell>
          <cell r="I194">
            <v>0</v>
          </cell>
          <cell r="J194">
            <v>0</v>
          </cell>
          <cell r="K194">
            <v>0</v>
          </cell>
          <cell r="L194">
            <v>50000</v>
          </cell>
          <cell r="M194">
            <v>0</v>
          </cell>
          <cell r="N194">
            <v>0</v>
          </cell>
          <cell r="O194">
            <v>0</v>
          </cell>
          <cell r="P194">
            <v>11.18</v>
          </cell>
          <cell r="Q194">
            <v>1525000</v>
          </cell>
          <cell r="R194">
            <v>2300</v>
          </cell>
          <cell r="S194">
            <v>2300</v>
          </cell>
          <cell r="T194">
            <v>2300</v>
          </cell>
          <cell r="U194">
            <v>0</v>
          </cell>
          <cell r="V194" t="str">
            <v>--ADMw_F--&gt;</v>
          </cell>
          <cell r="W194">
            <v>2300</v>
          </cell>
          <cell r="X194">
            <v>2300</v>
          </cell>
          <cell r="Y194">
            <v>2300</v>
          </cell>
          <cell r="Z194">
            <v>0</v>
          </cell>
          <cell r="AA194">
            <v>420</v>
          </cell>
          <cell r="AB194">
            <v>253</v>
          </cell>
          <cell r="AC194">
            <v>85.8</v>
          </cell>
          <cell r="AD194">
            <v>5</v>
          </cell>
          <cell r="AE194">
            <v>2.5</v>
          </cell>
          <cell r="AF194">
            <v>5</v>
          </cell>
          <cell r="AG194">
            <v>5</v>
          </cell>
          <cell r="AH194">
            <v>0</v>
          </cell>
          <cell r="AI194">
            <v>1</v>
          </cell>
          <cell r="AJ194">
            <v>1</v>
          </cell>
          <cell r="AK194">
            <v>1</v>
          </cell>
          <cell r="AL194">
            <v>1</v>
          </cell>
          <cell r="AM194">
            <v>0</v>
          </cell>
          <cell r="AN194">
            <v>0</v>
          </cell>
          <cell r="AO194">
            <v>0</v>
          </cell>
          <cell r="AP194">
            <v>0</v>
          </cell>
          <cell r="AQ194">
            <v>0</v>
          </cell>
          <cell r="AR194">
            <v>0</v>
          </cell>
          <cell r="AS194">
            <v>10</v>
          </cell>
          <cell r="AT194">
            <v>2.5</v>
          </cell>
          <cell r="AU194">
            <v>370.88</v>
          </cell>
          <cell r="AV194">
            <v>92.72</v>
          </cell>
          <cell r="AW194">
            <v>370.88</v>
          </cell>
          <cell r="AX194">
            <v>370.88</v>
          </cell>
          <cell r="AY194">
            <v>0</v>
          </cell>
          <cell r="AZ194">
            <v>0</v>
          </cell>
          <cell r="BA194">
            <v>0</v>
          </cell>
          <cell r="BB194">
            <v>0</v>
          </cell>
          <cell r="BC194">
            <v>0</v>
          </cell>
          <cell r="BD194">
            <v>0</v>
          </cell>
          <cell r="BE194">
            <v>0</v>
          </cell>
          <cell r="BF194">
            <v>0</v>
          </cell>
          <cell r="BG194">
            <v>0</v>
          </cell>
          <cell r="BH194">
            <v>2574.6640000000002</v>
          </cell>
          <cell r="BI194">
            <v>2737.52</v>
          </cell>
          <cell r="BJ194">
            <v>2717.0540000000001</v>
          </cell>
          <cell r="BK194">
            <v>2737.52</v>
          </cell>
          <cell r="BL194">
            <v>2737.52</v>
          </cell>
          <cell r="BM194">
            <v>2737.52</v>
          </cell>
          <cell r="BN194" t="str">
            <v>&lt;--ADMw_F--</v>
          </cell>
          <cell r="BO194">
            <v>-6.2399999999999999E-3</v>
          </cell>
          <cell r="BP194">
            <v>0</v>
          </cell>
          <cell r="BQ194">
            <v>663.04</v>
          </cell>
          <cell r="BR194">
            <v>49</v>
          </cell>
          <cell r="BS194">
            <v>0.7</v>
          </cell>
          <cell r="BT194" t="str">
            <v>&lt;--Spacer--&gt;</v>
          </cell>
          <cell r="BU194" t="str">
            <v>&lt;--Spacer--&gt;</v>
          </cell>
          <cell r="BV194" t="str">
            <v>&lt;--Spacer--&gt;</v>
          </cell>
          <cell r="BW194" t="str">
            <v>&lt;--Spacer--&gt;</v>
          </cell>
          <cell r="BX194">
            <v>2098</v>
          </cell>
          <cell r="BY194">
            <v>4675000</v>
          </cell>
          <cell r="BZ194">
            <v>0</v>
          </cell>
          <cell r="CA194">
            <v>0</v>
          </cell>
          <cell r="CB194">
            <v>0</v>
          </cell>
          <cell r="CC194">
            <v>50000</v>
          </cell>
          <cell r="CD194">
            <v>0</v>
          </cell>
          <cell r="CE194">
            <v>0</v>
          </cell>
          <cell r="CF194">
            <v>0</v>
          </cell>
          <cell r="CG194">
            <v>11.07</v>
          </cell>
          <cell r="CH194">
            <v>1475000</v>
          </cell>
          <cell r="CI194">
            <v>2144.09</v>
          </cell>
          <cell r="CJ194">
            <v>2280.9</v>
          </cell>
          <cell r="CK194">
            <v>2144.09</v>
          </cell>
          <cell r="CL194">
            <v>136.81</v>
          </cell>
          <cell r="CM194">
            <v>0</v>
          </cell>
          <cell r="CN194" t="str">
            <v>--ADMw_C--&gt;</v>
          </cell>
          <cell r="CO194">
            <v>2144.09</v>
          </cell>
          <cell r="CP194">
            <v>2280.9</v>
          </cell>
          <cell r="CQ194">
            <v>2144.09</v>
          </cell>
          <cell r="CR194">
            <v>136.81</v>
          </cell>
          <cell r="CS194">
            <v>459</v>
          </cell>
          <cell r="CT194">
            <v>250.899</v>
          </cell>
          <cell r="CU194">
            <v>85.8</v>
          </cell>
          <cell r="CV194">
            <v>6.49</v>
          </cell>
          <cell r="CW194">
            <v>3.2450000000000001</v>
          </cell>
          <cell r="CX194">
            <v>6.49</v>
          </cell>
          <cell r="CY194">
            <v>6.49</v>
          </cell>
          <cell r="CZ194">
            <v>0</v>
          </cell>
          <cell r="DA194">
            <v>2.0099999999999998</v>
          </cell>
          <cell r="DB194">
            <v>2.0099999999999998</v>
          </cell>
          <cell r="DC194">
            <v>2.0099999999999998</v>
          </cell>
          <cell r="DD194">
            <v>2.0099999999999998</v>
          </cell>
          <cell r="DE194">
            <v>0</v>
          </cell>
          <cell r="DF194">
            <v>1</v>
          </cell>
          <cell r="DG194">
            <v>-0.25</v>
          </cell>
          <cell r="DH194">
            <v>1</v>
          </cell>
          <cell r="DI194">
            <v>1</v>
          </cell>
          <cell r="DJ194">
            <v>0</v>
          </cell>
          <cell r="DK194">
            <v>10</v>
          </cell>
          <cell r="DL194">
            <v>2.5</v>
          </cell>
          <cell r="DM194">
            <v>345.48</v>
          </cell>
          <cell r="DN194">
            <v>86.37</v>
          </cell>
          <cell r="DO194">
            <v>367.8</v>
          </cell>
          <cell r="DP194">
            <v>345.48</v>
          </cell>
          <cell r="DQ194">
            <v>22.32</v>
          </cell>
          <cell r="DR194">
            <v>0</v>
          </cell>
          <cell r="DS194">
            <v>0</v>
          </cell>
          <cell r="DT194">
            <v>0</v>
          </cell>
          <cell r="DU194">
            <v>0</v>
          </cell>
          <cell r="DV194">
            <v>0</v>
          </cell>
          <cell r="DW194">
            <v>0</v>
          </cell>
          <cell r="DX194">
            <v>0</v>
          </cell>
          <cell r="DY194">
            <v>0</v>
          </cell>
          <cell r="DZ194">
            <v>2582.1777999999999</v>
          </cell>
          <cell r="EA194">
            <v>2574.6640000000002</v>
          </cell>
          <cell r="EB194">
            <v>2711.2303000000002</v>
          </cell>
          <cell r="EC194">
            <v>2717.0540000000001</v>
          </cell>
          <cell r="ED194">
            <v>2582.1777999999999</v>
          </cell>
          <cell r="EE194">
            <v>2717.0540000000001</v>
          </cell>
          <cell r="EF194" t="str">
            <v>&lt;--ADMw_C--</v>
          </cell>
          <cell r="EG194">
            <v>-1.1561E-2</v>
          </cell>
          <cell r="EH194">
            <v>0</v>
          </cell>
          <cell r="EI194">
            <v>639.20000000000005</v>
          </cell>
          <cell r="EJ194">
            <v>49</v>
          </cell>
          <cell r="EK194">
            <v>0.7</v>
          </cell>
          <cell r="EL194" t="str">
            <v>&lt;--Spacer--&gt;</v>
          </cell>
          <cell r="EM194" t="str">
            <v>&lt;--Spacer--&gt;</v>
          </cell>
          <cell r="EN194" t="str">
            <v>&lt;--Spacer--&gt;</v>
          </cell>
          <cell r="EO194" t="str">
            <v>&lt;--Spacer--&gt;</v>
          </cell>
          <cell r="EP194">
            <v>2098</v>
          </cell>
          <cell r="EQ194">
            <v>4538618</v>
          </cell>
          <cell r="ER194">
            <v>16187</v>
          </cell>
          <cell r="ES194">
            <v>247515</v>
          </cell>
          <cell r="ET194">
            <v>10017</v>
          </cell>
          <cell r="EU194">
            <v>90386</v>
          </cell>
          <cell r="EV194">
            <v>0</v>
          </cell>
          <cell r="EW194">
            <v>0</v>
          </cell>
          <cell r="EX194">
            <v>0</v>
          </cell>
          <cell r="EY194">
            <v>11.18</v>
          </cell>
          <cell r="EZ194">
            <v>1382311</v>
          </cell>
          <cell r="FA194">
            <v>2145.9899999999998</v>
          </cell>
          <cell r="FB194">
            <v>2269.83</v>
          </cell>
          <cell r="FC194">
            <v>2145.9899999999998</v>
          </cell>
          <cell r="FD194">
            <v>123.84</v>
          </cell>
          <cell r="FE194">
            <v>0</v>
          </cell>
          <cell r="FF194" t="str">
            <v>--ADMw_P--&gt;</v>
          </cell>
          <cell r="FG194">
            <v>2145.9899999999998</v>
          </cell>
          <cell r="FH194">
            <v>2269.83</v>
          </cell>
          <cell r="FI194">
            <v>2145.9899999999998</v>
          </cell>
          <cell r="FJ194">
            <v>123.84</v>
          </cell>
          <cell r="FK194">
            <v>438</v>
          </cell>
          <cell r="FL194">
            <v>249.68129999999999</v>
          </cell>
          <cell r="FM194">
            <v>85.8</v>
          </cell>
          <cell r="FN194">
            <v>5.44</v>
          </cell>
          <cell r="FO194">
            <v>2.72</v>
          </cell>
          <cell r="FP194">
            <v>5.44</v>
          </cell>
          <cell r="FQ194">
            <v>5.44</v>
          </cell>
          <cell r="FR194">
            <v>0</v>
          </cell>
          <cell r="FS194">
            <v>3.28</v>
          </cell>
          <cell r="FT194">
            <v>3.28</v>
          </cell>
          <cell r="FU194">
            <v>3.28</v>
          </cell>
          <cell r="FV194">
            <v>3.28</v>
          </cell>
          <cell r="FW194">
            <v>0</v>
          </cell>
          <cell r="FX194">
            <v>0.69</v>
          </cell>
          <cell r="FY194">
            <v>-0.10349999999999999</v>
          </cell>
          <cell r="FZ194">
            <v>0.69</v>
          </cell>
          <cell r="GA194">
            <v>0.69</v>
          </cell>
          <cell r="GB194">
            <v>0</v>
          </cell>
          <cell r="GC194">
            <v>18</v>
          </cell>
          <cell r="GD194">
            <v>4.5</v>
          </cell>
          <cell r="GE194">
            <v>361.24</v>
          </cell>
          <cell r="GF194">
            <v>90.31</v>
          </cell>
          <cell r="GG194">
            <v>382.09</v>
          </cell>
          <cell r="GH194">
            <v>361.24</v>
          </cell>
          <cell r="GI194">
            <v>20.85</v>
          </cell>
          <cell r="GJ194">
            <v>0</v>
          </cell>
          <cell r="GK194">
            <v>0</v>
          </cell>
          <cell r="GL194">
            <v>0</v>
          </cell>
          <cell r="GM194">
            <v>0</v>
          </cell>
          <cell r="GN194">
            <v>0</v>
          </cell>
          <cell r="GO194">
            <v>0</v>
          </cell>
          <cell r="GP194">
            <v>0</v>
          </cell>
          <cell r="GQ194">
            <v>0</v>
          </cell>
          <cell r="GR194">
            <v>2580.1822000000002</v>
          </cell>
          <cell r="GS194">
            <v>2582.1777999999999</v>
          </cell>
          <cell r="GT194">
            <v>2726.7022000000002</v>
          </cell>
          <cell r="GU194">
            <v>2711.2303000000002</v>
          </cell>
          <cell r="GV194">
            <v>2582.1777999999999</v>
          </cell>
          <cell r="GW194">
            <v>2726.7022000000002</v>
          </cell>
          <cell r="GX194" t="str">
            <v>&lt;--ADMw_P--</v>
          </cell>
          <cell r="GY194">
            <v>-1.1887999999999999E-2</v>
          </cell>
          <cell r="GZ194">
            <v>0</v>
          </cell>
          <cell r="HA194">
            <v>608.99</v>
          </cell>
          <cell r="HB194">
            <v>46</v>
          </cell>
          <cell r="HC194">
            <v>0.7</v>
          </cell>
          <cell r="HD194" t="str">
            <v>&lt;--Spacer--&gt;</v>
          </cell>
          <cell r="HE194" t="str">
            <v>&lt;--Spacer--&gt;</v>
          </cell>
          <cell r="HF194" t="str">
            <v>&lt;--Spacer--&gt;</v>
          </cell>
          <cell r="HG194" t="str">
            <v>&lt;--Spacer--&gt;</v>
          </cell>
          <cell r="HH194">
            <v>2098</v>
          </cell>
          <cell r="HI194">
            <v>4389134</v>
          </cell>
          <cell r="HJ194">
            <v>12530</v>
          </cell>
          <cell r="HK194">
            <v>298338</v>
          </cell>
          <cell r="HL194">
            <v>468</v>
          </cell>
          <cell r="HM194">
            <v>41519</v>
          </cell>
          <cell r="HN194">
            <v>0</v>
          </cell>
          <cell r="HO194">
            <v>0</v>
          </cell>
          <cell r="HP194">
            <v>0</v>
          </cell>
          <cell r="HQ194">
            <v>12.32</v>
          </cell>
          <cell r="HR194">
            <v>1240811</v>
          </cell>
          <cell r="HS194">
            <v>2124.29</v>
          </cell>
          <cell r="HT194">
            <v>2263.77</v>
          </cell>
          <cell r="HU194">
            <v>2124.29</v>
          </cell>
          <cell r="HV194">
            <v>139.47999999999999</v>
          </cell>
          <cell r="HW194">
            <v>0</v>
          </cell>
          <cell r="HX194" t="str">
            <v>--ADMw_O--&gt;</v>
          </cell>
          <cell r="HY194">
            <v>2124.29</v>
          </cell>
          <cell r="HZ194">
            <v>2263.77</v>
          </cell>
          <cell r="IA194">
            <v>2124.29</v>
          </cell>
          <cell r="IB194">
            <v>139.47999999999999</v>
          </cell>
          <cell r="IC194">
            <v>422</v>
          </cell>
          <cell r="ID194">
            <v>249.0147</v>
          </cell>
          <cell r="IE194">
            <v>86.9</v>
          </cell>
          <cell r="IF194">
            <v>8.26</v>
          </cell>
          <cell r="IG194">
            <v>4.13</v>
          </cell>
          <cell r="IH194">
            <v>8.26</v>
          </cell>
          <cell r="II194">
            <v>8.26</v>
          </cell>
          <cell r="IJ194">
            <v>0</v>
          </cell>
          <cell r="IK194">
            <v>5.17</v>
          </cell>
          <cell r="IL194">
            <v>5.17</v>
          </cell>
          <cell r="IM194">
            <v>5.17</v>
          </cell>
          <cell r="IN194">
            <v>5.17</v>
          </cell>
          <cell r="IO194">
            <v>0</v>
          </cell>
          <cell r="IP194">
            <v>0</v>
          </cell>
          <cell r="IQ194">
            <v>0</v>
          </cell>
          <cell r="IR194">
            <v>0</v>
          </cell>
          <cell r="IS194">
            <v>0</v>
          </cell>
          <cell r="IT194">
            <v>0</v>
          </cell>
          <cell r="IU194">
            <v>14</v>
          </cell>
          <cell r="IV194">
            <v>3.5</v>
          </cell>
          <cell r="IW194">
            <v>428.71</v>
          </cell>
          <cell r="IX194">
            <v>107.17749999999999</v>
          </cell>
          <cell r="IY194">
            <v>456.87</v>
          </cell>
          <cell r="IZ194">
            <v>428.71</v>
          </cell>
          <cell r="JA194">
            <v>28.16</v>
          </cell>
          <cell r="JB194">
            <v>0</v>
          </cell>
          <cell r="JC194">
            <v>0</v>
          </cell>
          <cell r="JD194">
            <v>0</v>
          </cell>
          <cell r="JE194">
            <v>0</v>
          </cell>
          <cell r="JF194">
            <v>0</v>
          </cell>
          <cell r="JG194">
            <v>0</v>
          </cell>
          <cell r="JH194">
            <v>0</v>
          </cell>
          <cell r="JI194">
            <v>0</v>
          </cell>
          <cell r="JJ194">
            <v>2580.1822000000002</v>
          </cell>
          <cell r="JK194">
            <v>2726.7022000000002</v>
          </cell>
          <cell r="JL194" t="str">
            <v>&lt;--ADMw_O--</v>
          </cell>
          <cell r="JM194">
            <v>-1.3579000000000001E-2</v>
          </cell>
          <cell r="JN194">
            <v>0</v>
          </cell>
          <cell r="JO194">
            <v>548.12</v>
          </cell>
          <cell r="JP194">
            <v>44</v>
          </cell>
          <cell r="JQ194">
            <v>0.7</v>
          </cell>
          <cell r="JR194">
            <v>43640.35126797454</v>
          </cell>
          <cell r="JS194">
            <v>1</v>
          </cell>
          <cell r="JT194">
            <v>2</v>
          </cell>
        </row>
        <row r="195">
          <cell r="A195">
            <v>4484</v>
          </cell>
          <cell r="B195">
            <v>2102</v>
          </cell>
          <cell r="D195" t="str">
            <v>Linn</v>
          </cell>
          <cell r="E195" t="str">
            <v>Sweet Home SD 55</v>
          </cell>
          <cell r="F195" t="str">
            <v>Sweet Home Charter School</v>
          </cell>
          <cell r="H195">
            <v>0</v>
          </cell>
          <cell r="I195">
            <v>0</v>
          </cell>
          <cell r="J195">
            <v>0</v>
          </cell>
          <cell r="K195">
            <v>0</v>
          </cell>
          <cell r="L195">
            <v>0</v>
          </cell>
          <cell r="M195">
            <v>0</v>
          </cell>
          <cell r="N195">
            <v>0</v>
          </cell>
          <cell r="O195">
            <v>0</v>
          </cell>
          <cell r="P195">
            <v>0</v>
          </cell>
          <cell r="Q195">
            <v>0</v>
          </cell>
          <cell r="R195">
            <v>0</v>
          </cell>
          <cell r="T195">
            <v>0</v>
          </cell>
          <cell r="U195">
            <v>0</v>
          </cell>
          <cell r="V195" t="str">
            <v>--ADMw_F--&gt;</v>
          </cell>
          <cell r="W195">
            <v>0</v>
          </cell>
          <cell r="Y195">
            <v>0</v>
          </cell>
          <cell r="Z195">
            <v>0</v>
          </cell>
          <cell r="AA195">
            <v>0</v>
          </cell>
          <cell r="AB195">
            <v>0</v>
          </cell>
          <cell r="AC195">
            <v>0</v>
          </cell>
          <cell r="AD195">
            <v>0</v>
          </cell>
          <cell r="AE195">
            <v>0</v>
          </cell>
          <cell r="AG195">
            <v>0</v>
          </cell>
          <cell r="AH195">
            <v>0</v>
          </cell>
          <cell r="AI195">
            <v>0</v>
          </cell>
          <cell r="AJ195">
            <v>0</v>
          </cell>
          <cell r="AL195">
            <v>0</v>
          </cell>
          <cell r="AM195">
            <v>0</v>
          </cell>
          <cell r="AN195">
            <v>0</v>
          </cell>
          <cell r="AO195">
            <v>0</v>
          </cell>
          <cell r="AQ195">
            <v>0</v>
          </cell>
          <cell r="AR195">
            <v>0</v>
          </cell>
          <cell r="AS195">
            <v>0</v>
          </cell>
          <cell r="AT195">
            <v>0</v>
          </cell>
          <cell r="AU195">
            <v>0</v>
          </cell>
          <cell r="AV195">
            <v>0</v>
          </cell>
          <cell r="AX195">
            <v>0</v>
          </cell>
          <cell r="AY195">
            <v>0</v>
          </cell>
          <cell r="AZ195">
            <v>0</v>
          </cell>
          <cell r="BB195">
            <v>0</v>
          </cell>
          <cell r="BC195">
            <v>0</v>
          </cell>
          <cell r="BD195">
            <v>0</v>
          </cell>
          <cell r="BF195">
            <v>0</v>
          </cell>
          <cell r="BG195">
            <v>0</v>
          </cell>
          <cell r="BH195">
            <v>142.38999999999999</v>
          </cell>
          <cell r="BI195">
            <v>0</v>
          </cell>
          <cell r="BL195">
            <v>142.38999999999999</v>
          </cell>
          <cell r="BN195" t="str">
            <v>&lt;--ADMw_F--</v>
          </cell>
          <cell r="BO195">
            <v>0</v>
          </cell>
          <cell r="BP195">
            <v>0</v>
          </cell>
          <cell r="BQ195">
            <v>0</v>
          </cell>
          <cell r="BR195">
            <v>0</v>
          </cell>
          <cell r="BS195">
            <v>0</v>
          </cell>
          <cell r="BT195" t="str">
            <v>&lt;--Spacer--&gt;</v>
          </cell>
          <cell r="BU195" t="str">
            <v>&lt;--Spacer--&gt;</v>
          </cell>
          <cell r="BV195" t="str">
            <v>&lt;--Spacer--&gt;</v>
          </cell>
          <cell r="BW195" t="str">
            <v>&lt;--Spacer--&gt;</v>
          </cell>
          <cell r="BY195">
            <v>0</v>
          </cell>
          <cell r="BZ195">
            <v>0</v>
          </cell>
          <cell r="CA195">
            <v>0</v>
          </cell>
          <cell r="CB195">
            <v>0</v>
          </cell>
          <cell r="CC195">
            <v>0</v>
          </cell>
          <cell r="CD195">
            <v>0</v>
          </cell>
          <cell r="CE195">
            <v>0</v>
          </cell>
          <cell r="CF195">
            <v>0</v>
          </cell>
          <cell r="CG195">
            <v>0</v>
          </cell>
          <cell r="CH195">
            <v>0</v>
          </cell>
          <cell r="CI195">
            <v>136.81</v>
          </cell>
          <cell r="CK195">
            <v>136.81</v>
          </cell>
          <cell r="CL195">
            <v>0</v>
          </cell>
          <cell r="CM195">
            <v>0</v>
          </cell>
          <cell r="CN195" t="str">
            <v>--ADMw_C--&gt;</v>
          </cell>
          <cell r="CO195">
            <v>136.81</v>
          </cell>
          <cell r="CQ195">
            <v>136.81</v>
          </cell>
          <cell r="CR195">
            <v>0</v>
          </cell>
          <cell r="CS195">
            <v>0</v>
          </cell>
          <cell r="CT195">
            <v>0</v>
          </cell>
          <cell r="CU195">
            <v>0</v>
          </cell>
          <cell r="CV195">
            <v>0</v>
          </cell>
          <cell r="CW195">
            <v>0</v>
          </cell>
          <cell r="CY195">
            <v>0</v>
          </cell>
          <cell r="CZ195">
            <v>0</v>
          </cell>
          <cell r="DA195">
            <v>0</v>
          </cell>
          <cell r="DB195">
            <v>0</v>
          </cell>
          <cell r="DD195">
            <v>0</v>
          </cell>
          <cell r="DE195">
            <v>0</v>
          </cell>
          <cell r="DF195">
            <v>0</v>
          </cell>
          <cell r="DG195">
            <v>0</v>
          </cell>
          <cell r="DI195">
            <v>0</v>
          </cell>
          <cell r="DJ195">
            <v>0</v>
          </cell>
          <cell r="DK195">
            <v>0</v>
          </cell>
          <cell r="DL195">
            <v>0</v>
          </cell>
          <cell r="DM195">
            <v>22.32</v>
          </cell>
          <cell r="DN195">
            <v>5.58</v>
          </cell>
          <cell r="DP195">
            <v>22.32</v>
          </cell>
          <cell r="DQ195">
            <v>0</v>
          </cell>
          <cell r="DR195">
            <v>0</v>
          </cell>
          <cell r="DT195">
            <v>0</v>
          </cell>
          <cell r="DU195">
            <v>0</v>
          </cell>
          <cell r="DV195">
            <v>0</v>
          </cell>
          <cell r="DX195">
            <v>0</v>
          </cell>
          <cell r="DY195">
            <v>0</v>
          </cell>
          <cell r="DZ195">
            <v>129.05250000000001</v>
          </cell>
          <cell r="EA195">
            <v>142.38999999999999</v>
          </cell>
          <cell r="ED195">
            <v>142.38999999999999</v>
          </cell>
          <cell r="EF195" t="str">
            <v>&lt;--ADMw_C--</v>
          </cell>
          <cell r="EG195">
            <v>-1.1561E-2</v>
          </cell>
          <cell r="EH195">
            <v>0</v>
          </cell>
          <cell r="EI195">
            <v>0</v>
          </cell>
          <cell r="EJ195">
            <v>0</v>
          </cell>
          <cell r="EK195">
            <v>0</v>
          </cell>
          <cell r="EL195" t="str">
            <v>&lt;--Spacer--&gt;</v>
          </cell>
          <cell r="EM195" t="str">
            <v>&lt;--Spacer--&gt;</v>
          </cell>
          <cell r="EN195" t="str">
            <v>&lt;--Spacer--&gt;</v>
          </cell>
          <cell r="EO195" t="str">
            <v>&lt;--Spacer--&gt;</v>
          </cell>
          <cell r="EQ195">
            <v>0</v>
          </cell>
          <cell r="ER195">
            <v>0</v>
          </cell>
          <cell r="ES195">
            <v>0</v>
          </cell>
          <cell r="ET195">
            <v>0</v>
          </cell>
          <cell r="EU195">
            <v>0</v>
          </cell>
          <cell r="EV195">
            <v>0</v>
          </cell>
          <cell r="EW195">
            <v>0</v>
          </cell>
          <cell r="EX195">
            <v>0</v>
          </cell>
          <cell r="EY195">
            <v>0</v>
          </cell>
          <cell r="EZ195">
            <v>0</v>
          </cell>
          <cell r="FA195">
            <v>123.84</v>
          </cell>
          <cell r="FC195">
            <v>123.84</v>
          </cell>
          <cell r="FD195">
            <v>0</v>
          </cell>
          <cell r="FE195">
            <v>0</v>
          </cell>
          <cell r="FF195" t="str">
            <v>--ADMw_P--&gt;</v>
          </cell>
          <cell r="FG195">
            <v>123.84</v>
          </cell>
          <cell r="FI195">
            <v>123.84</v>
          </cell>
          <cell r="FJ195">
            <v>0</v>
          </cell>
          <cell r="FK195">
            <v>0</v>
          </cell>
          <cell r="FL195">
            <v>0</v>
          </cell>
          <cell r="FM195">
            <v>0</v>
          </cell>
          <cell r="FN195">
            <v>0</v>
          </cell>
          <cell r="FO195">
            <v>0</v>
          </cell>
          <cell r="FQ195">
            <v>0</v>
          </cell>
          <cell r="FR195">
            <v>0</v>
          </cell>
          <cell r="FS195">
            <v>0</v>
          </cell>
          <cell r="FT195">
            <v>0</v>
          </cell>
          <cell r="FV195">
            <v>0</v>
          </cell>
          <cell r="FW195">
            <v>0</v>
          </cell>
          <cell r="FX195">
            <v>0</v>
          </cell>
          <cell r="FY195">
            <v>0</v>
          </cell>
          <cell r="GA195">
            <v>0</v>
          </cell>
          <cell r="GB195">
            <v>0</v>
          </cell>
          <cell r="GC195">
            <v>0</v>
          </cell>
          <cell r="GD195">
            <v>0</v>
          </cell>
          <cell r="GE195">
            <v>20.85</v>
          </cell>
          <cell r="GF195">
            <v>5.2125000000000004</v>
          </cell>
          <cell r="GH195">
            <v>20.85</v>
          </cell>
          <cell r="GI195">
            <v>0</v>
          </cell>
          <cell r="GJ195">
            <v>0</v>
          </cell>
          <cell r="GL195">
            <v>0</v>
          </cell>
          <cell r="GM195">
            <v>0</v>
          </cell>
          <cell r="GN195">
            <v>0</v>
          </cell>
          <cell r="GP195">
            <v>0</v>
          </cell>
          <cell r="GQ195">
            <v>0</v>
          </cell>
          <cell r="GR195">
            <v>146.52000000000001</v>
          </cell>
          <cell r="GS195">
            <v>129.05250000000001</v>
          </cell>
          <cell r="GV195">
            <v>146.52000000000001</v>
          </cell>
          <cell r="GX195" t="str">
            <v>&lt;--ADMw_P--</v>
          </cell>
          <cell r="GY195">
            <v>0</v>
          </cell>
          <cell r="GZ195">
            <v>0</v>
          </cell>
          <cell r="HA195">
            <v>0</v>
          </cell>
          <cell r="HB195">
            <v>0</v>
          </cell>
          <cell r="HC195">
            <v>0</v>
          </cell>
          <cell r="HD195" t="str">
            <v>&lt;--Spacer--&gt;</v>
          </cell>
          <cell r="HE195" t="str">
            <v>&lt;--Spacer--&gt;</v>
          </cell>
          <cell r="HF195" t="str">
            <v>&lt;--Spacer--&gt;</v>
          </cell>
          <cell r="HG195" t="str">
            <v>&lt;--Spacer--&gt;</v>
          </cell>
          <cell r="HI195">
            <v>0</v>
          </cell>
          <cell r="HJ195">
            <v>0</v>
          </cell>
          <cell r="HK195">
            <v>0</v>
          </cell>
          <cell r="HL195">
            <v>0</v>
          </cell>
          <cell r="HM195">
            <v>0</v>
          </cell>
          <cell r="HN195">
            <v>0</v>
          </cell>
          <cell r="HO195">
            <v>0</v>
          </cell>
          <cell r="HP195">
            <v>0</v>
          </cell>
          <cell r="HQ195">
            <v>0</v>
          </cell>
          <cell r="HR195">
            <v>0</v>
          </cell>
          <cell r="HS195">
            <v>139.47999999999999</v>
          </cell>
          <cell r="HU195">
            <v>139.47999999999999</v>
          </cell>
          <cell r="HV195">
            <v>0</v>
          </cell>
          <cell r="HW195">
            <v>0</v>
          </cell>
          <cell r="HX195" t="str">
            <v>--ADMw_O--&gt;</v>
          </cell>
          <cell r="HY195">
            <v>139.47999999999999</v>
          </cell>
          <cell r="IA195">
            <v>139.47999999999999</v>
          </cell>
          <cell r="IB195">
            <v>0</v>
          </cell>
          <cell r="IC195">
            <v>0</v>
          </cell>
          <cell r="ID195">
            <v>0</v>
          </cell>
          <cell r="IE195">
            <v>0</v>
          </cell>
          <cell r="IF195">
            <v>0</v>
          </cell>
          <cell r="IG195">
            <v>0</v>
          </cell>
          <cell r="II195">
            <v>0</v>
          </cell>
          <cell r="IJ195">
            <v>0</v>
          </cell>
          <cell r="IK195">
            <v>0</v>
          </cell>
          <cell r="IL195">
            <v>0</v>
          </cell>
          <cell r="IN195">
            <v>0</v>
          </cell>
          <cell r="IO195">
            <v>0</v>
          </cell>
          <cell r="IP195">
            <v>0</v>
          </cell>
          <cell r="IQ195">
            <v>0</v>
          </cell>
          <cell r="IS195">
            <v>0</v>
          </cell>
          <cell r="IT195">
            <v>0</v>
          </cell>
          <cell r="IU195">
            <v>0</v>
          </cell>
          <cell r="IV195">
            <v>0</v>
          </cell>
          <cell r="IW195">
            <v>28.16</v>
          </cell>
          <cell r="IX195">
            <v>7.04</v>
          </cell>
          <cell r="IZ195">
            <v>28.16</v>
          </cell>
          <cell r="JA195">
            <v>0</v>
          </cell>
          <cell r="JB195">
            <v>0</v>
          </cell>
          <cell r="JD195">
            <v>0</v>
          </cell>
          <cell r="JE195">
            <v>0</v>
          </cell>
          <cell r="JF195">
            <v>0</v>
          </cell>
          <cell r="JH195">
            <v>0</v>
          </cell>
          <cell r="JI195">
            <v>0</v>
          </cell>
          <cell r="JJ195">
            <v>146.52000000000001</v>
          </cell>
          <cell r="JL195" t="str">
            <v>&lt;--ADMw_O--</v>
          </cell>
          <cell r="JM195">
            <v>0</v>
          </cell>
          <cell r="JN195">
            <v>0</v>
          </cell>
          <cell r="JO195">
            <v>0</v>
          </cell>
          <cell r="JP195">
            <v>0</v>
          </cell>
          <cell r="JQ195">
            <v>0</v>
          </cell>
          <cell r="JR195">
            <v>43640.35126797454</v>
          </cell>
          <cell r="JS195">
            <v>1</v>
          </cell>
          <cell r="JT195">
            <v>3</v>
          </cell>
        </row>
        <row r="196">
          <cell r="A196">
            <v>2103</v>
          </cell>
          <cell r="B196">
            <v>2103</v>
          </cell>
          <cell r="C196" t="str">
            <v>22095</v>
          </cell>
          <cell r="D196" t="str">
            <v>Linn</v>
          </cell>
          <cell r="E196" t="str">
            <v>Scio SD 95</v>
          </cell>
          <cell r="G196">
            <v>2098</v>
          </cell>
          <cell r="H196">
            <v>1475000</v>
          </cell>
          <cell r="I196">
            <v>100000</v>
          </cell>
          <cell r="J196">
            <v>0</v>
          </cell>
          <cell r="K196">
            <v>65000</v>
          </cell>
          <cell r="L196">
            <v>30000</v>
          </cell>
          <cell r="M196">
            <v>0</v>
          </cell>
          <cell r="N196">
            <v>0</v>
          </cell>
          <cell r="O196">
            <v>0</v>
          </cell>
          <cell r="P196">
            <v>10.76</v>
          </cell>
          <cell r="Q196">
            <v>554436</v>
          </cell>
          <cell r="R196">
            <v>1009</v>
          </cell>
          <cell r="S196">
            <v>1009</v>
          </cell>
          <cell r="T196">
            <v>1009</v>
          </cell>
          <cell r="U196">
            <v>0</v>
          </cell>
          <cell r="V196" t="str">
            <v>--ADMw_F--&gt;</v>
          </cell>
          <cell r="W196">
            <v>1009</v>
          </cell>
          <cell r="X196">
            <v>1009</v>
          </cell>
          <cell r="Y196">
            <v>1009</v>
          </cell>
          <cell r="Z196">
            <v>0</v>
          </cell>
          <cell r="AA196">
            <v>108</v>
          </cell>
          <cell r="AB196">
            <v>108</v>
          </cell>
          <cell r="AC196">
            <v>0</v>
          </cell>
          <cell r="AD196">
            <v>7</v>
          </cell>
          <cell r="AE196">
            <v>3.5</v>
          </cell>
          <cell r="AF196">
            <v>7</v>
          </cell>
          <cell r="AG196">
            <v>7</v>
          </cell>
          <cell r="AH196">
            <v>0</v>
          </cell>
          <cell r="AI196">
            <v>0</v>
          </cell>
          <cell r="AJ196">
            <v>0</v>
          </cell>
          <cell r="AK196">
            <v>0</v>
          </cell>
          <cell r="AL196">
            <v>0</v>
          </cell>
          <cell r="AM196">
            <v>0</v>
          </cell>
          <cell r="AN196">
            <v>0</v>
          </cell>
          <cell r="AO196">
            <v>0</v>
          </cell>
          <cell r="AP196">
            <v>0</v>
          </cell>
          <cell r="AQ196">
            <v>0</v>
          </cell>
          <cell r="AR196">
            <v>0</v>
          </cell>
          <cell r="AS196">
            <v>9</v>
          </cell>
          <cell r="AT196">
            <v>2.25</v>
          </cell>
          <cell r="AU196">
            <v>84</v>
          </cell>
          <cell r="AV196">
            <v>21</v>
          </cell>
          <cell r="AW196">
            <v>84</v>
          </cell>
          <cell r="AX196">
            <v>84</v>
          </cell>
          <cell r="AY196">
            <v>0</v>
          </cell>
          <cell r="AZ196">
            <v>0</v>
          </cell>
          <cell r="BA196">
            <v>0</v>
          </cell>
          <cell r="BB196">
            <v>0</v>
          </cell>
          <cell r="BC196">
            <v>0</v>
          </cell>
          <cell r="BD196">
            <v>76.89</v>
          </cell>
          <cell r="BE196">
            <v>76.89</v>
          </cell>
          <cell r="BF196">
            <v>76.89</v>
          </cell>
          <cell r="BG196">
            <v>0</v>
          </cell>
          <cell r="BH196">
            <v>879.90859999999998</v>
          </cell>
          <cell r="BI196">
            <v>1220.6400000000001</v>
          </cell>
          <cell r="BJ196">
            <v>959.08360000000005</v>
          </cell>
          <cell r="BK196">
            <v>1220.6400000000001</v>
          </cell>
          <cell r="BL196">
            <v>1220.6400000000001</v>
          </cell>
          <cell r="BM196">
            <v>1220.6400000000001</v>
          </cell>
          <cell r="BN196" t="str">
            <v>&lt;--ADMw_F--</v>
          </cell>
          <cell r="BO196">
            <v>-5.0730000000000003E-3</v>
          </cell>
          <cell r="BP196">
            <v>0</v>
          </cell>
          <cell r="BQ196">
            <v>549.49</v>
          </cell>
          <cell r="BR196">
            <v>33</v>
          </cell>
          <cell r="BS196">
            <v>0.7</v>
          </cell>
          <cell r="BT196" t="str">
            <v>&lt;--Spacer--&gt;</v>
          </cell>
          <cell r="BU196" t="str">
            <v>&lt;--Spacer--&gt;</v>
          </cell>
          <cell r="BV196" t="str">
            <v>&lt;--Spacer--&gt;</v>
          </cell>
          <cell r="BW196" t="str">
            <v>&lt;--Spacer--&gt;</v>
          </cell>
          <cell r="BX196">
            <v>2098</v>
          </cell>
          <cell r="BY196">
            <v>1432000</v>
          </cell>
          <cell r="BZ196">
            <v>115000</v>
          </cell>
          <cell r="CA196">
            <v>0</v>
          </cell>
          <cell r="CB196">
            <v>52500</v>
          </cell>
          <cell r="CC196">
            <v>30000</v>
          </cell>
          <cell r="CD196">
            <v>0</v>
          </cell>
          <cell r="CE196">
            <v>0</v>
          </cell>
          <cell r="CF196">
            <v>0</v>
          </cell>
          <cell r="CG196">
            <v>10.24</v>
          </cell>
          <cell r="CH196">
            <v>534536</v>
          </cell>
          <cell r="CI196">
            <v>695.18</v>
          </cell>
          <cell r="CJ196">
            <v>772.26</v>
          </cell>
          <cell r="CK196">
            <v>695.18</v>
          </cell>
          <cell r="CL196">
            <v>77.08</v>
          </cell>
          <cell r="CM196">
            <v>0</v>
          </cell>
          <cell r="CN196" t="str">
            <v>--ADMw_C--&gt;</v>
          </cell>
          <cell r="CO196">
            <v>695.18</v>
          </cell>
          <cell r="CP196">
            <v>772.26</v>
          </cell>
          <cell r="CQ196">
            <v>695.18</v>
          </cell>
          <cell r="CR196">
            <v>77.08</v>
          </cell>
          <cell r="CS196">
            <v>86</v>
          </cell>
          <cell r="CT196">
            <v>84.948599999999999</v>
          </cell>
          <cell r="CU196">
            <v>0</v>
          </cell>
          <cell r="CV196">
            <v>3.47</v>
          </cell>
          <cell r="CW196">
            <v>1.7350000000000001</v>
          </cell>
          <cell r="CX196">
            <v>3.47</v>
          </cell>
          <cell r="CY196">
            <v>3.47</v>
          </cell>
          <cell r="CZ196">
            <v>0</v>
          </cell>
          <cell r="DA196">
            <v>0</v>
          </cell>
          <cell r="DB196">
            <v>0</v>
          </cell>
          <cell r="DC196">
            <v>0</v>
          </cell>
          <cell r="DD196">
            <v>0</v>
          </cell>
          <cell r="DE196">
            <v>0</v>
          </cell>
          <cell r="DF196">
            <v>0</v>
          </cell>
          <cell r="DG196">
            <v>0</v>
          </cell>
          <cell r="DH196">
            <v>0</v>
          </cell>
          <cell r="DI196">
            <v>0</v>
          </cell>
          <cell r="DJ196">
            <v>0</v>
          </cell>
          <cell r="DK196">
            <v>9</v>
          </cell>
          <cell r="DL196">
            <v>2.25</v>
          </cell>
          <cell r="DM196">
            <v>75.62</v>
          </cell>
          <cell r="DN196">
            <v>18.905000000000001</v>
          </cell>
          <cell r="DO196">
            <v>84</v>
          </cell>
          <cell r="DP196">
            <v>75.62</v>
          </cell>
          <cell r="DQ196">
            <v>8.3800000000000008</v>
          </cell>
          <cell r="DR196">
            <v>0</v>
          </cell>
          <cell r="DS196">
            <v>0</v>
          </cell>
          <cell r="DT196">
            <v>0</v>
          </cell>
          <cell r="DU196">
            <v>0</v>
          </cell>
          <cell r="DV196">
            <v>76.89</v>
          </cell>
          <cell r="DW196">
            <v>76.89</v>
          </cell>
          <cell r="DX196">
            <v>76.89</v>
          </cell>
          <cell r="DY196">
            <v>0</v>
          </cell>
          <cell r="DZ196">
            <v>853.23</v>
          </cell>
          <cell r="EA196">
            <v>879.90859999999998</v>
          </cell>
          <cell r="EB196">
            <v>938.72</v>
          </cell>
          <cell r="EC196">
            <v>959.08360000000005</v>
          </cell>
          <cell r="ED196">
            <v>879.90859999999998</v>
          </cell>
          <cell r="EE196">
            <v>959.08360000000005</v>
          </cell>
          <cell r="EF196" t="str">
            <v>&lt;--ADMw_C--</v>
          </cell>
          <cell r="EG196">
            <v>-5.6350000000000003E-3</v>
          </cell>
          <cell r="EH196">
            <v>0</v>
          </cell>
          <cell r="EI196">
            <v>688.27</v>
          </cell>
          <cell r="EJ196">
            <v>59</v>
          </cell>
          <cell r="EK196">
            <v>0.7</v>
          </cell>
          <cell r="EL196" t="str">
            <v>&lt;--Spacer--&gt;</v>
          </cell>
          <cell r="EM196" t="str">
            <v>&lt;--Spacer--&gt;</v>
          </cell>
          <cell r="EN196" t="str">
            <v>&lt;--Spacer--&gt;</v>
          </cell>
          <cell r="EO196" t="str">
            <v>&lt;--Spacer--&gt;</v>
          </cell>
          <cell r="EP196">
            <v>2098</v>
          </cell>
          <cell r="EQ196">
            <v>1339267</v>
          </cell>
          <cell r="ER196">
            <v>29844</v>
          </cell>
          <cell r="ES196">
            <v>80301</v>
          </cell>
          <cell r="ET196">
            <v>185113</v>
          </cell>
          <cell r="EU196">
            <v>0</v>
          </cell>
          <cell r="EV196">
            <v>0</v>
          </cell>
          <cell r="EW196">
            <v>0</v>
          </cell>
          <cell r="EX196">
            <v>0</v>
          </cell>
          <cell r="EY196">
            <v>10.76</v>
          </cell>
          <cell r="EZ196">
            <v>578551</v>
          </cell>
          <cell r="FA196">
            <v>682.54</v>
          </cell>
          <cell r="FB196">
            <v>765.83</v>
          </cell>
          <cell r="FC196">
            <v>682.54</v>
          </cell>
          <cell r="FD196">
            <v>83.29</v>
          </cell>
          <cell r="FE196">
            <v>0</v>
          </cell>
          <cell r="FF196" t="str">
            <v>--ADMw_P--&gt;</v>
          </cell>
          <cell r="FG196">
            <v>682.54</v>
          </cell>
          <cell r="FH196">
            <v>765.83</v>
          </cell>
          <cell r="FI196">
            <v>682.54</v>
          </cell>
          <cell r="FJ196">
            <v>83.29</v>
          </cell>
          <cell r="FK196">
            <v>73</v>
          </cell>
          <cell r="FL196">
            <v>73</v>
          </cell>
          <cell r="FM196">
            <v>0</v>
          </cell>
          <cell r="FN196">
            <v>4</v>
          </cell>
          <cell r="FO196">
            <v>2</v>
          </cell>
          <cell r="FP196">
            <v>4</v>
          </cell>
          <cell r="FQ196">
            <v>4</v>
          </cell>
          <cell r="FR196">
            <v>0</v>
          </cell>
          <cell r="FS196">
            <v>0</v>
          </cell>
          <cell r="FT196">
            <v>0</v>
          </cell>
          <cell r="FU196">
            <v>0</v>
          </cell>
          <cell r="FV196">
            <v>0</v>
          </cell>
          <cell r="FW196">
            <v>0</v>
          </cell>
          <cell r="FX196">
            <v>0</v>
          </cell>
          <cell r="FY196">
            <v>0</v>
          </cell>
          <cell r="FZ196">
            <v>0</v>
          </cell>
          <cell r="GA196">
            <v>0</v>
          </cell>
          <cell r="GB196">
            <v>0</v>
          </cell>
          <cell r="GC196">
            <v>3</v>
          </cell>
          <cell r="GD196">
            <v>0.75</v>
          </cell>
          <cell r="GE196">
            <v>72.2</v>
          </cell>
          <cell r="GF196">
            <v>18.05</v>
          </cell>
          <cell r="GG196">
            <v>81</v>
          </cell>
          <cell r="GH196">
            <v>72.2</v>
          </cell>
          <cell r="GI196">
            <v>8.8000000000000007</v>
          </cell>
          <cell r="GJ196">
            <v>0</v>
          </cell>
          <cell r="GK196">
            <v>0</v>
          </cell>
          <cell r="GL196">
            <v>0</v>
          </cell>
          <cell r="GM196">
            <v>0</v>
          </cell>
          <cell r="GN196">
            <v>76.89</v>
          </cell>
          <cell r="GO196">
            <v>76.89</v>
          </cell>
          <cell r="GP196">
            <v>76.89</v>
          </cell>
          <cell r="GQ196">
            <v>0</v>
          </cell>
          <cell r="GR196">
            <v>872.76649999999995</v>
          </cell>
          <cell r="GS196">
            <v>853.23</v>
          </cell>
          <cell r="GT196">
            <v>964.14400000000001</v>
          </cell>
          <cell r="GU196">
            <v>938.72</v>
          </cell>
          <cell r="GV196">
            <v>872.76649999999995</v>
          </cell>
          <cell r="GW196">
            <v>964.14400000000001</v>
          </cell>
          <cell r="GX196" t="str">
            <v>&lt;--ADMw_P--</v>
          </cell>
          <cell r="GY196">
            <v>-1.804E-3</v>
          </cell>
          <cell r="GZ196">
            <v>0</v>
          </cell>
          <cell r="HA196">
            <v>755.46</v>
          </cell>
          <cell r="HB196">
            <v>67</v>
          </cell>
          <cell r="HC196">
            <v>0.7</v>
          </cell>
          <cell r="HD196" t="str">
            <v>&lt;--Spacer--&gt;</v>
          </cell>
          <cell r="HE196" t="str">
            <v>&lt;--Spacer--&gt;</v>
          </cell>
          <cell r="HF196" t="str">
            <v>&lt;--Spacer--&gt;</v>
          </cell>
          <cell r="HG196" t="str">
            <v>&lt;--Spacer--&gt;</v>
          </cell>
          <cell r="HH196">
            <v>2098</v>
          </cell>
          <cell r="HI196">
            <v>1290100</v>
          </cell>
          <cell r="HJ196">
            <v>23101</v>
          </cell>
          <cell r="HK196">
            <v>112459</v>
          </cell>
          <cell r="HL196">
            <v>78819</v>
          </cell>
          <cell r="HM196">
            <v>0</v>
          </cell>
          <cell r="HN196">
            <v>0</v>
          </cell>
          <cell r="HO196">
            <v>0</v>
          </cell>
          <cell r="HP196">
            <v>0</v>
          </cell>
          <cell r="HQ196">
            <v>10.76</v>
          </cell>
          <cell r="HR196">
            <v>472897</v>
          </cell>
          <cell r="HS196">
            <v>692.19</v>
          </cell>
          <cell r="HT196">
            <v>780.9</v>
          </cell>
          <cell r="HU196">
            <v>692.19</v>
          </cell>
          <cell r="HV196">
            <v>88.71</v>
          </cell>
          <cell r="HW196">
            <v>0</v>
          </cell>
          <cell r="HX196" t="str">
            <v>--ADMw_O--&gt;</v>
          </cell>
          <cell r="HY196">
            <v>692.19</v>
          </cell>
          <cell r="HZ196">
            <v>780.9</v>
          </cell>
          <cell r="IA196">
            <v>692.19</v>
          </cell>
          <cell r="IB196">
            <v>88.71</v>
          </cell>
          <cell r="IC196">
            <v>93</v>
          </cell>
          <cell r="ID196">
            <v>85.899000000000001</v>
          </cell>
          <cell r="IE196">
            <v>0</v>
          </cell>
          <cell r="IF196">
            <v>5.29</v>
          </cell>
          <cell r="IG196">
            <v>2.645</v>
          </cell>
          <cell r="IH196">
            <v>5.29</v>
          </cell>
          <cell r="II196">
            <v>5.29</v>
          </cell>
          <cell r="IJ196">
            <v>0</v>
          </cell>
          <cell r="IK196">
            <v>0</v>
          </cell>
          <cell r="IL196">
            <v>0</v>
          </cell>
          <cell r="IM196">
            <v>0</v>
          </cell>
          <cell r="IN196">
            <v>0</v>
          </cell>
          <cell r="IO196">
            <v>0</v>
          </cell>
          <cell r="IP196">
            <v>0</v>
          </cell>
          <cell r="IQ196">
            <v>0</v>
          </cell>
          <cell r="IR196">
            <v>0</v>
          </cell>
          <cell r="IS196">
            <v>0</v>
          </cell>
          <cell r="IT196">
            <v>0</v>
          </cell>
          <cell r="IU196">
            <v>3</v>
          </cell>
          <cell r="IV196">
            <v>0.75</v>
          </cell>
          <cell r="IW196">
            <v>83.33</v>
          </cell>
          <cell r="IX196">
            <v>20.8325</v>
          </cell>
          <cell r="IY196">
            <v>94</v>
          </cell>
          <cell r="IZ196">
            <v>83.33</v>
          </cell>
          <cell r="JA196">
            <v>10.67</v>
          </cell>
          <cell r="JB196">
            <v>0</v>
          </cell>
          <cell r="JC196">
            <v>0</v>
          </cell>
          <cell r="JD196">
            <v>0</v>
          </cell>
          <cell r="JE196">
            <v>0</v>
          </cell>
          <cell r="JF196">
            <v>70.45</v>
          </cell>
          <cell r="JG196">
            <v>70.45</v>
          </cell>
          <cell r="JH196">
            <v>70.45</v>
          </cell>
          <cell r="JI196">
            <v>0</v>
          </cell>
          <cell r="JJ196">
            <v>872.76649999999995</v>
          </cell>
          <cell r="JK196">
            <v>964.14400000000001</v>
          </cell>
          <cell r="JL196" t="str">
            <v>&lt;--ADMw_O--</v>
          </cell>
          <cell r="JM196">
            <v>0</v>
          </cell>
          <cell r="JN196">
            <v>0</v>
          </cell>
          <cell r="JO196">
            <v>605.58000000000004</v>
          </cell>
          <cell r="JP196">
            <v>50</v>
          </cell>
          <cell r="JQ196">
            <v>0.7</v>
          </cell>
          <cell r="JR196">
            <v>43640.35126797454</v>
          </cell>
          <cell r="JS196">
            <v>1</v>
          </cell>
          <cell r="JT196">
            <v>2</v>
          </cell>
        </row>
        <row r="197">
          <cell r="A197">
            <v>2994</v>
          </cell>
          <cell r="B197">
            <v>2103</v>
          </cell>
          <cell r="D197" t="str">
            <v>Linn</v>
          </cell>
          <cell r="E197" t="str">
            <v>Scio SD 95</v>
          </cell>
          <cell r="F197" t="str">
            <v>Lourdes School</v>
          </cell>
          <cell r="H197">
            <v>0</v>
          </cell>
          <cell r="I197">
            <v>0</v>
          </cell>
          <cell r="J197">
            <v>0</v>
          </cell>
          <cell r="K197">
            <v>0</v>
          </cell>
          <cell r="L197">
            <v>0</v>
          </cell>
          <cell r="M197">
            <v>0</v>
          </cell>
          <cell r="N197">
            <v>0</v>
          </cell>
          <cell r="O197">
            <v>0</v>
          </cell>
          <cell r="P197">
            <v>0</v>
          </cell>
          <cell r="Q197">
            <v>0</v>
          </cell>
          <cell r="R197">
            <v>0</v>
          </cell>
          <cell r="T197">
            <v>0</v>
          </cell>
          <cell r="U197">
            <v>0</v>
          </cell>
          <cell r="V197" t="str">
            <v>--ADMw_F--&gt;</v>
          </cell>
          <cell r="W197">
            <v>0</v>
          </cell>
          <cell r="Y197">
            <v>0</v>
          </cell>
          <cell r="Z197">
            <v>0</v>
          </cell>
          <cell r="AA197">
            <v>0</v>
          </cell>
          <cell r="AB197">
            <v>0</v>
          </cell>
          <cell r="AC197">
            <v>0</v>
          </cell>
          <cell r="AD197">
            <v>0</v>
          </cell>
          <cell r="AE197">
            <v>0</v>
          </cell>
          <cell r="AG197">
            <v>0</v>
          </cell>
          <cell r="AH197">
            <v>0</v>
          </cell>
          <cell r="AI197">
            <v>0</v>
          </cell>
          <cell r="AJ197">
            <v>0</v>
          </cell>
          <cell r="AL197">
            <v>0</v>
          </cell>
          <cell r="AM197">
            <v>0</v>
          </cell>
          <cell r="AN197">
            <v>0</v>
          </cell>
          <cell r="AO197">
            <v>0</v>
          </cell>
          <cell r="AQ197">
            <v>0</v>
          </cell>
          <cell r="AR197">
            <v>0</v>
          </cell>
          <cell r="AS197">
            <v>0</v>
          </cell>
          <cell r="AT197">
            <v>0</v>
          </cell>
          <cell r="AU197">
            <v>0</v>
          </cell>
          <cell r="AV197">
            <v>0</v>
          </cell>
          <cell r="AX197">
            <v>0</v>
          </cell>
          <cell r="AY197">
            <v>0</v>
          </cell>
          <cell r="AZ197">
            <v>0</v>
          </cell>
          <cell r="BB197">
            <v>0</v>
          </cell>
          <cell r="BC197">
            <v>0</v>
          </cell>
          <cell r="BD197">
            <v>0</v>
          </cell>
          <cell r="BF197">
            <v>0</v>
          </cell>
          <cell r="BG197">
            <v>0</v>
          </cell>
          <cell r="BH197">
            <v>48.534999999999997</v>
          </cell>
          <cell r="BI197">
            <v>0</v>
          </cell>
          <cell r="BL197">
            <v>48.534999999999997</v>
          </cell>
          <cell r="BN197" t="str">
            <v>&lt;--ADMw_F--</v>
          </cell>
          <cell r="BO197">
            <v>0</v>
          </cell>
          <cell r="BP197">
            <v>0</v>
          </cell>
          <cell r="BQ197">
            <v>0</v>
          </cell>
          <cell r="BR197">
            <v>0</v>
          </cell>
          <cell r="BS197">
            <v>0</v>
          </cell>
          <cell r="BT197" t="str">
            <v>&lt;--Spacer--&gt;</v>
          </cell>
          <cell r="BU197" t="str">
            <v>&lt;--Spacer--&gt;</v>
          </cell>
          <cell r="BV197" t="str">
            <v>&lt;--Spacer--&gt;</v>
          </cell>
          <cell r="BW197" t="str">
            <v>&lt;--Spacer--&gt;</v>
          </cell>
          <cell r="BY197">
            <v>0</v>
          </cell>
          <cell r="BZ197">
            <v>0</v>
          </cell>
          <cell r="CA197">
            <v>0</v>
          </cell>
          <cell r="CB197">
            <v>0</v>
          </cell>
          <cell r="CC197">
            <v>0</v>
          </cell>
          <cell r="CD197">
            <v>0</v>
          </cell>
          <cell r="CE197">
            <v>0</v>
          </cell>
          <cell r="CF197">
            <v>0</v>
          </cell>
          <cell r="CG197">
            <v>0</v>
          </cell>
          <cell r="CH197">
            <v>0</v>
          </cell>
          <cell r="CI197">
            <v>47.25</v>
          </cell>
          <cell r="CK197">
            <v>47.25</v>
          </cell>
          <cell r="CL197">
            <v>0</v>
          </cell>
          <cell r="CM197">
            <v>0</v>
          </cell>
          <cell r="CN197" t="str">
            <v>--ADMw_C--&gt;</v>
          </cell>
          <cell r="CO197">
            <v>47.25</v>
          </cell>
          <cell r="CQ197">
            <v>47.25</v>
          </cell>
          <cell r="CR197">
            <v>0</v>
          </cell>
          <cell r="CS197">
            <v>0</v>
          </cell>
          <cell r="CT197">
            <v>0</v>
          </cell>
          <cell r="CU197">
            <v>0</v>
          </cell>
          <cell r="CV197">
            <v>0</v>
          </cell>
          <cell r="CW197">
            <v>0</v>
          </cell>
          <cell r="CY197">
            <v>0</v>
          </cell>
          <cell r="CZ197">
            <v>0</v>
          </cell>
          <cell r="DA197">
            <v>0</v>
          </cell>
          <cell r="DB197">
            <v>0</v>
          </cell>
          <cell r="DD197">
            <v>0</v>
          </cell>
          <cell r="DE197">
            <v>0</v>
          </cell>
          <cell r="DF197">
            <v>0</v>
          </cell>
          <cell r="DG197">
            <v>0</v>
          </cell>
          <cell r="DI197">
            <v>0</v>
          </cell>
          <cell r="DJ197">
            <v>0</v>
          </cell>
          <cell r="DK197">
            <v>0</v>
          </cell>
          <cell r="DL197">
            <v>0</v>
          </cell>
          <cell r="DM197">
            <v>5.14</v>
          </cell>
          <cell r="DN197">
            <v>1.2849999999999999</v>
          </cell>
          <cell r="DP197">
            <v>5.14</v>
          </cell>
          <cell r="DQ197">
            <v>0</v>
          </cell>
          <cell r="DR197">
            <v>0</v>
          </cell>
          <cell r="DT197">
            <v>0</v>
          </cell>
          <cell r="DU197">
            <v>0</v>
          </cell>
          <cell r="DV197">
            <v>0</v>
          </cell>
          <cell r="DX197">
            <v>0</v>
          </cell>
          <cell r="DY197">
            <v>0</v>
          </cell>
          <cell r="DZ197">
            <v>49.247500000000002</v>
          </cell>
          <cell r="EA197">
            <v>48.534999999999997</v>
          </cell>
          <cell r="ED197">
            <v>49.247500000000002</v>
          </cell>
          <cell r="EF197" t="str">
            <v>&lt;--ADMw_C--</v>
          </cell>
          <cell r="EG197">
            <v>-5.6350000000000003E-3</v>
          </cell>
          <cell r="EH197">
            <v>0</v>
          </cell>
          <cell r="EI197">
            <v>0</v>
          </cell>
          <cell r="EJ197">
            <v>0</v>
          </cell>
          <cell r="EK197">
            <v>0</v>
          </cell>
          <cell r="EL197" t="str">
            <v>&lt;--Spacer--&gt;</v>
          </cell>
          <cell r="EM197" t="str">
            <v>&lt;--Spacer--&gt;</v>
          </cell>
          <cell r="EN197" t="str">
            <v>&lt;--Spacer--&gt;</v>
          </cell>
          <cell r="EO197" t="str">
            <v>&lt;--Spacer--&gt;</v>
          </cell>
          <cell r="EQ197">
            <v>0</v>
          </cell>
          <cell r="ER197">
            <v>0</v>
          </cell>
          <cell r="ES197">
            <v>0</v>
          </cell>
          <cell r="ET197">
            <v>0</v>
          </cell>
          <cell r="EU197">
            <v>0</v>
          </cell>
          <cell r="EV197">
            <v>0</v>
          </cell>
          <cell r="EW197">
            <v>0</v>
          </cell>
          <cell r="EX197">
            <v>0</v>
          </cell>
          <cell r="EY197">
            <v>0</v>
          </cell>
          <cell r="EZ197">
            <v>0</v>
          </cell>
          <cell r="FA197">
            <v>47.98</v>
          </cell>
          <cell r="FC197">
            <v>47.98</v>
          </cell>
          <cell r="FD197">
            <v>0</v>
          </cell>
          <cell r="FE197">
            <v>0</v>
          </cell>
          <cell r="FF197" t="str">
            <v>--ADMw_P--&gt;</v>
          </cell>
          <cell r="FG197">
            <v>47.98</v>
          </cell>
          <cell r="FI197">
            <v>47.98</v>
          </cell>
          <cell r="FJ197">
            <v>0</v>
          </cell>
          <cell r="FK197">
            <v>0</v>
          </cell>
          <cell r="FL197">
            <v>0</v>
          </cell>
          <cell r="FM197">
            <v>0</v>
          </cell>
          <cell r="FN197">
            <v>0</v>
          </cell>
          <cell r="FO197">
            <v>0</v>
          </cell>
          <cell r="FQ197">
            <v>0</v>
          </cell>
          <cell r="FR197">
            <v>0</v>
          </cell>
          <cell r="FS197">
            <v>0</v>
          </cell>
          <cell r="FT197">
            <v>0</v>
          </cell>
          <cell r="FV197">
            <v>0</v>
          </cell>
          <cell r="FW197">
            <v>0</v>
          </cell>
          <cell r="FX197">
            <v>0</v>
          </cell>
          <cell r="FY197">
            <v>0</v>
          </cell>
          <cell r="GA197">
            <v>0</v>
          </cell>
          <cell r="GB197">
            <v>0</v>
          </cell>
          <cell r="GC197">
            <v>0</v>
          </cell>
          <cell r="GD197">
            <v>0</v>
          </cell>
          <cell r="GE197">
            <v>5.07</v>
          </cell>
          <cell r="GF197">
            <v>1.2675000000000001</v>
          </cell>
          <cell r="GH197">
            <v>5.07</v>
          </cell>
          <cell r="GI197">
            <v>0</v>
          </cell>
          <cell r="GJ197">
            <v>0</v>
          </cell>
          <cell r="GL197">
            <v>0</v>
          </cell>
          <cell r="GM197">
            <v>0</v>
          </cell>
          <cell r="GN197">
            <v>0</v>
          </cell>
          <cell r="GP197">
            <v>0</v>
          </cell>
          <cell r="GQ197">
            <v>0</v>
          </cell>
          <cell r="GR197">
            <v>44.282499999999999</v>
          </cell>
          <cell r="GS197">
            <v>49.247500000000002</v>
          </cell>
          <cell r="GV197">
            <v>49.247500000000002</v>
          </cell>
          <cell r="GX197" t="str">
            <v>&lt;--ADMw_P--</v>
          </cell>
          <cell r="GY197">
            <v>0</v>
          </cell>
          <cell r="GZ197">
            <v>0</v>
          </cell>
          <cell r="HA197">
            <v>0</v>
          </cell>
          <cell r="HB197">
            <v>0</v>
          </cell>
          <cell r="HC197">
            <v>0</v>
          </cell>
          <cell r="HD197" t="str">
            <v>&lt;--Spacer--&gt;</v>
          </cell>
          <cell r="HE197" t="str">
            <v>&lt;--Spacer--&gt;</v>
          </cell>
          <cell r="HF197" t="str">
            <v>&lt;--Spacer--&gt;</v>
          </cell>
          <cell r="HG197" t="str">
            <v>&lt;--Spacer--&gt;</v>
          </cell>
          <cell r="HI197">
            <v>0</v>
          </cell>
          <cell r="HJ197">
            <v>0</v>
          </cell>
          <cell r="HK197">
            <v>0</v>
          </cell>
          <cell r="HL197">
            <v>0</v>
          </cell>
          <cell r="HM197">
            <v>0</v>
          </cell>
          <cell r="HN197">
            <v>0</v>
          </cell>
          <cell r="HO197">
            <v>0</v>
          </cell>
          <cell r="HP197">
            <v>0</v>
          </cell>
          <cell r="HQ197">
            <v>0</v>
          </cell>
          <cell r="HR197">
            <v>0</v>
          </cell>
          <cell r="HS197">
            <v>42.99</v>
          </cell>
          <cell r="HU197">
            <v>42.99</v>
          </cell>
          <cell r="HV197">
            <v>0</v>
          </cell>
          <cell r="HW197">
            <v>0</v>
          </cell>
          <cell r="HX197" t="str">
            <v>--ADMw_O--&gt;</v>
          </cell>
          <cell r="HY197">
            <v>42.99</v>
          </cell>
          <cell r="IA197">
            <v>42.99</v>
          </cell>
          <cell r="IB197">
            <v>0</v>
          </cell>
          <cell r="IC197">
            <v>0</v>
          </cell>
          <cell r="ID197">
            <v>0</v>
          </cell>
          <cell r="IE197">
            <v>0</v>
          </cell>
          <cell r="IF197">
            <v>0</v>
          </cell>
          <cell r="IG197">
            <v>0</v>
          </cell>
          <cell r="II197">
            <v>0</v>
          </cell>
          <cell r="IJ197">
            <v>0</v>
          </cell>
          <cell r="IK197">
            <v>0</v>
          </cell>
          <cell r="IL197">
            <v>0</v>
          </cell>
          <cell r="IN197">
            <v>0</v>
          </cell>
          <cell r="IO197">
            <v>0</v>
          </cell>
          <cell r="IP197">
            <v>0</v>
          </cell>
          <cell r="IQ197">
            <v>0</v>
          </cell>
          <cell r="IS197">
            <v>0</v>
          </cell>
          <cell r="IT197">
            <v>0</v>
          </cell>
          <cell r="IU197">
            <v>0</v>
          </cell>
          <cell r="IV197">
            <v>0</v>
          </cell>
          <cell r="IW197">
            <v>5.17</v>
          </cell>
          <cell r="IX197">
            <v>1.2925</v>
          </cell>
          <cell r="IZ197">
            <v>5.17</v>
          </cell>
          <cell r="JA197">
            <v>0</v>
          </cell>
          <cell r="JB197">
            <v>0</v>
          </cell>
          <cell r="JD197">
            <v>0</v>
          </cell>
          <cell r="JE197">
            <v>0</v>
          </cell>
          <cell r="JF197">
            <v>0</v>
          </cell>
          <cell r="JH197">
            <v>0</v>
          </cell>
          <cell r="JI197">
            <v>0</v>
          </cell>
          <cell r="JJ197">
            <v>44.282499999999999</v>
          </cell>
          <cell r="JL197" t="str">
            <v>&lt;--ADMw_O--</v>
          </cell>
          <cell r="JM197">
            <v>0</v>
          </cell>
          <cell r="JN197">
            <v>0</v>
          </cell>
          <cell r="JO197">
            <v>0</v>
          </cell>
          <cell r="JP197">
            <v>0</v>
          </cell>
          <cell r="JQ197">
            <v>0</v>
          </cell>
          <cell r="JR197">
            <v>43640.35126797454</v>
          </cell>
          <cell r="JS197">
            <v>1</v>
          </cell>
          <cell r="JT197">
            <v>3</v>
          </cell>
        </row>
        <row r="198">
          <cell r="A198">
            <v>2104</v>
          </cell>
          <cell r="B198">
            <v>2104</v>
          </cell>
          <cell r="C198" t="str">
            <v>22129</v>
          </cell>
          <cell r="D198" t="str">
            <v>Linn</v>
          </cell>
          <cell r="E198" t="str">
            <v>Santiam Canyon SD 129J</v>
          </cell>
          <cell r="G198">
            <v>2098</v>
          </cell>
          <cell r="H198">
            <v>1905000</v>
          </cell>
          <cell r="I198">
            <v>0</v>
          </cell>
          <cell r="J198">
            <v>0</v>
          </cell>
          <cell r="K198">
            <v>40000</v>
          </cell>
          <cell r="L198">
            <v>1200000</v>
          </cell>
          <cell r="M198">
            <v>0</v>
          </cell>
          <cell r="N198">
            <v>0</v>
          </cell>
          <cell r="O198">
            <v>0</v>
          </cell>
          <cell r="P198">
            <v>10.76</v>
          </cell>
          <cell r="Q198">
            <v>395500</v>
          </cell>
          <cell r="R198">
            <v>4567</v>
          </cell>
          <cell r="S198">
            <v>4567</v>
          </cell>
          <cell r="T198">
            <v>4567</v>
          </cell>
          <cell r="U198">
            <v>0</v>
          </cell>
          <cell r="V198" t="str">
            <v>--ADMw_F--&gt;</v>
          </cell>
          <cell r="W198">
            <v>4567</v>
          </cell>
          <cell r="X198">
            <v>4567</v>
          </cell>
          <cell r="Y198">
            <v>4567</v>
          </cell>
          <cell r="Z198">
            <v>0</v>
          </cell>
          <cell r="AA198">
            <v>738</v>
          </cell>
          <cell r="AB198">
            <v>502.37</v>
          </cell>
          <cell r="AC198">
            <v>49</v>
          </cell>
          <cell r="AD198">
            <v>42</v>
          </cell>
          <cell r="AE198">
            <v>21</v>
          </cell>
          <cell r="AF198">
            <v>42</v>
          </cell>
          <cell r="AG198">
            <v>42</v>
          </cell>
          <cell r="AH198">
            <v>0</v>
          </cell>
          <cell r="AI198">
            <v>12</v>
          </cell>
          <cell r="AJ198">
            <v>12</v>
          </cell>
          <cell r="AK198">
            <v>12</v>
          </cell>
          <cell r="AL198">
            <v>12</v>
          </cell>
          <cell r="AM198">
            <v>0</v>
          </cell>
          <cell r="AN198">
            <v>0</v>
          </cell>
          <cell r="AO198">
            <v>0</v>
          </cell>
          <cell r="AP198">
            <v>0</v>
          </cell>
          <cell r="AQ198">
            <v>0</v>
          </cell>
          <cell r="AR198">
            <v>0</v>
          </cell>
          <cell r="AS198">
            <v>5</v>
          </cell>
          <cell r="AT198">
            <v>1.25</v>
          </cell>
          <cell r="AU198">
            <v>100</v>
          </cell>
          <cell r="AV198">
            <v>25</v>
          </cell>
          <cell r="AW198">
            <v>100</v>
          </cell>
          <cell r="AX198">
            <v>100</v>
          </cell>
          <cell r="AY198">
            <v>0</v>
          </cell>
          <cell r="AZ198">
            <v>0</v>
          </cell>
          <cell r="BA198">
            <v>0</v>
          </cell>
          <cell r="BB198">
            <v>0</v>
          </cell>
          <cell r="BC198">
            <v>0</v>
          </cell>
          <cell r="BD198">
            <v>87.74</v>
          </cell>
          <cell r="BE198">
            <v>87.74</v>
          </cell>
          <cell r="BF198">
            <v>87.74</v>
          </cell>
          <cell r="BG198">
            <v>0</v>
          </cell>
          <cell r="BH198">
            <v>1206.6498999999999</v>
          </cell>
          <cell r="BI198">
            <v>5265.36</v>
          </cell>
          <cell r="BJ198">
            <v>5136.2273999999998</v>
          </cell>
          <cell r="BK198">
            <v>5265.36</v>
          </cell>
          <cell r="BL198">
            <v>5265.36</v>
          </cell>
          <cell r="BM198">
            <v>5265.36</v>
          </cell>
          <cell r="BN198" t="str">
            <v>&lt;--ADMw_F--</v>
          </cell>
          <cell r="BO198">
            <v>0</v>
          </cell>
          <cell r="BP198">
            <v>0</v>
          </cell>
          <cell r="BQ198">
            <v>86.6</v>
          </cell>
          <cell r="BR198">
            <v>2</v>
          </cell>
          <cell r="BS198">
            <v>0.7</v>
          </cell>
          <cell r="BT198" t="str">
            <v>&lt;--Spacer--&gt;</v>
          </cell>
          <cell r="BU198" t="str">
            <v>&lt;--Spacer--&gt;</v>
          </cell>
          <cell r="BV198" t="str">
            <v>&lt;--Spacer--&gt;</v>
          </cell>
          <cell r="BW198" t="str">
            <v>&lt;--Spacer--&gt;</v>
          </cell>
          <cell r="BX198">
            <v>2098</v>
          </cell>
          <cell r="BY198">
            <v>1750000</v>
          </cell>
          <cell r="BZ198">
            <v>0</v>
          </cell>
          <cell r="CA198">
            <v>0</v>
          </cell>
          <cell r="CB198">
            <v>40000</v>
          </cell>
          <cell r="CC198">
            <v>800000</v>
          </cell>
          <cell r="CD198">
            <v>0</v>
          </cell>
          <cell r="CE198">
            <v>0</v>
          </cell>
          <cell r="CF198">
            <v>0</v>
          </cell>
          <cell r="CG198">
            <v>11.16</v>
          </cell>
          <cell r="CH198">
            <v>380000</v>
          </cell>
          <cell r="CI198">
            <v>571.4</v>
          </cell>
          <cell r="CJ198">
            <v>4455.34</v>
          </cell>
          <cell r="CK198">
            <v>571.4</v>
          </cell>
          <cell r="CL198">
            <v>3883.94</v>
          </cell>
          <cell r="CM198">
            <v>0</v>
          </cell>
          <cell r="CN198" t="str">
            <v>--ADMw_C--&gt;</v>
          </cell>
          <cell r="CO198">
            <v>571.4</v>
          </cell>
          <cell r="CP198">
            <v>4455.34</v>
          </cell>
          <cell r="CQ198">
            <v>571.4</v>
          </cell>
          <cell r="CR198">
            <v>3883.94</v>
          </cell>
          <cell r="CS198">
            <v>735</v>
          </cell>
          <cell r="CT198">
            <v>490.0874</v>
          </cell>
          <cell r="CU198">
            <v>49</v>
          </cell>
          <cell r="CV198">
            <v>7.93</v>
          </cell>
          <cell r="CW198">
            <v>3.9649999999999999</v>
          </cell>
          <cell r="CX198">
            <v>40.98</v>
          </cell>
          <cell r="CY198">
            <v>7.93</v>
          </cell>
          <cell r="CZ198">
            <v>33.049999999999997</v>
          </cell>
          <cell r="DA198">
            <v>0</v>
          </cell>
          <cell r="DB198">
            <v>0</v>
          </cell>
          <cell r="DC198">
            <v>7.32</v>
          </cell>
          <cell r="DD198">
            <v>0</v>
          </cell>
          <cell r="DE198">
            <v>7.32</v>
          </cell>
          <cell r="DF198">
            <v>0</v>
          </cell>
          <cell r="DG198">
            <v>0</v>
          </cell>
          <cell r="DH198">
            <v>0</v>
          </cell>
          <cell r="DI198">
            <v>0</v>
          </cell>
          <cell r="DJ198">
            <v>0</v>
          </cell>
          <cell r="DK198">
            <v>5</v>
          </cell>
          <cell r="DL198">
            <v>1.25</v>
          </cell>
          <cell r="DM198">
            <v>12.83</v>
          </cell>
          <cell r="DN198">
            <v>3.2075</v>
          </cell>
          <cell r="DO198">
            <v>100</v>
          </cell>
          <cell r="DP198">
            <v>12.83</v>
          </cell>
          <cell r="DQ198">
            <v>87.17</v>
          </cell>
          <cell r="DR198">
            <v>0</v>
          </cell>
          <cell r="DS198">
            <v>0</v>
          </cell>
          <cell r="DT198">
            <v>0</v>
          </cell>
          <cell r="DU198">
            <v>0</v>
          </cell>
          <cell r="DV198">
            <v>87.74</v>
          </cell>
          <cell r="DW198">
            <v>87.74</v>
          </cell>
          <cell r="DX198">
            <v>87.74</v>
          </cell>
          <cell r="DY198">
            <v>0</v>
          </cell>
          <cell r="DZ198">
            <v>1216.9027000000001</v>
          </cell>
          <cell r="EA198">
            <v>1206.6498999999999</v>
          </cell>
          <cell r="EB198">
            <v>5259.9777000000004</v>
          </cell>
          <cell r="EC198">
            <v>5136.2273999999998</v>
          </cell>
          <cell r="ED198">
            <v>1216.9027000000001</v>
          </cell>
          <cell r="EE198">
            <v>5259.9777000000004</v>
          </cell>
          <cell r="EF198" t="str">
            <v>&lt;--ADMw_C--</v>
          </cell>
          <cell r="EG198">
            <v>0</v>
          </cell>
          <cell r="EH198">
            <v>0</v>
          </cell>
          <cell r="EI198">
            <v>85.29</v>
          </cell>
          <cell r="EJ198">
            <v>2</v>
          </cell>
          <cell r="EK198">
            <v>0.7</v>
          </cell>
          <cell r="EL198" t="str">
            <v>&lt;--Spacer--&gt;</v>
          </cell>
          <cell r="EM198" t="str">
            <v>&lt;--Spacer--&gt;</v>
          </cell>
          <cell r="EN198" t="str">
            <v>&lt;--Spacer--&gt;</v>
          </cell>
          <cell r="EO198" t="str">
            <v>&lt;--Spacer--&gt;</v>
          </cell>
          <cell r="EP198">
            <v>2098</v>
          </cell>
          <cell r="EQ198">
            <v>1778770</v>
          </cell>
          <cell r="ER198">
            <v>0</v>
          </cell>
          <cell r="ES198">
            <v>169529</v>
          </cell>
          <cell r="ET198">
            <v>40952</v>
          </cell>
          <cell r="EU198">
            <v>1498648</v>
          </cell>
          <cell r="EV198">
            <v>0</v>
          </cell>
          <cell r="EW198">
            <v>0</v>
          </cell>
          <cell r="EX198">
            <v>0</v>
          </cell>
          <cell r="EY198">
            <v>10.76</v>
          </cell>
          <cell r="EZ198">
            <v>298399</v>
          </cell>
          <cell r="FA198">
            <v>569.84</v>
          </cell>
          <cell r="FB198">
            <v>4562.57</v>
          </cell>
          <cell r="FC198">
            <v>569.84</v>
          </cell>
          <cell r="FD198">
            <v>3992.73</v>
          </cell>
          <cell r="FE198">
            <v>0</v>
          </cell>
          <cell r="FF198" t="str">
            <v>--ADMw_P--&gt;</v>
          </cell>
          <cell r="FG198">
            <v>569.84</v>
          </cell>
          <cell r="FH198">
            <v>4562.57</v>
          </cell>
          <cell r="FI198">
            <v>569.84</v>
          </cell>
          <cell r="FJ198">
            <v>3992.73</v>
          </cell>
          <cell r="FK198">
            <v>659</v>
          </cell>
          <cell r="FL198">
            <v>501.8827</v>
          </cell>
          <cell r="FM198">
            <v>49</v>
          </cell>
          <cell r="FN198">
            <v>8.6999999999999993</v>
          </cell>
          <cell r="FO198">
            <v>4.3499999999999996</v>
          </cell>
          <cell r="FP198">
            <v>38.130000000000003</v>
          </cell>
          <cell r="FQ198">
            <v>8.6999999999999993</v>
          </cell>
          <cell r="FR198">
            <v>29.43</v>
          </cell>
          <cell r="FS198">
            <v>0</v>
          </cell>
          <cell r="FT198">
            <v>0</v>
          </cell>
          <cell r="FU198">
            <v>12.22</v>
          </cell>
          <cell r="FV198">
            <v>0</v>
          </cell>
          <cell r="FW198">
            <v>12.22</v>
          </cell>
          <cell r="FX198">
            <v>0</v>
          </cell>
          <cell r="FY198">
            <v>0</v>
          </cell>
          <cell r="FZ198">
            <v>0</v>
          </cell>
          <cell r="GA198">
            <v>0</v>
          </cell>
          <cell r="GB198">
            <v>0</v>
          </cell>
          <cell r="GC198">
            <v>3</v>
          </cell>
          <cell r="GD198">
            <v>0.75</v>
          </cell>
          <cell r="GE198">
            <v>13.36</v>
          </cell>
          <cell r="GF198">
            <v>3.34</v>
          </cell>
          <cell r="GG198">
            <v>107</v>
          </cell>
          <cell r="GH198">
            <v>13.36</v>
          </cell>
          <cell r="GI198">
            <v>93.64</v>
          </cell>
          <cell r="GJ198">
            <v>0</v>
          </cell>
          <cell r="GK198">
            <v>0</v>
          </cell>
          <cell r="GL198">
            <v>0</v>
          </cell>
          <cell r="GM198">
            <v>0</v>
          </cell>
          <cell r="GN198">
            <v>87.74</v>
          </cell>
          <cell r="GO198">
            <v>87.74</v>
          </cell>
          <cell r="GP198">
            <v>87.74</v>
          </cell>
          <cell r="GQ198">
            <v>0</v>
          </cell>
          <cell r="GR198">
            <v>1132.4784</v>
          </cell>
          <cell r="GS198">
            <v>1216.9027000000001</v>
          </cell>
          <cell r="GT198">
            <v>5097.7659000000003</v>
          </cell>
          <cell r="GU198">
            <v>5259.9777000000004</v>
          </cell>
          <cell r="GV198">
            <v>1216.9027000000001</v>
          </cell>
          <cell r="GW198">
            <v>5259.9777000000004</v>
          </cell>
          <cell r="GX198" t="str">
            <v>&lt;--ADMw_P--</v>
          </cell>
          <cell r="GY198">
            <v>0</v>
          </cell>
          <cell r="GZ198">
            <v>0</v>
          </cell>
          <cell r="HA198">
            <v>65.400000000000006</v>
          </cell>
          <cell r="HB198">
            <v>1</v>
          </cell>
          <cell r="HC198">
            <v>0.7</v>
          </cell>
          <cell r="HD198" t="str">
            <v>&lt;--Spacer--&gt;</v>
          </cell>
          <cell r="HE198" t="str">
            <v>&lt;--Spacer--&gt;</v>
          </cell>
          <cell r="HF198" t="str">
            <v>&lt;--Spacer--&gt;</v>
          </cell>
          <cell r="HG198" t="str">
            <v>&lt;--Spacer--&gt;</v>
          </cell>
          <cell r="HH198">
            <v>2098</v>
          </cell>
          <cell r="HI198">
            <v>1694132</v>
          </cell>
          <cell r="HJ198">
            <v>0</v>
          </cell>
          <cell r="HK198">
            <v>548317</v>
          </cell>
          <cell r="HL198">
            <v>17660</v>
          </cell>
          <cell r="HM198">
            <v>1025635</v>
          </cell>
          <cell r="HN198">
            <v>0</v>
          </cell>
          <cell r="HO198">
            <v>0</v>
          </cell>
          <cell r="HP198">
            <v>0</v>
          </cell>
          <cell r="HQ198">
            <v>10.69</v>
          </cell>
          <cell r="HR198">
            <v>224732</v>
          </cell>
          <cell r="HS198">
            <v>535.61</v>
          </cell>
          <cell r="HT198">
            <v>4456.1899999999996</v>
          </cell>
          <cell r="HU198">
            <v>535.61</v>
          </cell>
          <cell r="HV198">
            <v>3920.58</v>
          </cell>
          <cell r="HW198">
            <v>0</v>
          </cell>
          <cell r="HX198" t="str">
            <v>--ADMw_O--&gt;</v>
          </cell>
          <cell r="HY198">
            <v>535.61</v>
          </cell>
          <cell r="HZ198">
            <v>4456.1899999999996</v>
          </cell>
          <cell r="IA198">
            <v>535.61</v>
          </cell>
          <cell r="IB198">
            <v>3920.58</v>
          </cell>
          <cell r="IC198">
            <v>567</v>
          </cell>
          <cell r="ID198">
            <v>490.18090000000001</v>
          </cell>
          <cell r="IE198">
            <v>10.4</v>
          </cell>
          <cell r="IF198">
            <v>7.97</v>
          </cell>
          <cell r="IG198">
            <v>3.9849999999999999</v>
          </cell>
          <cell r="IH198">
            <v>26.75</v>
          </cell>
          <cell r="II198">
            <v>7.97</v>
          </cell>
          <cell r="IJ198">
            <v>18.78</v>
          </cell>
          <cell r="IK198">
            <v>0</v>
          </cell>
          <cell r="IL198">
            <v>0</v>
          </cell>
          <cell r="IM198">
            <v>10.84</v>
          </cell>
          <cell r="IN198">
            <v>0</v>
          </cell>
          <cell r="IO198">
            <v>10.84</v>
          </cell>
          <cell r="IP198">
            <v>0</v>
          </cell>
          <cell r="IQ198">
            <v>0</v>
          </cell>
          <cell r="IR198">
            <v>0</v>
          </cell>
          <cell r="IS198">
            <v>0</v>
          </cell>
          <cell r="IT198">
            <v>0</v>
          </cell>
          <cell r="IU198">
            <v>5</v>
          </cell>
          <cell r="IV198">
            <v>1.25</v>
          </cell>
          <cell r="IW198">
            <v>13.09</v>
          </cell>
          <cell r="IX198">
            <v>3.2725</v>
          </cell>
          <cell r="IY198">
            <v>111</v>
          </cell>
          <cell r="IZ198">
            <v>13.09</v>
          </cell>
          <cell r="JA198">
            <v>97.91</v>
          </cell>
          <cell r="JB198">
            <v>0</v>
          </cell>
          <cell r="JC198">
            <v>0</v>
          </cell>
          <cell r="JD198">
            <v>0</v>
          </cell>
          <cell r="JE198">
            <v>0</v>
          </cell>
          <cell r="JF198">
            <v>87.78</v>
          </cell>
          <cell r="JG198">
            <v>87.78</v>
          </cell>
          <cell r="JH198">
            <v>87.78</v>
          </cell>
          <cell r="JI198">
            <v>0</v>
          </cell>
          <cell r="JJ198">
            <v>1132.4784</v>
          </cell>
          <cell r="JK198">
            <v>5097.7659000000003</v>
          </cell>
          <cell r="JL198" t="str">
            <v>&lt;--ADMw_O--</v>
          </cell>
          <cell r="JM198">
            <v>0</v>
          </cell>
          <cell r="JN198">
            <v>0</v>
          </cell>
          <cell r="JO198">
            <v>50.43</v>
          </cell>
          <cell r="JP198">
            <v>1</v>
          </cell>
          <cell r="JQ198">
            <v>0.7</v>
          </cell>
          <cell r="JR198">
            <v>43640.35126797454</v>
          </cell>
          <cell r="JS198">
            <v>1</v>
          </cell>
          <cell r="JT198">
            <v>2</v>
          </cell>
        </row>
        <row r="199">
          <cell r="A199">
            <v>4399</v>
          </cell>
          <cell r="B199">
            <v>2104</v>
          </cell>
          <cell r="D199" t="str">
            <v>Linn</v>
          </cell>
          <cell r="E199" t="str">
            <v>Santiam Canyon SD 129J</v>
          </cell>
          <cell r="F199" t="str">
            <v>Oregon Connections Academy</v>
          </cell>
          <cell r="H199">
            <v>0</v>
          </cell>
          <cell r="I199">
            <v>0</v>
          </cell>
          <cell r="J199">
            <v>0</v>
          </cell>
          <cell r="K199">
            <v>0</v>
          </cell>
          <cell r="L199">
            <v>0</v>
          </cell>
          <cell r="M199">
            <v>0</v>
          </cell>
          <cell r="N199">
            <v>0</v>
          </cell>
          <cell r="O199">
            <v>0</v>
          </cell>
          <cell r="P199">
            <v>0</v>
          </cell>
          <cell r="Q199">
            <v>0</v>
          </cell>
          <cell r="R199">
            <v>0</v>
          </cell>
          <cell r="T199">
            <v>0</v>
          </cell>
          <cell r="U199">
            <v>0</v>
          </cell>
          <cell r="V199" t="str">
            <v>--ADMw_F--&gt;</v>
          </cell>
          <cell r="W199">
            <v>0</v>
          </cell>
          <cell r="Y199">
            <v>0</v>
          </cell>
          <cell r="Z199">
            <v>0</v>
          </cell>
          <cell r="AA199">
            <v>0</v>
          </cell>
          <cell r="AB199">
            <v>0</v>
          </cell>
          <cell r="AC199">
            <v>0</v>
          </cell>
          <cell r="AD199">
            <v>0</v>
          </cell>
          <cell r="AE199">
            <v>0</v>
          </cell>
          <cell r="AG199">
            <v>0</v>
          </cell>
          <cell r="AH199">
            <v>0</v>
          </cell>
          <cell r="AI199">
            <v>0</v>
          </cell>
          <cell r="AJ199">
            <v>0</v>
          </cell>
          <cell r="AL199">
            <v>0</v>
          </cell>
          <cell r="AM199">
            <v>0</v>
          </cell>
          <cell r="AN199">
            <v>0</v>
          </cell>
          <cell r="AO199">
            <v>0</v>
          </cell>
          <cell r="AQ199">
            <v>0</v>
          </cell>
          <cell r="AR199">
            <v>0</v>
          </cell>
          <cell r="AS199">
            <v>0</v>
          </cell>
          <cell r="AT199">
            <v>0</v>
          </cell>
          <cell r="AU199">
            <v>0</v>
          </cell>
          <cell r="AV199">
            <v>0</v>
          </cell>
          <cell r="AX199">
            <v>0</v>
          </cell>
          <cell r="AY199">
            <v>0</v>
          </cell>
          <cell r="AZ199">
            <v>0</v>
          </cell>
          <cell r="BB199">
            <v>0</v>
          </cell>
          <cell r="BC199">
            <v>0</v>
          </cell>
          <cell r="BD199">
            <v>0</v>
          </cell>
          <cell r="BF199">
            <v>0</v>
          </cell>
          <cell r="BG199">
            <v>0</v>
          </cell>
          <cell r="BH199">
            <v>3929.5774999999999</v>
          </cell>
          <cell r="BI199">
            <v>0</v>
          </cell>
          <cell r="BL199">
            <v>3929.5774999999999</v>
          </cell>
          <cell r="BN199" t="str">
            <v>&lt;--ADMw_F--</v>
          </cell>
          <cell r="BO199">
            <v>0</v>
          </cell>
          <cell r="BP199">
            <v>0</v>
          </cell>
          <cell r="BQ199">
            <v>0</v>
          </cell>
          <cell r="BR199">
            <v>0</v>
          </cell>
          <cell r="BS199">
            <v>0</v>
          </cell>
          <cell r="BT199" t="str">
            <v>&lt;--Spacer--&gt;</v>
          </cell>
          <cell r="BU199" t="str">
            <v>&lt;--Spacer--&gt;</v>
          </cell>
          <cell r="BV199" t="str">
            <v>&lt;--Spacer--&gt;</v>
          </cell>
          <cell r="BW199" t="str">
            <v>&lt;--Spacer--&gt;</v>
          </cell>
          <cell r="BY199">
            <v>0</v>
          </cell>
          <cell r="BZ199">
            <v>0</v>
          </cell>
          <cell r="CA199">
            <v>0</v>
          </cell>
          <cell r="CB199">
            <v>0</v>
          </cell>
          <cell r="CC199">
            <v>0</v>
          </cell>
          <cell r="CD199">
            <v>0</v>
          </cell>
          <cell r="CE199">
            <v>0</v>
          </cell>
          <cell r="CF199">
            <v>0</v>
          </cell>
          <cell r="CG199">
            <v>0</v>
          </cell>
          <cell r="CH199">
            <v>0</v>
          </cell>
          <cell r="CI199">
            <v>3883.94</v>
          </cell>
          <cell r="CK199">
            <v>3883.94</v>
          </cell>
          <cell r="CL199">
            <v>0</v>
          </cell>
          <cell r="CM199">
            <v>0</v>
          </cell>
          <cell r="CN199" t="str">
            <v>--ADMw_C--&gt;</v>
          </cell>
          <cell r="CO199">
            <v>3883.94</v>
          </cell>
          <cell r="CQ199">
            <v>3883.94</v>
          </cell>
          <cell r="CR199">
            <v>0</v>
          </cell>
          <cell r="CS199">
            <v>0</v>
          </cell>
          <cell r="CT199">
            <v>0</v>
          </cell>
          <cell r="CU199">
            <v>0</v>
          </cell>
          <cell r="CV199">
            <v>33.049999999999997</v>
          </cell>
          <cell r="CW199">
            <v>16.524999999999999</v>
          </cell>
          <cell r="CY199">
            <v>33.049999999999997</v>
          </cell>
          <cell r="CZ199">
            <v>0</v>
          </cell>
          <cell r="DA199">
            <v>7.32</v>
          </cell>
          <cell r="DB199">
            <v>7.32</v>
          </cell>
          <cell r="DD199">
            <v>7.32</v>
          </cell>
          <cell r="DE199">
            <v>0</v>
          </cell>
          <cell r="DF199">
            <v>0</v>
          </cell>
          <cell r="DG199">
            <v>0</v>
          </cell>
          <cell r="DI199">
            <v>0</v>
          </cell>
          <cell r="DJ199">
            <v>0</v>
          </cell>
          <cell r="DK199">
            <v>0</v>
          </cell>
          <cell r="DL199">
            <v>0</v>
          </cell>
          <cell r="DM199">
            <v>87.17</v>
          </cell>
          <cell r="DN199">
            <v>21.7925</v>
          </cell>
          <cell r="DP199">
            <v>87.17</v>
          </cell>
          <cell r="DQ199">
            <v>0</v>
          </cell>
          <cell r="DR199">
            <v>0</v>
          </cell>
          <cell r="DT199">
            <v>0</v>
          </cell>
          <cell r="DU199">
            <v>0</v>
          </cell>
          <cell r="DV199">
            <v>0</v>
          </cell>
          <cell r="DX199">
            <v>0</v>
          </cell>
          <cell r="DY199">
            <v>0</v>
          </cell>
          <cell r="DZ199">
            <v>4043.0749999999998</v>
          </cell>
          <cell r="EA199">
            <v>3929.5774999999999</v>
          </cell>
          <cell r="ED199">
            <v>4043.0749999999998</v>
          </cell>
          <cell r="EF199" t="str">
            <v>&lt;--ADMw_C--</v>
          </cell>
          <cell r="EG199">
            <v>0</v>
          </cell>
          <cell r="EH199">
            <v>0</v>
          </cell>
          <cell r="EI199">
            <v>0</v>
          </cell>
          <cell r="EJ199">
            <v>0</v>
          </cell>
          <cell r="EK199">
            <v>0</v>
          </cell>
          <cell r="EL199" t="str">
            <v>&lt;--Spacer--&gt;</v>
          </cell>
          <cell r="EM199" t="str">
            <v>&lt;--Spacer--&gt;</v>
          </cell>
          <cell r="EN199" t="str">
            <v>&lt;--Spacer--&gt;</v>
          </cell>
          <cell r="EO199" t="str">
            <v>&lt;--Spacer--&gt;</v>
          </cell>
          <cell r="EQ199">
            <v>0</v>
          </cell>
          <cell r="ER199">
            <v>0</v>
          </cell>
          <cell r="ES199">
            <v>0</v>
          </cell>
          <cell r="ET199">
            <v>0</v>
          </cell>
          <cell r="EU199">
            <v>0</v>
          </cell>
          <cell r="EV199">
            <v>0</v>
          </cell>
          <cell r="EW199">
            <v>0</v>
          </cell>
          <cell r="EX199">
            <v>0</v>
          </cell>
          <cell r="EY199">
            <v>0</v>
          </cell>
          <cell r="EZ199">
            <v>0</v>
          </cell>
          <cell r="FA199">
            <v>3992.73</v>
          </cell>
          <cell r="FC199">
            <v>3992.73</v>
          </cell>
          <cell r="FD199">
            <v>0</v>
          </cell>
          <cell r="FE199">
            <v>0</v>
          </cell>
          <cell r="FF199" t="str">
            <v>--ADMw_P--&gt;</v>
          </cell>
          <cell r="FG199">
            <v>3992.73</v>
          </cell>
          <cell r="FI199">
            <v>3992.73</v>
          </cell>
          <cell r="FJ199">
            <v>0</v>
          </cell>
          <cell r="FK199">
            <v>0</v>
          </cell>
          <cell r="FL199">
            <v>0</v>
          </cell>
          <cell r="FM199">
            <v>0</v>
          </cell>
          <cell r="FN199">
            <v>29.43</v>
          </cell>
          <cell r="FO199">
            <v>14.715</v>
          </cell>
          <cell r="FQ199">
            <v>29.43</v>
          </cell>
          <cell r="FR199">
            <v>0</v>
          </cell>
          <cell r="FS199">
            <v>12.22</v>
          </cell>
          <cell r="FT199">
            <v>12.22</v>
          </cell>
          <cell r="FV199">
            <v>12.22</v>
          </cell>
          <cell r="FW199">
            <v>0</v>
          </cell>
          <cell r="FX199">
            <v>0</v>
          </cell>
          <cell r="FY199">
            <v>0</v>
          </cell>
          <cell r="GA199">
            <v>0</v>
          </cell>
          <cell r="GB199">
            <v>0</v>
          </cell>
          <cell r="GC199">
            <v>0</v>
          </cell>
          <cell r="GD199">
            <v>0</v>
          </cell>
          <cell r="GE199">
            <v>93.64</v>
          </cell>
          <cell r="GF199">
            <v>23.41</v>
          </cell>
          <cell r="GH199">
            <v>93.64</v>
          </cell>
          <cell r="GI199">
            <v>0</v>
          </cell>
          <cell r="GJ199">
            <v>0</v>
          </cell>
          <cell r="GL199">
            <v>0</v>
          </cell>
          <cell r="GM199">
            <v>0</v>
          </cell>
          <cell r="GN199">
            <v>0</v>
          </cell>
          <cell r="GP199">
            <v>0</v>
          </cell>
          <cell r="GQ199">
            <v>0</v>
          </cell>
          <cell r="GR199">
            <v>3965.2874999999999</v>
          </cell>
          <cell r="GS199">
            <v>4043.0749999999998</v>
          </cell>
          <cell r="GV199">
            <v>4043.0749999999998</v>
          </cell>
          <cell r="GX199" t="str">
            <v>&lt;--ADMw_P--</v>
          </cell>
          <cell r="GY199">
            <v>0</v>
          </cell>
          <cell r="GZ199">
            <v>0</v>
          </cell>
          <cell r="HA199">
            <v>0</v>
          </cell>
          <cell r="HB199">
            <v>0</v>
          </cell>
          <cell r="HC199">
            <v>0</v>
          </cell>
          <cell r="HD199" t="str">
            <v>&lt;--Spacer--&gt;</v>
          </cell>
          <cell r="HE199" t="str">
            <v>&lt;--Spacer--&gt;</v>
          </cell>
          <cell r="HF199" t="str">
            <v>&lt;--Spacer--&gt;</v>
          </cell>
          <cell r="HG199" t="str">
            <v>&lt;--Spacer--&gt;</v>
          </cell>
          <cell r="HI199">
            <v>0</v>
          </cell>
          <cell r="HJ199">
            <v>0</v>
          </cell>
          <cell r="HK199">
            <v>0</v>
          </cell>
          <cell r="HL199">
            <v>0</v>
          </cell>
          <cell r="HM199">
            <v>0</v>
          </cell>
          <cell r="HN199">
            <v>0</v>
          </cell>
          <cell r="HO199">
            <v>0</v>
          </cell>
          <cell r="HP199">
            <v>0</v>
          </cell>
          <cell r="HQ199">
            <v>0</v>
          </cell>
          <cell r="HR199">
            <v>0</v>
          </cell>
          <cell r="HS199">
            <v>3920.58</v>
          </cell>
          <cell r="HU199">
            <v>3920.58</v>
          </cell>
          <cell r="HV199">
            <v>0</v>
          </cell>
          <cell r="HW199">
            <v>0</v>
          </cell>
          <cell r="HX199" t="str">
            <v>--ADMw_O--&gt;</v>
          </cell>
          <cell r="HY199">
            <v>3920.58</v>
          </cell>
          <cell r="IA199">
            <v>3920.58</v>
          </cell>
          <cell r="IB199">
            <v>0</v>
          </cell>
          <cell r="IC199">
            <v>0</v>
          </cell>
          <cell r="ID199">
            <v>0</v>
          </cell>
          <cell r="IE199">
            <v>0</v>
          </cell>
          <cell r="IF199">
            <v>18.78</v>
          </cell>
          <cell r="IG199">
            <v>9.39</v>
          </cell>
          <cell r="II199">
            <v>18.78</v>
          </cell>
          <cell r="IJ199">
            <v>0</v>
          </cell>
          <cell r="IK199">
            <v>10.84</v>
          </cell>
          <cell r="IL199">
            <v>10.84</v>
          </cell>
          <cell r="IN199">
            <v>10.84</v>
          </cell>
          <cell r="IO199">
            <v>0</v>
          </cell>
          <cell r="IP199">
            <v>0</v>
          </cell>
          <cell r="IQ199">
            <v>0</v>
          </cell>
          <cell r="IS199">
            <v>0</v>
          </cell>
          <cell r="IT199">
            <v>0</v>
          </cell>
          <cell r="IU199">
            <v>0</v>
          </cell>
          <cell r="IV199">
            <v>0</v>
          </cell>
          <cell r="IW199">
            <v>97.91</v>
          </cell>
          <cell r="IX199">
            <v>24.477499999999999</v>
          </cell>
          <cell r="IZ199">
            <v>97.91</v>
          </cell>
          <cell r="JA199">
            <v>0</v>
          </cell>
          <cell r="JB199">
            <v>0</v>
          </cell>
          <cell r="JD199">
            <v>0</v>
          </cell>
          <cell r="JE199">
            <v>0</v>
          </cell>
          <cell r="JF199">
            <v>0</v>
          </cell>
          <cell r="JH199">
            <v>0</v>
          </cell>
          <cell r="JI199">
            <v>0</v>
          </cell>
          <cell r="JJ199">
            <v>3965.2874999999999</v>
          </cell>
          <cell r="JL199" t="str">
            <v>&lt;--ADMw_O--</v>
          </cell>
          <cell r="JM199">
            <v>0</v>
          </cell>
          <cell r="JN199">
            <v>0</v>
          </cell>
          <cell r="JO199">
            <v>0</v>
          </cell>
          <cell r="JP199">
            <v>0</v>
          </cell>
          <cell r="JQ199">
            <v>0</v>
          </cell>
          <cell r="JR199">
            <v>43640.35126797454</v>
          </cell>
          <cell r="JS199">
            <v>1</v>
          </cell>
          <cell r="JT199">
            <v>3</v>
          </cell>
        </row>
        <row r="200">
          <cell r="A200">
            <v>2105</v>
          </cell>
          <cell r="B200">
            <v>2105</v>
          </cell>
          <cell r="C200" t="str">
            <v>22552</v>
          </cell>
          <cell r="D200" t="str">
            <v>Linn</v>
          </cell>
          <cell r="E200" t="str">
            <v>Central Linn SD 552</v>
          </cell>
          <cell r="G200">
            <v>2098</v>
          </cell>
          <cell r="H200">
            <v>3338709</v>
          </cell>
          <cell r="I200">
            <v>10000</v>
          </cell>
          <cell r="J200">
            <v>0</v>
          </cell>
          <cell r="K200">
            <v>0</v>
          </cell>
          <cell r="L200">
            <v>25000</v>
          </cell>
          <cell r="M200">
            <v>0</v>
          </cell>
          <cell r="N200">
            <v>0</v>
          </cell>
          <cell r="O200">
            <v>0</v>
          </cell>
          <cell r="P200">
            <v>9.44</v>
          </cell>
          <cell r="Q200">
            <v>657556</v>
          </cell>
          <cell r="R200">
            <v>654</v>
          </cell>
          <cell r="S200">
            <v>654</v>
          </cell>
          <cell r="T200">
            <v>654</v>
          </cell>
          <cell r="U200">
            <v>0</v>
          </cell>
          <cell r="V200" t="str">
            <v>--ADMw_F--&gt;</v>
          </cell>
          <cell r="W200">
            <v>654</v>
          </cell>
          <cell r="X200">
            <v>654</v>
          </cell>
          <cell r="Y200">
            <v>654</v>
          </cell>
          <cell r="Z200">
            <v>0</v>
          </cell>
          <cell r="AA200">
            <v>101</v>
          </cell>
          <cell r="AB200">
            <v>71.94</v>
          </cell>
          <cell r="AC200">
            <v>5.3</v>
          </cell>
          <cell r="AD200">
            <v>20.2</v>
          </cell>
          <cell r="AE200">
            <v>10.1</v>
          </cell>
          <cell r="AF200">
            <v>20.2</v>
          </cell>
          <cell r="AG200">
            <v>20.2</v>
          </cell>
          <cell r="AH200">
            <v>0</v>
          </cell>
          <cell r="AI200">
            <v>1</v>
          </cell>
          <cell r="AJ200">
            <v>1</v>
          </cell>
          <cell r="AK200">
            <v>1</v>
          </cell>
          <cell r="AL200">
            <v>1</v>
          </cell>
          <cell r="AM200">
            <v>0</v>
          </cell>
          <cell r="AN200">
            <v>0</v>
          </cell>
          <cell r="AO200">
            <v>0</v>
          </cell>
          <cell r="AP200">
            <v>0</v>
          </cell>
          <cell r="AQ200">
            <v>0</v>
          </cell>
          <cell r="AR200">
            <v>0</v>
          </cell>
          <cell r="AS200">
            <v>5</v>
          </cell>
          <cell r="AT200">
            <v>1.25</v>
          </cell>
          <cell r="AU200">
            <v>95.51</v>
          </cell>
          <cell r="AV200">
            <v>23.877500000000001</v>
          </cell>
          <cell r="AW200">
            <v>95.51</v>
          </cell>
          <cell r="AX200">
            <v>95.51</v>
          </cell>
          <cell r="AY200">
            <v>0</v>
          </cell>
          <cell r="AZ200">
            <v>0</v>
          </cell>
          <cell r="BA200">
            <v>0</v>
          </cell>
          <cell r="BB200">
            <v>0</v>
          </cell>
          <cell r="BC200">
            <v>0</v>
          </cell>
          <cell r="BD200">
            <v>87.28</v>
          </cell>
          <cell r="BE200">
            <v>87.28</v>
          </cell>
          <cell r="BF200">
            <v>87.28</v>
          </cell>
          <cell r="BG200">
            <v>0</v>
          </cell>
          <cell r="BH200">
            <v>850.16129999999998</v>
          </cell>
          <cell r="BI200">
            <v>854.74749999999995</v>
          </cell>
          <cell r="BJ200">
            <v>850.16129999999998</v>
          </cell>
          <cell r="BK200">
            <v>854.74749999999995</v>
          </cell>
          <cell r="BL200">
            <v>854.74749999999995</v>
          </cell>
          <cell r="BM200">
            <v>854.74749999999995</v>
          </cell>
          <cell r="BN200" t="str">
            <v>&lt;--ADMw_F--</v>
          </cell>
          <cell r="BO200">
            <v>-2.1970000000000002E-3</v>
          </cell>
          <cell r="BP200">
            <v>0</v>
          </cell>
          <cell r="BQ200">
            <v>1005.44</v>
          </cell>
          <cell r="BR200">
            <v>75</v>
          </cell>
          <cell r="BS200">
            <v>0.7</v>
          </cell>
          <cell r="BT200" t="str">
            <v>&lt;--Spacer--&gt;</v>
          </cell>
          <cell r="BU200" t="str">
            <v>&lt;--Spacer--&gt;</v>
          </cell>
          <cell r="BV200" t="str">
            <v>&lt;--Spacer--&gt;</v>
          </cell>
          <cell r="BW200" t="str">
            <v>&lt;--Spacer--&gt;</v>
          </cell>
          <cell r="BX200">
            <v>2098</v>
          </cell>
          <cell r="BY200">
            <v>3165544</v>
          </cell>
          <cell r="BZ200">
            <v>3500</v>
          </cell>
          <cell r="CA200">
            <v>0</v>
          </cell>
          <cell r="CB200">
            <v>0</v>
          </cell>
          <cell r="CC200">
            <v>30000</v>
          </cell>
          <cell r="CD200">
            <v>0</v>
          </cell>
          <cell r="CE200">
            <v>0</v>
          </cell>
          <cell r="CF200">
            <v>0</v>
          </cell>
          <cell r="CG200">
            <v>9.5</v>
          </cell>
          <cell r="CH200">
            <v>615091</v>
          </cell>
          <cell r="CI200">
            <v>650.83000000000004</v>
          </cell>
          <cell r="CJ200">
            <v>650.83000000000004</v>
          </cell>
          <cell r="CK200">
            <v>650.83000000000004</v>
          </cell>
          <cell r="CL200">
            <v>0</v>
          </cell>
          <cell r="CM200">
            <v>0</v>
          </cell>
          <cell r="CN200" t="str">
            <v>--ADMw_C--&gt;</v>
          </cell>
          <cell r="CO200">
            <v>650.83000000000004</v>
          </cell>
          <cell r="CP200">
            <v>650.83000000000004</v>
          </cell>
          <cell r="CQ200">
            <v>650.83000000000004</v>
          </cell>
          <cell r="CR200">
            <v>0</v>
          </cell>
          <cell r="CS200">
            <v>101</v>
          </cell>
          <cell r="CT200">
            <v>71.591300000000004</v>
          </cell>
          <cell r="CU200">
            <v>5.3</v>
          </cell>
          <cell r="CV200">
            <v>20.3</v>
          </cell>
          <cell r="CW200">
            <v>10.15</v>
          </cell>
          <cell r="CX200">
            <v>20.3</v>
          </cell>
          <cell r="CY200">
            <v>20.3</v>
          </cell>
          <cell r="CZ200">
            <v>0</v>
          </cell>
          <cell r="DA200">
            <v>0</v>
          </cell>
          <cell r="DB200">
            <v>0</v>
          </cell>
          <cell r="DC200">
            <v>0</v>
          </cell>
          <cell r="DD200">
            <v>0</v>
          </cell>
          <cell r="DE200">
            <v>0</v>
          </cell>
          <cell r="DF200">
            <v>0</v>
          </cell>
          <cell r="DG200">
            <v>0</v>
          </cell>
          <cell r="DH200">
            <v>0</v>
          </cell>
          <cell r="DI200">
            <v>0</v>
          </cell>
          <cell r="DJ200">
            <v>0</v>
          </cell>
          <cell r="DK200">
            <v>5</v>
          </cell>
          <cell r="DL200">
            <v>1.25</v>
          </cell>
          <cell r="DM200">
            <v>95.04</v>
          </cell>
          <cell r="DN200">
            <v>23.76</v>
          </cell>
          <cell r="DO200">
            <v>95.04</v>
          </cell>
          <cell r="DP200">
            <v>95.04</v>
          </cell>
          <cell r="DQ200">
            <v>0</v>
          </cell>
          <cell r="DR200">
            <v>0</v>
          </cell>
          <cell r="DS200">
            <v>0</v>
          </cell>
          <cell r="DT200">
            <v>0</v>
          </cell>
          <cell r="DU200">
            <v>0</v>
          </cell>
          <cell r="DV200">
            <v>87.28</v>
          </cell>
          <cell r="DW200">
            <v>87.28</v>
          </cell>
          <cell r="DX200">
            <v>87.28</v>
          </cell>
          <cell r="DY200">
            <v>0</v>
          </cell>
          <cell r="DZ200">
            <v>826.31870000000004</v>
          </cell>
          <cell r="EA200">
            <v>850.16129999999998</v>
          </cell>
          <cell r="EB200">
            <v>826.31870000000004</v>
          </cell>
          <cell r="EC200">
            <v>850.16129999999998</v>
          </cell>
          <cell r="ED200">
            <v>850.16129999999998</v>
          </cell>
          <cell r="EE200">
            <v>850.16129999999998</v>
          </cell>
          <cell r="EF200" t="str">
            <v>&lt;--ADMw_C--</v>
          </cell>
          <cell r="EG200">
            <v>-9.3810000000000004E-3</v>
          </cell>
          <cell r="EH200">
            <v>0</v>
          </cell>
          <cell r="EI200">
            <v>936.23</v>
          </cell>
          <cell r="EJ200">
            <v>74</v>
          </cell>
          <cell r="EK200">
            <v>0.7</v>
          </cell>
          <cell r="EL200" t="str">
            <v>&lt;--Spacer--&gt;</v>
          </cell>
          <cell r="EM200" t="str">
            <v>&lt;--Spacer--&gt;</v>
          </cell>
          <cell r="EN200" t="str">
            <v>&lt;--Spacer--&gt;</v>
          </cell>
          <cell r="EO200" t="str">
            <v>&lt;--Spacer--&gt;</v>
          </cell>
          <cell r="EP200">
            <v>2098</v>
          </cell>
          <cell r="EQ200">
            <v>3086825</v>
          </cell>
          <cell r="ER200">
            <v>4391</v>
          </cell>
          <cell r="ES200">
            <v>69407</v>
          </cell>
          <cell r="ET200">
            <v>0</v>
          </cell>
          <cell r="EU200">
            <v>24521</v>
          </cell>
          <cell r="EV200">
            <v>0</v>
          </cell>
          <cell r="EW200">
            <v>0</v>
          </cell>
          <cell r="EX200">
            <v>0</v>
          </cell>
          <cell r="EY200">
            <v>9.44</v>
          </cell>
          <cell r="EZ200">
            <v>547251</v>
          </cell>
          <cell r="FA200">
            <v>638.91999999999996</v>
          </cell>
          <cell r="FB200">
            <v>638.91999999999996</v>
          </cell>
          <cell r="FC200">
            <v>638.91999999999996</v>
          </cell>
          <cell r="FD200">
            <v>0</v>
          </cell>
          <cell r="FE200">
            <v>0</v>
          </cell>
          <cell r="FF200" t="str">
            <v>--ADMw_P--&gt;</v>
          </cell>
          <cell r="FG200">
            <v>638.91999999999996</v>
          </cell>
          <cell r="FH200">
            <v>638.91999999999996</v>
          </cell>
          <cell r="FI200">
            <v>638.91999999999996</v>
          </cell>
          <cell r="FJ200">
            <v>0</v>
          </cell>
          <cell r="FK200">
            <v>94</v>
          </cell>
          <cell r="FL200">
            <v>70.281199999999998</v>
          </cell>
          <cell r="FM200">
            <v>5.3</v>
          </cell>
          <cell r="FN200">
            <v>21.23</v>
          </cell>
          <cell r="FO200">
            <v>10.615</v>
          </cell>
          <cell r="FP200">
            <v>21.23</v>
          </cell>
          <cell r="FQ200">
            <v>21.23</v>
          </cell>
          <cell r="FR200">
            <v>0</v>
          </cell>
          <cell r="FS200">
            <v>0</v>
          </cell>
          <cell r="FT200">
            <v>0</v>
          </cell>
          <cell r="FU200">
            <v>0</v>
          </cell>
          <cell r="FV200">
            <v>0</v>
          </cell>
          <cell r="FW200">
            <v>0</v>
          </cell>
          <cell r="FX200">
            <v>0</v>
          </cell>
          <cell r="FY200">
            <v>0</v>
          </cell>
          <cell r="FZ200">
            <v>0</v>
          </cell>
          <cell r="GA200">
            <v>0</v>
          </cell>
          <cell r="GB200">
            <v>0</v>
          </cell>
          <cell r="GC200">
            <v>4</v>
          </cell>
          <cell r="GD200">
            <v>1</v>
          </cell>
          <cell r="GE200">
            <v>51.69</v>
          </cell>
          <cell r="GF200">
            <v>12.922499999999999</v>
          </cell>
          <cell r="GG200">
            <v>51.69</v>
          </cell>
          <cell r="GH200">
            <v>51.69</v>
          </cell>
          <cell r="GI200">
            <v>0</v>
          </cell>
          <cell r="GJ200">
            <v>0</v>
          </cell>
          <cell r="GK200">
            <v>0</v>
          </cell>
          <cell r="GL200">
            <v>0</v>
          </cell>
          <cell r="GM200">
            <v>0</v>
          </cell>
          <cell r="GN200">
            <v>87.28</v>
          </cell>
          <cell r="GO200">
            <v>87.28</v>
          </cell>
          <cell r="GP200">
            <v>87.28</v>
          </cell>
          <cell r="GQ200">
            <v>0</v>
          </cell>
          <cell r="GR200">
            <v>826.92529999999999</v>
          </cell>
          <cell r="GS200">
            <v>826.31870000000004</v>
          </cell>
          <cell r="GT200">
            <v>826.92529999999999</v>
          </cell>
          <cell r="GU200">
            <v>826.31870000000004</v>
          </cell>
          <cell r="GV200">
            <v>826.92529999999999</v>
          </cell>
          <cell r="GW200">
            <v>826.92529999999999</v>
          </cell>
          <cell r="GX200" t="str">
            <v>&lt;--ADMw_P--</v>
          </cell>
          <cell r="GY200">
            <v>-3.8530000000000001E-3</v>
          </cell>
          <cell r="GZ200">
            <v>0</v>
          </cell>
          <cell r="HA200">
            <v>856.53</v>
          </cell>
          <cell r="HB200">
            <v>72</v>
          </cell>
          <cell r="HC200">
            <v>0.7</v>
          </cell>
          <cell r="HD200" t="str">
            <v>&lt;--Spacer--&gt;</v>
          </cell>
          <cell r="HE200" t="str">
            <v>&lt;--Spacer--&gt;</v>
          </cell>
          <cell r="HF200" t="str">
            <v>&lt;--Spacer--&gt;</v>
          </cell>
          <cell r="HG200" t="str">
            <v>&lt;--Spacer--&gt;</v>
          </cell>
          <cell r="HH200">
            <v>2098</v>
          </cell>
          <cell r="HI200">
            <v>2971345</v>
          </cell>
          <cell r="HJ200">
            <v>3399</v>
          </cell>
          <cell r="HK200">
            <v>83132</v>
          </cell>
          <cell r="HL200">
            <v>0</v>
          </cell>
          <cell r="HM200">
            <v>28922</v>
          </cell>
          <cell r="HN200">
            <v>0</v>
          </cell>
          <cell r="HO200">
            <v>0</v>
          </cell>
          <cell r="HP200">
            <v>0</v>
          </cell>
          <cell r="HQ200">
            <v>10.08</v>
          </cell>
          <cell r="HR200">
            <v>569462</v>
          </cell>
          <cell r="HS200">
            <v>632.48</v>
          </cell>
          <cell r="HT200">
            <v>632.48</v>
          </cell>
          <cell r="HU200">
            <v>632.48</v>
          </cell>
          <cell r="HV200">
            <v>0</v>
          </cell>
          <cell r="HW200">
            <v>0</v>
          </cell>
          <cell r="HX200" t="str">
            <v>--ADMw_O--&gt;</v>
          </cell>
          <cell r="HY200">
            <v>632.48</v>
          </cell>
          <cell r="HZ200">
            <v>632.48</v>
          </cell>
          <cell r="IA200">
            <v>632.48</v>
          </cell>
          <cell r="IB200">
            <v>0</v>
          </cell>
          <cell r="IC200">
            <v>103</v>
          </cell>
          <cell r="ID200">
            <v>69.572800000000001</v>
          </cell>
          <cell r="IE200">
            <v>10</v>
          </cell>
          <cell r="IF200">
            <v>17.88</v>
          </cell>
          <cell r="IG200">
            <v>8.94</v>
          </cell>
          <cell r="IH200">
            <v>17.88</v>
          </cell>
          <cell r="II200">
            <v>17.88</v>
          </cell>
          <cell r="IJ200">
            <v>0</v>
          </cell>
          <cell r="IK200">
            <v>0.33</v>
          </cell>
          <cell r="IL200">
            <v>0.33</v>
          </cell>
          <cell r="IM200">
            <v>0.33</v>
          </cell>
          <cell r="IN200">
            <v>0.33</v>
          </cell>
          <cell r="IO200">
            <v>0</v>
          </cell>
          <cell r="IP200">
            <v>0</v>
          </cell>
          <cell r="IQ200">
            <v>0</v>
          </cell>
          <cell r="IR200">
            <v>0</v>
          </cell>
          <cell r="IS200">
            <v>0</v>
          </cell>
          <cell r="IT200">
            <v>0</v>
          </cell>
          <cell r="IU200">
            <v>3</v>
          </cell>
          <cell r="IV200">
            <v>0.75</v>
          </cell>
          <cell r="IW200">
            <v>67.849999999999994</v>
          </cell>
          <cell r="IX200">
            <v>16.962499999999999</v>
          </cell>
          <cell r="IY200">
            <v>67.849999999999994</v>
          </cell>
          <cell r="IZ200">
            <v>67.849999999999994</v>
          </cell>
          <cell r="JA200">
            <v>0</v>
          </cell>
          <cell r="JB200">
            <v>0</v>
          </cell>
          <cell r="JC200">
            <v>0</v>
          </cell>
          <cell r="JD200">
            <v>0</v>
          </cell>
          <cell r="JE200">
            <v>0</v>
          </cell>
          <cell r="JF200">
            <v>87.89</v>
          </cell>
          <cell r="JG200">
            <v>87.89</v>
          </cell>
          <cell r="JH200">
            <v>87.89</v>
          </cell>
          <cell r="JI200">
            <v>0</v>
          </cell>
          <cell r="JJ200">
            <v>826.92529999999999</v>
          </cell>
          <cell r="JK200">
            <v>826.92529999999999</v>
          </cell>
          <cell r="JL200" t="str">
            <v>&lt;--ADMw_O--</v>
          </cell>
          <cell r="JM200">
            <v>-2.385E-3</v>
          </cell>
          <cell r="JN200">
            <v>0</v>
          </cell>
          <cell r="JO200">
            <v>900.36</v>
          </cell>
          <cell r="JP200">
            <v>76</v>
          </cell>
          <cell r="JQ200">
            <v>0.7</v>
          </cell>
          <cell r="JR200">
            <v>43640.35126797454</v>
          </cell>
          <cell r="JS200">
            <v>1</v>
          </cell>
          <cell r="JT200">
            <v>2</v>
          </cell>
        </row>
        <row r="201">
          <cell r="A201">
            <v>5437</v>
          </cell>
          <cell r="B201">
            <v>2105</v>
          </cell>
          <cell r="D201" t="str">
            <v>Linn</v>
          </cell>
          <cell r="E201" t="str">
            <v>Central Linn SD 552</v>
          </cell>
          <cell r="F201" t="str">
            <v>Bridges Community School</v>
          </cell>
          <cell r="V201" t="str">
            <v>--ADMw_F--&gt;</v>
          </cell>
          <cell r="BN201" t="str">
            <v>&lt;--ADMw_F--</v>
          </cell>
          <cell r="BT201" t="str">
            <v>&lt;--Spacer--&gt;</v>
          </cell>
          <cell r="BU201" t="str">
            <v>&lt;--Spacer--&gt;</v>
          </cell>
          <cell r="BV201" t="str">
            <v>&lt;--Spacer--&gt;</v>
          </cell>
          <cell r="BW201" t="str">
            <v>&lt;--Spacer--&gt;</v>
          </cell>
          <cell r="BY201">
            <v>0</v>
          </cell>
          <cell r="BZ201">
            <v>0</v>
          </cell>
          <cell r="CA201">
            <v>0</v>
          </cell>
          <cell r="CB201">
            <v>0</v>
          </cell>
          <cell r="CC201">
            <v>0</v>
          </cell>
          <cell r="CD201">
            <v>0</v>
          </cell>
          <cell r="CE201">
            <v>0</v>
          </cell>
          <cell r="CF201">
            <v>0</v>
          </cell>
          <cell r="CG201">
            <v>0</v>
          </cell>
          <cell r="CH201">
            <v>0</v>
          </cell>
          <cell r="CI201">
            <v>0</v>
          </cell>
          <cell r="CK201">
            <v>0</v>
          </cell>
          <cell r="CL201">
            <v>0</v>
          </cell>
          <cell r="CM201">
            <v>0</v>
          </cell>
          <cell r="CN201" t="str">
            <v>--ADMw_C--&gt;</v>
          </cell>
          <cell r="CO201">
            <v>0</v>
          </cell>
          <cell r="CQ201">
            <v>0</v>
          </cell>
          <cell r="CR201">
            <v>0</v>
          </cell>
          <cell r="CS201">
            <v>0</v>
          </cell>
          <cell r="CT201">
            <v>0</v>
          </cell>
          <cell r="CU201">
            <v>0</v>
          </cell>
          <cell r="CV201">
            <v>0</v>
          </cell>
          <cell r="CW201">
            <v>0</v>
          </cell>
          <cell r="CY201">
            <v>0</v>
          </cell>
          <cell r="CZ201">
            <v>0</v>
          </cell>
          <cell r="DA201">
            <v>0</v>
          </cell>
          <cell r="DB201">
            <v>0</v>
          </cell>
          <cell r="DD201">
            <v>0</v>
          </cell>
          <cell r="DE201">
            <v>0</v>
          </cell>
          <cell r="DF201">
            <v>0</v>
          </cell>
          <cell r="DG201">
            <v>0</v>
          </cell>
          <cell r="DI201">
            <v>0</v>
          </cell>
          <cell r="DJ201">
            <v>0</v>
          </cell>
          <cell r="DK201">
            <v>0</v>
          </cell>
          <cell r="DL201">
            <v>0</v>
          </cell>
          <cell r="DM201">
            <v>0</v>
          </cell>
          <cell r="DN201">
            <v>0</v>
          </cell>
          <cell r="DP201">
            <v>0</v>
          </cell>
          <cell r="DQ201">
            <v>0</v>
          </cell>
          <cell r="DR201">
            <v>0</v>
          </cell>
          <cell r="DT201">
            <v>0</v>
          </cell>
          <cell r="DU201">
            <v>0</v>
          </cell>
          <cell r="DV201">
            <v>0</v>
          </cell>
          <cell r="DX201">
            <v>0</v>
          </cell>
          <cell r="DY201">
            <v>0</v>
          </cell>
          <cell r="DZ201">
            <v>0</v>
          </cell>
          <cell r="EA201">
            <v>0</v>
          </cell>
          <cell r="ED201">
            <v>0</v>
          </cell>
          <cell r="EF201" t="str">
            <v>&lt;--ADMw_C--</v>
          </cell>
          <cell r="EG201">
            <v>-9.3810000000000004E-3</v>
          </cell>
          <cell r="EH201">
            <v>0</v>
          </cell>
          <cell r="EI201">
            <v>0</v>
          </cell>
          <cell r="EJ201">
            <v>0</v>
          </cell>
          <cell r="EK201">
            <v>0</v>
          </cell>
          <cell r="EL201" t="str">
            <v>&lt;--Spacer--&gt;</v>
          </cell>
          <cell r="EM201" t="str">
            <v>&lt;--Spacer--&gt;</v>
          </cell>
          <cell r="EN201" t="str">
            <v>&lt;--Spacer--&gt;</v>
          </cell>
          <cell r="EO201" t="str">
            <v>&lt;--Spacer--&gt;</v>
          </cell>
          <cell r="FF201" t="str">
            <v>--ADMw_P--&gt;</v>
          </cell>
          <cell r="GX201" t="str">
            <v>&lt;--ADMw_P--</v>
          </cell>
          <cell r="HD201" t="str">
            <v>&lt;--Spacer--&gt;</v>
          </cell>
          <cell r="HE201" t="str">
            <v>&lt;--Spacer--&gt;</v>
          </cell>
          <cell r="HF201" t="str">
            <v>&lt;--Spacer--&gt;</v>
          </cell>
          <cell r="HG201" t="str">
            <v>&lt;--Spacer--&gt;</v>
          </cell>
          <cell r="HX201" t="str">
            <v>--ADMw_O--&gt;</v>
          </cell>
          <cell r="JL201" t="str">
            <v>&lt;--ADMw_O--</v>
          </cell>
          <cell r="JR201">
            <v>43640.35126797454</v>
          </cell>
          <cell r="JS201">
            <v>1</v>
          </cell>
          <cell r="JT201">
            <v>3</v>
          </cell>
        </row>
        <row r="202">
          <cell r="A202">
            <v>2107</v>
          </cell>
          <cell r="B202">
            <v>2107</v>
          </cell>
          <cell r="C202" t="str">
            <v>23003</v>
          </cell>
          <cell r="D202" t="str">
            <v>Malheur</v>
          </cell>
          <cell r="E202" t="str">
            <v>Jordan Valley SD 3</v>
          </cell>
          <cell r="G202">
            <v>2106</v>
          </cell>
          <cell r="H202">
            <v>177000</v>
          </cell>
          <cell r="I202">
            <v>0</v>
          </cell>
          <cell r="J202">
            <v>0</v>
          </cell>
          <cell r="K202">
            <v>0</v>
          </cell>
          <cell r="L202">
            <v>0</v>
          </cell>
          <cell r="M202">
            <v>0</v>
          </cell>
          <cell r="N202">
            <v>0</v>
          </cell>
          <cell r="O202">
            <v>0</v>
          </cell>
          <cell r="P202">
            <v>10.29</v>
          </cell>
          <cell r="Q202">
            <v>140000</v>
          </cell>
          <cell r="R202">
            <v>47</v>
          </cell>
          <cell r="S202">
            <v>47</v>
          </cell>
          <cell r="T202">
            <v>47</v>
          </cell>
          <cell r="U202">
            <v>0</v>
          </cell>
          <cell r="V202" t="str">
            <v>--ADMw_F--&gt;</v>
          </cell>
          <cell r="W202">
            <v>47</v>
          </cell>
          <cell r="X202">
            <v>47</v>
          </cell>
          <cell r="Y202">
            <v>47</v>
          </cell>
          <cell r="Z202">
            <v>0</v>
          </cell>
          <cell r="AA202">
            <v>6</v>
          </cell>
          <cell r="AB202">
            <v>5.17</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11.1</v>
          </cell>
          <cell r="AV202">
            <v>2.7749999999999999</v>
          </cell>
          <cell r="AW202">
            <v>11.1</v>
          </cell>
          <cell r="AX202">
            <v>11.1</v>
          </cell>
          <cell r="AY202">
            <v>0</v>
          </cell>
          <cell r="AZ202">
            <v>51.08</v>
          </cell>
          <cell r="BA202">
            <v>51.08</v>
          </cell>
          <cell r="BB202">
            <v>51.08</v>
          </cell>
          <cell r="BC202">
            <v>0</v>
          </cell>
          <cell r="BD202">
            <v>50.46</v>
          </cell>
          <cell r="BE202">
            <v>50.46</v>
          </cell>
          <cell r="BF202">
            <v>50.46</v>
          </cell>
          <cell r="BG202">
            <v>0</v>
          </cell>
          <cell r="BH202">
            <v>167.65</v>
          </cell>
          <cell r="BI202">
            <v>156.48500000000001</v>
          </cell>
          <cell r="BJ202">
            <v>167.65</v>
          </cell>
          <cell r="BK202">
            <v>156.48500000000001</v>
          </cell>
          <cell r="BL202">
            <v>167.65</v>
          </cell>
          <cell r="BM202">
            <v>167.65</v>
          </cell>
          <cell r="BN202" t="str">
            <v>&lt;--ADMw_F--</v>
          </cell>
          <cell r="BO202">
            <v>0</v>
          </cell>
          <cell r="BP202">
            <v>0</v>
          </cell>
          <cell r="BQ202">
            <v>2978.72</v>
          </cell>
          <cell r="BR202">
            <v>93</v>
          </cell>
          <cell r="BS202">
            <v>0.9</v>
          </cell>
          <cell r="BT202" t="str">
            <v>&lt;--Spacer--&gt;</v>
          </cell>
          <cell r="BU202" t="str">
            <v>&lt;--Spacer--&gt;</v>
          </cell>
          <cell r="BV202" t="str">
            <v>&lt;--Spacer--&gt;</v>
          </cell>
          <cell r="BW202" t="str">
            <v>&lt;--Spacer--&gt;</v>
          </cell>
          <cell r="BX202">
            <v>2106</v>
          </cell>
          <cell r="BY202">
            <v>175000</v>
          </cell>
          <cell r="BZ202">
            <v>0</v>
          </cell>
          <cell r="CA202">
            <v>0</v>
          </cell>
          <cell r="CB202">
            <v>0</v>
          </cell>
          <cell r="CC202">
            <v>0</v>
          </cell>
          <cell r="CD202">
            <v>0</v>
          </cell>
          <cell r="CE202">
            <v>0</v>
          </cell>
          <cell r="CF202">
            <v>0</v>
          </cell>
          <cell r="CG202">
            <v>12.31</v>
          </cell>
          <cell r="CH202">
            <v>137000</v>
          </cell>
          <cell r="CI202">
            <v>56.76</v>
          </cell>
          <cell r="CJ202">
            <v>56.76</v>
          </cell>
          <cell r="CK202">
            <v>56.76</v>
          </cell>
          <cell r="CL202">
            <v>0</v>
          </cell>
          <cell r="CM202">
            <v>0</v>
          </cell>
          <cell r="CN202" t="str">
            <v>--ADMw_C--&gt;</v>
          </cell>
          <cell r="CO202">
            <v>56.76</v>
          </cell>
          <cell r="CP202">
            <v>56.76</v>
          </cell>
          <cell r="CQ202">
            <v>56.76</v>
          </cell>
          <cell r="CR202">
            <v>0</v>
          </cell>
          <cell r="CS202">
            <v>6</v>
          </cell>
          <cell r="CT202">
            <v>6</v>
          </cell>
          <cell r="CU202">
            <v>0</v>
          </cell>
          <cell r="CV202">
            <v>0</v>
          </cell>
          <cell r="CW202">
            <v>0</v>
          </cell>
          <cell r="CX202">
            <v>0</v>
          </cell>
          <cell r="CY202">
            <v>0</v>
          </cell>
          <cell r="CZ202">
            <v>0</v>
          </cell>
          <cell r="DA202">
            <v>0</v>
          </cell>
          <cell r="DB202">
            <v>0</v>
          </cell>
          <cell r="DC202">
            <v>0</v>
          </cell>
          <cell r="DD202">
            <v>0</v>
          </cell>
          <cell r="DE202">
            <v>0</v>
          </cell>
          <cell r="DF202">
            <v>0</v>
          </cell>
          <cell r="DG202">
            <v>0</v>
          </cell>
          <cell r="DH202">
            <v>0</v>
          </cell>
          <cell r="DI202">
            <v>0</v>
          </cell>
          <cell r="DJ202">
            <v>0</v>
          </cell>
          <cell r="DK202">
            <v>0</v>
          </cell>
          <cell r="DL202">
            <v>0</v>
          </cell>
          <cell r="DM202">
            <v>13.4</v>
          </cell>
          <cell r="DN202">
            <v>3.35</v>
          </cell>
          <cell r="DO202">
            <v>13.4</v>
          </cell>
          <cell r="DP202">
            <v>13.4</v>
          </cell>
          <cell r="DQ202">
            <v>0</v>
          </cell>
          <cell r="DR202">
            <v>51.08</v>
          </cell>
          <cell r="DS202">
            <v>51.08</v>
          </cell>
          <cell r="DT202">
            <v>51.08</v>
          </cell>
          <cell r="DU202">
            <v>0</v>
          </cell>
          <cell r="DV202">
            <v>50.46</v>
          </cell>
          <cell r="DW202">
            <v>50.46</v>
          </cell>
          <cell r="DX202">
            <v>50.46</v>
          </cell>
          <cell r="DY202">
            <v>0</v>
          </cell>
          <cell r="DZ202">
            <v>167.92750000000001</v>
          </cell>
          <cell r="EA202">
            <v>167.65</v>
          </cell>
          <cell r="EB202">
            <v>167.92750000000001</v>
          </cell>
          <cell r="EC202">
            <v>167.65</v>
          </cell>
          <cell r="ED202">
            <v>167.92750000000001</v>
          </cell>
          <cell r="EE202">
            <v>167.92750000000001</v>
          </cell>
          <cell r="EF202" t="str">
            <v>&lt;--ADMw_C--</v>
          </cell>
          <cell r="EG202">
            <v>-9.0729999999999995E-3</v>
          </cell>
          <cell r="EH202">
            <v>0</v>
          </cell>
          <cell r="EI202">
            <v>2391.7600000000002</v>
          </cell>
          <cell r="EJ202">
            <v>93</v>
          </cell>
          <cell r="EK202">
            <v>0.9</v>
          </cell>
          <cell r="EL202" t="str">
            <v>&lt;--Spacer--&gt;</v>
          </cell>
          <cell r="EM202" t="str">
            <v>&lt;--Spacer--&gt;</v>
          </cell>
          <cell r="EN202" t="str">
            <v>&lt;--Spacer--&gt;</v>
          </cell>
          <cell r="EO202" t="str">
            <v>&lt;--Spacer--&gt;</v>
          </cell>
          <cell r="EP202">
            <v>2106</v>
          </cell>
          <cell r="EQ202">
            <v>177437</v>
          </cell>
          <cell r="ER202">
            <v>0</v>
          </cell>
          <cell r="ES202">
            <v>7476</v>
          </cell>
          <cell r="ET202">
            <v>19</v>
          </cell>
          <cell r="EU202">
            <v>0</v>
          </cell>
          <cell r="EV202">
            <v>0</v>
          </cell>
          <cell r="EW202">
            <v>0</v>
          </cell>
          <cell r="EX202">
            <v>0</v>
          </cell>
          <cell r="EY202">
            <v>10.29</v>
          </cell>
          <cell r="EZ202">
            <v>113161</v>
          </cell>
          <cell r="FA202">
            <v>57.78</v>
          </cell>
          <cell r="FB202">
            <v>57.78</v>
          </cell>
          <cell r="FC202">
            <v>57.78</v>
          </cell>
          <cell r="FD202">
            <v>0</v>
          </cell>
          <cell r="FE202">
            <v>0</v>
          </cell>
          <cell r="FF202" t="str">
            <v>--ADMw_P--&gt;</v>
          </cell>
          <cell r="FG202">
            <v>57.78</v>
          </cell>
          <cell r="FH202">
            <v>57.78</v>
          </cell>
          <cell r="FI202">
            <v>57.78</v>
          </cell>
          <cell r="FJ202">
            <v>0</v>
          </cell>
          <cell r="FK202">
            <v>6</v>
          </cell>
          <cell r="FL202">
            <v>6</v>
          </cell>
          <cell r="FM202">
            <v>0</v>
          </cell>
          <cell r="FN202">
            <v>0</v>
          </cell>
          <cell r="FO202">
            <v>0</v>
          </cell>
          <cell r="FP202">
            <v>0</v>
          </cell>
          <cell r="FQ202">
            <v>0</v>
          </cell>
          <cell r="FR202">
            <v>0</v>
          </cell>
          <cell r="FS202">
            <v>0</v>
          </cell>
          <cell r="FT202">
            <v>0</v>
          </cell>
          <cell r="FU202">
            <v>0</v>
          </cell>
          <cell r="FV202">
            <v>0</v>
          </cell>
          <cell r="FW202">
            <v>0</v>
          </cell>
          <cell r="FX202">
            <v>0</v>
          </cell>
          <cell r="FY202">
            <v>0</v>
          </cell>
          <cell r="FZ202">
            <v>0</v>
          </cell>
          <cell r="GA202">
            <v>0</v>
          </cell>
          <cell r="GB202">
            <v>0</v>
          </cell>
          <cell r="GC202">
            <v>0</v>
          </cell>
          <cell r="GD202">
            <v>0</v>
          </cell>
          <cell r="GE202">
            <v>10.43</v>
          </cell>
          <cell r="GF202">
            <v>2.6074999999999999</v>
          </cell>
          <cell r="GG202">
            <v>10.43</v>
          </cell>
          <cell r="GH202">
            <v>10.43</v>
          </cell>
          <cell r="GI202">
            <v>0</v>
          </cell>
          <cell r="GJ202">
            <v>51.08</v>
          </cell>
          <cell r="GK202">
            <v>51.08</v>
          </cell>
          <cell r="GL202">
            <v>51.08</v>
          </cell>
          <cell r="GM202">
            <v>0</v>
          </cell>
          <cell r="GN202">
            <v>50.46</v>
          </cell>
          <cell r="GO202">
            <v>50.46</v>
          </cell>
          <cell r="GP202">
            <v>50.46</v>
          </cell>
          <cell r="GQ202">
            <v>0</v>
          </cell>
          <cell r="GR202">
            <v>184.78200000000001</v>
          </cell>
          <cell r="GS202">
            <v>167.92750000000001</v>
          </cell>
          <cell r="GT202">
            <v>184.78200000000001</v>
          </cell>
          <cell r="GU202">
            <v>167.92750000000001</v>
          </cell>
          <cell r="GV202">
            <v>184.78200000000001</v>
          </cell>
          <cell r="GW202">
            <v>184.78200000000001</v>
          </cell>
          <cell r="GX202" t="str">
            <v>&lt;--ADMw_P--</v>
          </cell>
          <cell r="GY202">
            <v>-1.4492E-2</v>
          </cell>
          <cell r="GZ202">
            <v>0</v>
          </cell>
          <cell r="HA202">
            <v>1958.48</v>
          </cell>
          <cell r="HB202">
            <v>91</v>
          </cell>
          <cell r="HC202">
            <v>0.9</v>
          </cell>
          <cell r="HD202" t="str">
            <v>&lt;--Spacer--&gt;</v>
          </cell>
          <cell r="HE202" t="str">
            <v>&lt;--Spacer--&gt;</v>
          </cell>
          <cell r="HF202" t="str">
            <v>&lt;--Spacer--&gt;</v>
          </cell>
          <cell r="HG202" t="str">
            <v>&lt;--Spacer--&gt;</v>
          </cell>
          <cell r="HH202">
            <v>2106</v>
          </cell>
          <cell r="HI202">
            <v>169680</v>
          </cell>
          <cell r="HJ202">
            <v>0</v>
          </cell>
          <cell r="HK202">
            <v>9306</v>
          </cell>
          <cell r="HL202">
            <v>26</v>
          </cell>
          <cell r="HM202">
            <v>0</v>
          </cell>
          <cell r="HN202">
            <v>0</v>
          </cell>
          <cell r="HO202">
            <v>0</v>
          </cell>
          <cell r="HP202">
            <v>0</v>
          </cell>
          <cell r="HQ202">
            <v>9.2899999999999991</v>
          </cell>
          <cell r="HR202">
            <v>79385</v>
          </cell>
          <cell r="HS202">
            <v>66.45</v>
          </cell>
          <cell r="HT202">
            <v>66.45</v>
          </cell>
          <cell r="HU202">
            <v>66.45</v>
          </cell>
          <cell r="HV202">
            <v>0</v>
          </cell>
          <cell r="HW202">
            <v>0</v>
          </cell>
          <cell r="HX202" t="str">
            <v>--ADMw_O--&gt;</v>
          </cell>
          <cell r="HY202">
            <v>66.45</v>
          </cell>
          <cell r="HZ202">
            <v>66.45</v>
          </cell>
          <cell r="IA202">
            <v>66.45</v>
          </cell>
          <cell r="IB202">
            <v>0</v>
          </cell>
          <cell r="IC202">
            <v>8</v>
          </cell>
          <cell r="ID202">
            <v>7.3094999999999999</v>
          </cell>
          <cell r="IE202">
            <v>0.2</v>
          </cell>
          <cell r="IF202">
            <v>0</v>
          </cell>
          <cell r="IG202">
            <v>0</v>
          </cell>
          <cell r="IH202">
            <v>0</v>
          </cell>
          <cell r="II202">
            <v>0</v>
          </cell>
          <cell r="IJ202">
            <v>0</v>
          </cell>
          <cell r="IK202">
            <v>0</v>
          </cell>
          <cell r="IL202">
            <v>0</v>
          </cell>
          <cell r="IM202">
            <v>0</v>
          </cell>
          <cell r="IN202">
            <v>0</v>
          </cell>
          <cell r="IO202">
            <v>0</v>
          </cell>
          <cell r="IP202">
            <v>0</v>
          </cell>
          <cell r="IQ202">
            <v>0</v>
          </cell>
          <cell r="IR202">
            <v>0</v>
          </cell>
          <cell r="IS202">
            <v>0</v>
          </cell>
          <cell r="IT202">
            <v>0</v>
          </cell>
          <cell r="IU202">
            <v>1</v>
          </cell>
          <cell r="IV202">
            <v>0.25</v>
          </cell>
          <cell r="IW202">
            <v>12.17</v>
          </cell>
          <cell r="IX202">
            <v>3.0425</v>
          </cell>
          <cell r="IY202">
            <v>12.17</v>
          </cell>
          <cell r="IZ202">
            <v>12.17</v>
          </cell>
          <cell r="JA202">
            <v>0</v>
          </cell>
          <cell r="JB202">
            <v>57.07</v>
          </cell>
          <cell r="JC202">
            <v>57.07</v>
          </cell>
          <cell r="JD202">
            <v>57.07</v>
          </cell>
          <cell r="JE202">
            <v>0</v>
          </cell>
          <cell r="JF202">
            <v>50.46</v>
          </cell>
          <cell r="JG202">
            <v>50.46</v>
          </cell>
          <cell r="JH202">
            <v>50.46</v>
          </cell>
          <cell r="JI202">
            <v>0</v>
          </cell>
          <cell r="JJ202">
            <v>184.78200000000001</v>
          </cell>
          <cell r="JK202">
            <v>184.78200000000001</v>
          </cell>
          <cell r="JL202" t="str">
            <v>&lt;--ADMw_O--</v>
          </cell>
          <cell r="JM202">
            <v>-1.2253E-2</v>
          </cell>
          <cell r="JN202">
            <v>0</v>
          </cell>
          <cell r="JO202">
            <v>1194.6600000000001</v>
          </cell>
          <cell r="JP202">
            <v>81</v>
          </cell>
          <cell r="JQ202">
            <v>0.8</v>
          </cell>
          <cell r="JR202">
            <v>43640.35126797454</v>
          </cell>
          <cell r="JS202">
            <v>1</v>
          </cell>
          <cell r="JT202">
            <v>2</v>
          </cell>
        </row>
        <row r="203">
          <cell r="A203">
            <v>2108</v>
          </cell>
          <cell r="B203">
            <v>2108</v>
          </cell>
          <cell r="C203" t="str">
            <v>23008</v>
          </cell>
          <cell r="D203" t="str">
            <v>Malheur</v>
          </cell>
          <cell r="E203" t="str">
            <v>Ontario SD 8C</v>
          </cell>
          <cell r="G203">
            <v>2106</v>
          </cell>
          <cell r="H203">
            <v>4400000</v>
          </cell>
          <cell r="I203">
            <v>0</v>
          </cell>
          <cell r="J203">
            <v>0</v>
          </cell>
          <cell r="K203">
            <v>0</v>
          </cell>
          <cell r="L203">
            <v>0</v>
          </cell>
          <cell r="M203">
            <v>0</v>
          </cell>
          <cell r="N203">
            <v>0</v>
          </cell>
          <cell r="O203">
            <v>0</v>
          </cell>
          <cell r="P203">
            <v>10.88</v>
          </cell>
          <cell r="Q203">
            <v>1000000</v>
          </cell>
          <cell r="R203">
            <v>2690</v>
          </cell>
          <cell r="S203">
            <v>2690</v>
          </cell>
          <cell r="T203">
            <v>2690</v>
          </cell>
          <cell r="U203">
            <v>0</v>
          </cell>
          <cell r="V203" t="str">
            <v>--ADMw_F--&gt;</v>
          </cell>
          <cell r="W203">
            <v>2690</v>
          </cell>
          <cell r="X203">
            <v>2690</v>
          </cell>
          <cell r="Y203">
            <v>2690</v>
          </cell>
          <cell r="Z203">
            <v>0</v>
          </cell>
          <cell r="AA203">
            <v>285</v>
          </cell>
          <cell r="AB203">
            <v>285</v>
          </cell>
          <cell r="AC203">
            <v>1.3</v>
          </cell>
          <cell r="AD203">
            <v>310</v>
          </cell>
          <cell r="AE203">
            <v>155</v>
          </cell>
          <cell r="AF203">
            <v>310</v>
          </cell>
          <cell r="AG203">
            <v>310</v>
          </cell>
          <cell r="AH203">
            <v>0</v>
          </cell>
          <cell r="AI203">
            <v>10</v>
          </cell>
          <cell r="AJ203">
            <v>10</v>
          </cell>
          <cell r="AK203">
            <v>10</v>
          </cell>
          <cell r="AL203">
            <v>10</v>
          </cell>
          <cell r="AM203">
            <v>0</v>
          </cell>
          <cell r="AN203">
            <v>0</v>
          </cell>
          <cell r="AO203">
            <v>0</v>
          </cell>
          <cell r="AP203">
            <v>0</v>
          </cell>
          <cell r="AQ203">
            <v>0</v>
          </cell>
          <cell r="AR203">
            <v>0</v>
          </cell>
          <cell r="AS203">
            <v>37</v>
          </cell>
          <cell r="AT203">
            <v>9.25</v>
          </cell>
          <cell r="AU203">
            <v>771.86</v>
          </cell>
          <cell r="AV203">
            <v>192.965</v>
          </cell>
          <cell r="AW203">
            <v>771.86</v>
          </cell>
          <cell r="AX203">
            <v>771.86</v>
          </cell>
          <cell r="AY203">
            <v>0</v>
          </cell>
          <cell r="AZ203">
            <v>0</v>
          </cell>
          <cell r="BA203">
            <v>0</v>
          </cell>
          <cell r="BB203">
            <v>0</v>
          </cell>
          <cell r="BC203">
            <v>0</v>
          </cell>
          <cell r="BD203">
            <v>0</v>
          </cell>
          <cell r="BE203">
            <v>0</v>
          </cell>
          <cell r="BF203">
            <v>0</v>
          </cell>
          <cell r="BG203">
            <v>0</v>
          </cell>
          <cell r="BH203">
            <v>2996.2896000000001</v>
          </cell>
          <cell r="BI203">
            <v>3343.5149999999999</v>
          </cell>
          <cell r="BJ203">
            <v>3373.4270999999999</v>
          </cell>
          <cell r="BK203">
            <v>3343.5149999999999</v>
          </cell>
          <cell r="BL203">
            <v>3343.5149999999999</v>
          </cell>
          <cell r="BM203">
            <v>3373.4270999999999</v>
          </cell>
          <cell r="BN203" t="str">
            <v>&lt;--ADMw_F--</v>
          </cell>
          <cell r="BO203">
            <v>-1.2409999999999999E-3</v>
          </cell>
          <cell r="BP203">
            <v>0</v>
          </cell>
          <cell r="BQ203">
            <v>371.75</v>
          </cell>
          <cell r="BR203">
            <v>7</v>
          </cell>
          <cell r="BS203">
            <v>0.7</v>
          </cell>
          <cell r="BT203" t="str">
            <v>&lt;--Spacer--&gt;</v>
          </cell>
          <cell r="BU203" t="str">
            <v>&lt;--Spacer--&gt;</v>
          </cell>
          <cell r="BV203" t="str">
            <v>&lt;--Spacer--&gt;</v>
          </cell>
          <cell r="BW203" t="str">
            <v>&lt;--Spacer--&gt;</v>
          </cell>
          <cell r="BX203">
            <v>2106</v>
          </cell>
          <cell r="BY203">
            <v>4350000</v>
          </cell>
          <cell r="BZ203">
            <v>0</v>
          </cell>
          <cell r="CA203">
            <v>0</v>
          </cell>
          <cell r="CB203">
            <v>0</v>
          </cell>
          <cell r="CC203">
            <v>0</v>
          </cell>
          <cell r="CD203">
            <v>0</v>
          </cell>
          <cell r="CE203">
            <v>0</v>
          </cell>
          <cell r="CF203">
            <v>0</v>
          </cell>
          <cell r="CG203">
            <v>10.91</v>
          </cell>
          <cell r="CH203">
            <v>1000000</v>
          </cell>
          <cell r="CI203">
            <v>2392.9</v>
          </cell>
          <cell r="CJ203">
            <v>2705.36</v>
          </cell>
          <cell r="CK203">
            <v>2392.9</v>
          </cell>
          <cell r="CL203">
            <v>312.45999999999998</v>
          </cell>
          <cell r="CM203">
            <v>0</v>
          </cell>
          <cell r="CN203" t="str">
            <v>--ADMw_C--&gt;</v>
          </cell>
          <cell r="CO203">
            <v>2392.9</v>
          </cell>
          <cell r="CP203">
            <v>2705.36</v>
          </cell>
          <cell r="CQ203">
            <v>2392.9</v>
          </cell>
          <cell r="CR203">
            <v>312.45999999999998</v>
          </cell>
          <cell r="CS203">
            <v>323</v>
          </cell>
          <cell r="CT203">
            <v>297.58960000000002</v>
          </cell>
          <cell r="CU203">
            <v>1.3</v>
          </cell>
          <cell r="CV203">
            <v>237.5</v>
          </cell>
          <cell r="CW203">
            <v>118.75</v>
          </cell>
          <cell r="CX203">
            <v>321.82</v>
          </cell>
          <cell r="CY203">
            <v>237.5</v>
          </cell>
          <cell r="CZ203">
            <v>84.32</v>
          </cell>
          <cell r="DA203">
            <v>4.95</v>
          </cell>
          <cell r="DB203">
            <v>4.95</v>
          </cell>
          <cell r="DC203">
            <v>4.95</v>
          </cell>
          <cell r="DD203">
            <v>4.95</v>
          </cell>
          <cell r="DE203">
            <v>0</v>
          </cell>
          <cell r="DF203">
            <v>0</v>
          </cell>
          <cell r="DG203">
            <v>0</v>
          </cell>
          <cell r="DH203">
            <v>0</v>
          </cell>
          <cell r="DI203">
            <v>0</v>
          </cell>
          <cell r="DJ203">
            <v>0</v>
          </cell>
          <cell r="DK203">
            <v>37</v>
          </cell>
          <cell r="DL203">
            <v>9.25</v>
          </cell>
          <cell r="DM203">
            <v>686.2</v>
          </cell>
          <cell r="DN203">
            <v>171.55</v>
          </cell>
          <cell r="DO203">
            <v>776.27</v>
          </cell>
          <cell r="DP203">
            <v>686.2</v>
          </cell>
          <cell r="DQ203">
            <v>90.07</v>
          </cell>
          <cell r="DR203">
            <v>0</v>
          </cell>
          <cell r="DS203">
            <v>0</v>
          </cell>
          <cell r="DT203">
            <v>0</v>
          </cell>
          <cell r="DU203">
            <v>0</v>
          </cell>
          <cell r="DV203">
            <v>0</v>
          </cell>
          <cell r="DW203">
            <v>0</v>
          </cell>
          <cell r="DX203">
            <v>0</v>
          </cell>
          <cell r="DY203">
            <v>0</v>
          </cell>
          <cell r="DZ203">
            <v>2984.8216000000002</v>
          </cell>
          <cell r="EA203">
            <v>2996.2896000000001</v>
          </cell>
          <cell r="EB203">
            <v>3351.9265999999998</v>
          </cell>
          <cell r="EC203">
            <v>3373.4270999999999</v>
          </cell>
          <cell r="ED203">
            <v>2996.2896000000001</v>
          </cell>
          <cell r="EE203">
            <v>3373.4270999999999</v>
          </cell>
          <cell r="EF203" t="str">
            <v>&lt;--ADMw_C--</v>
          </cell>
          <cell r="EG203">
            <v>-4.5880000000000001E-3</v>
          </cell>
          <cell r="EH203">
            <v>0</v>
          </cell>
          <cell r="EI203">
            <v>367.94</v>
          </cell>
          <cell r="EJ203">
            <v>8</v>
          </cell>
          <cell r="EK203">
            <v>0.7</v>
          </cell>
          <cell r="EL203" t="str">
            <v>&lt;--Spacer--&gt;</v>
          </cell>
          <cell r="EM203" t="str">
            <v>&lt;--Spacer--&gt;</v>
          </cell>
          <cell r="EN203" t="str">
            <v>&lt;--Spacer--&gt;</v>
          </cell>
          <cell r="EO203" t="str">
            <v>&lt;--Spacer--&gt;</v>
          </cell>
          <cell r="EP203">
            <v>2106</v>
          </cell>
          <cell r="EQ203">
            <v>4217546</v>
          </cell>
          <cell r="ER203">
            <v>0</v>
          </cell>
          <cell r="ES203">
            <v>234899</v>
          </cell>
          <cell r="ET203">
            <v>685</v>
          </cell>
          <cell r="EU203">
            <v>0</v>
          </cell>
          <cell r="EV203">
            <v>0</v>
          </cell>
          <cell r="EW203">
            <v>0</v>
          </cell>
          <cell r="EX203">
            <v>0</v>
          </cell>
          <cell r="EY203">
            <v>10.88</v>
          </cell>
          <cell r="EZ203">
            <v>1165097</v>
          </cell>
          <cell r="FA203">
            <v>2369.81</v>
          </cell>
          <cell r="FB203">
            <v>2667.06</v>
          </cell>
          <cell r="FC203">
            <v>2369.81</v>
          </cell>
          <cell r="FD203">
            <v>297.25</v>
          </cell>
          <cell r="FE203">
            <v>0</v>
          </cell>
          <cell r="FF203" t="str">
            <v>--ADMw_P--&gt;</v>
          </cell>
          <cell r="FG203">
            <v>2369.81</v>
          </cell>
          <cell r="FH203">
            <v>2667.06</v>
          </cell>
          <cell r="FI203">
            <v>2369.81</v>
          </cell>
          <cell r="FJ203">
            <v>297.25</v>
          </cell>
          <cell r="FK203">
            <v>314</v>
          </cell>
          <cell r="FL203">
            <v>293.3766</v>
          </cell>
          <cell r="FM203">
            <v>1.3</v>
          </cell>
          <cell r="FN203">
            <v>239.27</v>
          </cell>
          <cell r="FO203">
            <v>119.63500000000001</v>
          </cell>
          <cell r="FP203">
            <v>332.56</v>
          </cell>
          <cell r="FQ203">
            <v>239.27</v>
          </cell>
          <cell r="FR203">
            <v>93.29</v>
          </cell>
          <cell r="FS203">
            <v>6.67</v>
          </cell>
          <cell r="FT203">
            <v>6.67</v>
          </cell>
          <cell r="FU203">
            <v>6.67</v>
          </cell>
          <cell r="FV203">
            <v>6.67</v>
          </cell>
          <cell r="FW203">
            <v>0</v>
          </cell>
          <cell r="FX203">
            <v>0</v>
          </cell>
          <cell r="FY203">
            <v>0</v>
          </cell>
          <cell r="FZ203">
            <v>0</v>
          </cell>
          <cell r="GA203">
            <v>0</v>
          </cell>
          <cell r="GB203">
            <v>0</v>
          </cell>
          <cell r="GC203">
            <v>36</v>
          </cell>
          <cell r="GD203">
            <v>9</v>
          </cell>
          <cell r="GE203">
            <v>740.12</v>
          </cell>
          <cell r="GF203">
            <v>185.03</v>
          </cell>
          <cell r="GG203">
            <v>832.96</v>
          </cell>
          <cell r="GH203">
            <v>740.12</v>
          </cell>
          <cell r="GI203">
            <v>92.84</v>
          </cell>
          <cell r="GJ203">
            <v>0</v>
          </cell>
          <cell r="GK203">
            <v>0</v>
          </cell>
          <cell r="GL203">
            <v>0</v>
          </cell>
          <cell r="GM203">
            <v>0</v>
          </cell>
          <cell r="GN203">
            <v>0</v>
          </cell>
          <cell r="GO203">
            <v>0</v>
          </cell>
          <cell r="GP203">
            <v>0</v>
          </cell>
          <cell r="GQ203">
            <v>0</v>
          </cell>
          <cell r="GR203">
            <v>3013.875</v>
          </cell>
          <cell r="GS203">
            <v>2984.8216000000002</v>
          </cell>
          <cell r="GT203">
            <v>3353.8449999999998</v>
          </cell>
          <cell r="GU203">
            <v>3351.9265999999998</v>
          </cell>
          <cell r="GV203">
            <v>3013.875</v>
          </cell>
          <cell r="GW203">
            <v>3353.8449999999998</v>
          </cell>
          <cell r="GX203" t="str">
            <v>&lt;--ADMw_P--</v>
          </cell>
          <cell r="GY203">
            <v>-4.4359999999999998E-3</v>
          </cell>
          <cell r="GZ203">
            <v>0</v>
          </cell>
          <cell r="HA203">
            <v>436.85</v>
          </cell>
          <cell r="HB203">
            <v>15</v>
          </cell>
          <cell r="HC203">
            <v>0.7</v>
          </cell>
          <cell r="HD203" t="str">
            <v>&lt;--Spacer--&gt;</v>
          </cell>
          <cell r="HE203" t="str">
            <v>&lt;--Spacer--&gt;</v>
          </cell>
          <cell r="HF203" t="str">
            <v>&lt;--Spacer--&gt;</v>
          </cell>
          <cell r="HG203" t="str">
            <v>&lt;--Spacer--&gt;</v>
          </cell>
          <cell r="HH203">
            <v>2106</v>
          </cell>
          <cell r="HI203">
            <v>3887585</v>
          </cell>
          <cell r="HJ203">
            <v>0</v>
          </cell>
          <cell r="HK203">
            <v>286730</v>
          </cell>
          <cell r="HL203">
            <v>979</v>
          </cell>
          <cell r="HM203">
            <v>0</v>
          </cell>
          <cell r="HN203">
            <v>0</v>
          </cell>
          <cell r="HO203">
            <v>0</v>
          </cell>
          <cell r="HP203">
            <v>0</v>
          </cell>
          <cell r="HQ203">
            <v>10.61</v>
          </cell>
          <cell r="HR203">
            <v>1067263</v>
          </cell>
          <cell r="HS203">
            <v>2395.02</v>
          </cell>
          <cell r="HT203">
            <v>2669.29</v>
          </cell>
          <cell r="HU203">
            <v>2395.02</v>
          </cell>
          <cell r="HV203">
            <v>274.27</v>
          </cell>
          <cell r="HW203">
            <v>0</v>
          </cell>
          <cell r="HX203" t="str">
            <v>--ADMw_O--&gt;</v>
          </cell>
          <cell r="HY203">
            <v>2395.02</v>
          </cell>
          <cell r="HZ203">
            <v>2669.29</v>
          </cell>
          <cell r="IA203">
            <v>2395.02</v>
          </cell>
          <cell r="IB203">
            <v>274.27</v>
          </cell>
          <cell r="IC203">
            <v>285</v>
          </cell>
          <cell r="ID203">
            <v>285</v>
          </cell>
          <cell r="IE203">
            <v>0</v>
          </cell>
          <cell r="IF203">
            <v>246.73</v>
          </cell>
          <cell r="IG203">
            <v>123.36499999999999</v>
          </cell>
          <cell r="IH203">
            <v>332.48</v>
          </cell>
          <cell r="II203">
            <v>246.73</v>
          </cell>
          <cell r="IJ203">
            <v>85.75</v>
          </cell>
          <cell r="IK203">
            <v>5.42</v>
          </cell>
          <cell r="IL203">
            <v>5.42</v>
          </cell>
          <cell r="IM203">
            <v>5.42</v>
          </cell>
          <cell r="IN203">
            <v>5.42</v>
          </cell>
          <cell r="IO203">
            <v>0</v>
          </cell>
          <cell r="IP203">
            <v>0</v>
          </cell>
          <cell r="IQ203">
            <v>0</v>
          </cell>
          <cell r="IR203">
            <v>0</v>
          </cell>
          <cell r="IS203">
            <v>0</v>
          </cell>
          <cell r="IT203">
            <v>0</v>
          </cell>
          <cell r="IU203">
            <v>23</v>
          </cell>
          <cell r="IV203">
            <v>5.75</v>
          </cell>
          <cell r="IW203">
            <v>797.28</v>
          </cell>
          <cell r="IX203">
            <v>199.32</v>
          </cell>
          <cell r="IY203">
            <v>888.58</v>
          </cell>
          <cell r="IZ203">
            <v>797.28</v>
          </cell>
          <cell r="JA203">
            <v>91.3</v>
          </cell>
          <cell r="JB203">
            <v>0</v>
          </cell>
          <cell r="JC203">
            <v>0</v>
          </cell>
          <cell r="JD203">
            <v>0</v>
          </cell>
          <cell r="JE203">
            <v>0</v>
          </cell>
          <cell r="JF203">
            <v>0</v>
          </cell>
          <cell r="JG203">
            <v>0</v>
          </cell>
          <cell r="JH203">
            <v>0</v>
          </cell>
          <cell r="JI203">
            <v>0</v>
          </cell>
          <cell r="JJ203">
            <v>3013.875</v>
          </cell>
          <cell r="JK203">
            <v>3353.8449999999998</v>
          </cell>
          <cell r="JL203" t="str">
            <v>&lt;--ADMw_O--</v>
          </cell>
          <cell r="JM203">
            <v>-1.0148000000000001E-2</v>
          </cell>
          <cell r="JN203">
            <v>0</v>
          </cell>
          <cell r="JO203">
            <v>399.83</v>
          </cell>
          <cell r="JP203">
            <v>15</v>
          </cell>
          <cell r="JQ203">
            <v>0.7</v>
          </cell>
          <cell r="JR203">
            <v>43640.35126797454</v>
          </cell>
          <cell r="JS203">
            <v>1</v>
          </cell>
          <cell r="JT203">
            <v>2</v>
          </cell>
        </row>
        <row r="204">
          <cell r="A204">
            <v>4040</v>
          </cell>
          <cell r="B204">
            <v>2108</v>
          </cell>
          <cell r="D204" t="str">
            <v>Malheur</v>
          </cell>
          <cell r="E204" t="str">
            <v>Ontario SD 8C</v>
          </cell>
          <cell r="F204" t="str">
            <v>Four Rivers Community School</v>
          </cell>
          <cell r="H204">
            <v>0</v>
          </cell>
          <cell r="I204">
            <v>0</v>
          </cell>
          <cell r="J204">
            <v>0</v>
          </cell>
          <cell r="K204">
            <v>0</v>
          </cell>
          <cell r="L204">
            <v>0</v>
          </cell>
          <cell r="M204">
            <v>0</v>
          </cell>
          <cell r="N204">
            <v>0</v>
          </cell>
          <cell r="O204">
            <v>0</v>
          </cell>
          <cell r="P204">
            <v>0</v>
          </cell>
          <cell r="Q204">
            <v>0</v>
          </cell>
          <cell r="R204">
            <v>0</v>
          </cell>
          <cell r="T204">
            <v>0</v>
          </cell>
          <cell r="U204">
            <v>0</v>
          </cell>
          <cell r="V204" t="str">
            <v>--ADMw_F--&gt;</v>
          </cell>
          <cell r="W204">
            <v>0</v>
          </cell>
          <cell r="Y204">
            <v>0</v>
          </cell>
          <cell r="Z204">
            <v>0</v>
          </cell>
          <cell r="AA204">
            <v>0</v>
          </cell>
          <cell r="AB204">
            <v>0</v>
          </cell>
          <cell r="AC204">
            <v>0</v>
          </cell>
          <cell r="AD204">
            <v>0</v>
          </cell>
          <cell r="AE204">
            <v>0</v>
          </cell>
          <cell r="AG204">
            <v>0</v>
          </cell>
          <cell r="AH204">
            <v>0</v>
          </cell>
          <cell r="AI204">
            <v>0</v>
          </cell>
          <cell r="AJ204">
            <v>0</v>
          </cell>
          <cell r="AL204">
            <v>0</v>
          </cell>
          <cell r="AM204">
            <v>0</v>
          </cell>
          <cell r="AN204">
            <v>0</v>
          </cell>
          <cell r="AO204">
            <v>0</v>
          </cell>
          <cell r="AQ204">
            <v>0</v>
          </cell>
          <cell r="AR204">
            <v>0</v>
          </cell>
          <cell r="AS204">
            <v>0</v>
          </cell>
          <cell r="AT204">
            <v>0</v>
          </cell>
          <cell r="AU204">
            <v>0</v>
          </cell>
          <cell r="AV204">
            <v>0</v>
          </cell>
          <cell r="AX204">
            <v>0</v>
          </cell>
          <cell r="AY204">
            <v>0</v>
          </cell>
          <cell r="AZ204">
            <v>0</v>
          </cell>
          <cell r="BB204">
            <v>0</v>
          </cell>
          <cell r="BC204">
            <v>0</v>
          </cell>
          <cell r="BD204">
            <v>0</v>
          </cell>
          <cell r="BF204">
            <v>0</v>
          </cell>
          <cell r="BG204">
            <v>0</v>
          </cell>
          <cell r="BH204">
            <v>377.13749999999999</v>
          </cell>
          <cell r="BI204">
            <v>0</v>
          </cell>
          <cell r="BL204">
            <v>377.13749999999999</v>
          </cell>
          <cell r="BN204" t="str">
            <v>&lt;--ADMw_F--</v>
          </cell>
          <cell r="BO204">
            <v>0</v>
          </cell>
          <cell r="BP204">
            <v>0</v>
          </cell>
          <cell r="BQ204">
            <v>0</v>
          </cell>
          <cell r="BR204">
            <v>0</v>
          </cell>
          <cell r="BS204">
            <v>0</v>
          </cell>
          <cell r="BT204" t="str">
            <v>&lt;--Spacer--&gt;</v>
          </cell>
          <cell r="BU204" t="str">
            <v>&lt;--Spacer--&gt;</v>
          </cell>
          <cell r="BV204" t="str">
            <v>&lt;--Spacer--&gt;</v>
          </cell>
          <cell r="BW204" t="str">
            <v>&lt;--Spacer--&gt;</v>
          </cell>
          <cell r="BY204">
            <v>0</v>
          </cell>
          <cell r="BZ204">
            <v>0</v>
          </cell>
          <cell r="CA204">
            <v>0</v>
          </cell>
          <cell r="CB204">
            <v>0</v>
          </cell>
          <cell r="CC204">
            <v>0</v>
          </cell>
          <cell r="CD204">
            <v>0</v>
          </cell>
          <cell r="CE204">
            <v>0</v>
          </cell>
          <cell r="CF204">
            <v>0</v>
          </cell>
          <cell r="CG204">
            <v>0</v>
          </cell>
          <cell r="CH204">
            <v>0</v>
          </cell>
          <cell r="CI204">
            <v>312.45999999999998</v>
          </cell>
          <cell r="CK204">
            <v>312.45999999999998</v>
          </cell>
          <cell r="CL204">
            <v>0</v>
          </cell>
          <cell r="CM204">
            <v>0</v>
          </cell>
          <cell r="CN204" t="str">
            <v>--ADMw_C--&gt;</v>
          </cell>
          <cell r="CO204">
            <v>312.45999999999998</v>
          </cell>
          <cell r="CQ204">
            <v>312.45999999999998</v>
          </cell>
          <cell r="CR204">
            <v>0</v>
          </cell>
          <cell r="CS204">
            <v>0</v>
          </cell>
          <cell r="CT204">
            <v>0</v>
          </cell>
          <cell r="CU204">
            <v>0</v>
          </cell>
          <cell r="CV204">
            <v>84.32</v>
          </cell>
          <cell r="CW204">
            <v>42.16</v>
          </cell>
          <cell r="CY204">
            <v>84.32</v>
          </cell>
          <cell r="CZ204">
            <v>0</v>
          </cell>
          <cell r="DA204">
            <v>0</v>
          </cell>
          <cell r="DB204">
            <v>0</v>
          </cell>
          <cell r="DD204">
            <v>0</v>
          </cell>
          <cell r="DE204">
            <v>0</v>
          </cell>
          <cell r="DF204">
            <v>0</v>
          </cell>
          <cell r="DG204">
            <v>0</v>
          </cell>
          <cell r="DI204">
            <v>0</v>
          </cell>
          <cell r="DJ204">
            <v>0</v>
          </cell>
          <cell r="DK204">
            <v>0</v>
          </cell>
          <cell r="DL204">
            <v>0</v>
          </cell>
          <cell r="DM204">
            <v>90.07</v>
          </cell>
          <cell r="DN204">
            <v>22.517499999999998</v>
          </cell>
          <cell r="DP204">
            <v>90.07</v>
          </cell>
          <cell r="DQ204">
            <v>0</v>
          </cell>
          <cell r="DR204">
            <v>0</v>
          </cell>
          <cell r="DT204">
            <v>0</v>
          </cell>
          <cell r="DU204">
            <v>0</v>
          </cell>
          <cell r="DV204">
            <v>0</v>
          </cell>
          <cell r="DX204">
            <v>0</v>
          </cell>
          <cell r="DY204">
            <v>0</v>
          </cell>
          <cell r="DZ204">
            <v>367.10500000000002</v>
          </cell>
          <cell r="EA204">
            <v>377.13749999999999</v>
          </cell>
          <cell r="ED204">
            <v>377.13749999999999</v>
          </cell>
          <cell r="EF204" t="str">
            <v>&lt;--ADMw_C--</v>
          </cell>
          <cell r="EG204">
            <v>-4.5880000000000001E-3</v>
          </cell>
          <cell r="EH204">
            <v>0</v>
          </cell>
          <cell r="EI204">
            <v>0</v>
          </cell>
          <cell r="EJ204">
            <v>0</v>
          </cell>
          <cell r="EK204">
            <v>0</v>
          </cell>
          <cell r="EL204" t="str">
            <v>&lt;--Spacer--&gt;</v>
          </cell>
          <cell r="EM204" t="str">
            <v>&lt;--Spacer--&gt;</v>
          </cell>
          <cell r="EN204" t="str">
            <v>&lt;--Spacer--&gt;</v>
          </cell>
          <cell r="EO204" t="str">
            <v>&lt;--Spacer--&gt;</v>
          </cell>
          <cell r="EQ204">
            <v>0</v>
          </cell>
          <cell r="ER204">
            <v>0</v>
          </cell>
          <cell r="ES204">
            <v>0</v>
          </cell>
          <cell r="ET204">
            <v>0</v>
          </cell>
          <cell r="EU204">
            <v>0</v>
          </cell>
          <cell r="EV204">
            <v>0</v>
          </cell>
          <cell r="EW204">
            <v>0</v>
          </cell>
          <cell r="EX204">
            <v>0</v>
          </cell>
          <cell r="EY204">
            <v>0</v>
          </cell>
          <cell r="EZ204">
            <v>0</v>
          </cell>
          <cell r="FA204">
            <v>297.25</v>
          </cell>
          <cell r="FC204">
            <v>297.25</v>
          </cell>
          <cell r="FD204">
            <v>0</v>
          </cell>
          <cell r="FE204">
            <v>0</v>
          </cell>
          <cell r="FF204" t="str">
            <v>--ADMw_P--&gt;</v>
          </cell>
          <cell r="FG204">
            <v>297.25</v>
          </cell>
          <cell r="FI204">
            <v>297.25</v>
          </cell>
          <cell r="FJ204">
            <v>0</v>
          </cell>
          <cell r="FK204">
            <v>0</v>
          </cell>
          <cell r="FL204">
            <v>0</v>
          </cell>
          <cell r="FM204">
            <v>0</v>
          </cell>
          <cell r="FN204">
            <v>93.29</v>
          </cell>
          <cell r="FO204">
            <v>46.645000000000003</v>
          </cell>
          <cell r="FQ204">
            <v>93.29</v>
          </cell>
          <cell r="FR204">
            <v>0</v>
          </cell>
          <cell r="FS204">
            <v>0</v>
          </cell>
          <cell r="FT204">
            <v>0</v>
          </cell>
          <cell r="FV204">
            <v>0</v>
          </cell>
          <cell r="FW204">
            <v>0</v>
          </cell>
          <cell r="FX204">
            <v>0</v>
          </cell>
          <cell r="FY204">
            <v>0</v>
          </cell>
          <cell r="GA204">
            <v>0</v>
          </cell>
          <cell r="GB204">
            <v>0</v>
          </cell>
          <cell r="GC204">
            <v>0</v>
          </cell>
          <cell r="GD204">
            <v>0</v>
          </cell>
          <cell r="GE204">
            <v>92.84</v>
          </cell>
          <cell r="GF204">
            <v>23.21</v>
          </cell>
          <cell r="GH204">
            <v>92.84</v>
          </cell>
          <cell r="GI204">
            <v>0</v>
          </cell>
          <cell r="GJ204">
            <v>0</v>
          </cell>
          <cell r="GL204">
            <v>0</v>
          </cell>
          <cell r="GM204">
            <v>0</v>
          </cell>
          <cell r="GN204">
            <v>0</v>
          </cell>
          <cell r="GP204">
            <v>0</v>
          </cell>
          <cell r="GQ204">
            <v>0</v>
          </cell>
          <cell r="GR204">
            <v>339.97</v>
          </cell>
          <cell r="GS204">
            <v>367.10500000000002</v>
          </cell>
          <cell r="GV204">
            <v>367.10500000000002</v>
          </cell>
          <cell r="GX204" t="str">
            <v>&lt;--ADMw_P--</v>
          </cell>
          <cell r="GY204">
            <v>0</v>
          </cell>
          <cell r="GZ204">
            <v>0</v>
          </cell>
          <cell r="HA204">
            <v>0</v>
          </cell>
          <cell r="HB204">
            <v>0</v>
          </cell>
          <cell r="HC204">
            <v>0</v>
          </cell>
          <cell r="HD204" t="str">
            <v>&lt;--Spacer--&gt;</v>
          </cell>
          <cell r="HE204" t="str">
            <v>&lt;--Spacer--&gt;</v>
          </cell>
          <cell r="HF204" t="str">
            <v>&lt;--Spacer--&gt;</v>
          </cell>
          <cell r="HG204" t="str">
            <v>&lt;--Spacer--&gt;</v>
          </cell>
          <cell r="HI204">
            <v>0</v>
          </cell>
          <cell r="HJ204">
            <v>0</v>
          </cell>
          <cell r="HK204">
            <v>0</v>
          </cell>
          <cell r="HL204">
            <v>0</v>
          </cell>
          <cell r="HM204">
            <v>0</v>
          </cell>
          <cell r="HN204">
            <v>0</v>
          </cell>
          <cell r="HO204">
            <v>0</v>
          </cell>
          <cell r="HP204">
            <v>0</v>
          </cell>
          <cell r="HQ204">
            <v>0</v>
          </cell>
          <cell r="HR204">
            <v>0</v>
          </cell>
          <cell r="HS204">
            <v>274.27</v>
          </cell>
          <cell r="HU204">
            <v>274.27</v>
          </cell>
          <cell r="HV204">
            <v>0</v>
          </cell>
          <cell r="HW204">
            <v>0</v>
          </cell>
          <cell r="HX204" t="str">
            <v>--ADMw_O--&gt;</v>
          </cell>
          <cell r="HY204">
            <v>274.27</v>
          </cell>
          <cell r="IA204">
            <v>274.27</v>
          </cell>
          <cell r="IB204">
            <v>0</v>
          </cell>
          <cell r="IC204">
            <v>0</v>
          </cell>
          <cell r="ID204">
            <v>0</v>
          </cell>
          <cell r="IE204">
            <v>0</v>
          </cell>
          <cell r="IF204">
            <v>85.75</v>
          </cell>
          <cell r="IG204">
            <v>42.875</v>
          </cell>
          <cell r="II204">
            <v>85.75</v>
          </cell>
          <cell r="IJ204">
            <v>0</v>
          </cell>
          <cell r="IK204">
            <v>0</v>
          </cell>
          <cell r="IL204">
            <v>0</v>
          </cell>
          <cell r="IN204">
            <v>0</v>
          </cell>
          <cell r="IO204">
            <v>0</v>
          </cell>
          <cell r="IP204">
            <v>0</v>
          </cell>
          <cell r="IQ204">
            <v>0</v>
          </cell>
          <cell r="IS204">
            <v>0</v>
          </cell>
          <cell r="IT204">
            <v>0</v>
          </cell>
          <cell r="IU204">
            <v>0</v>
          </cell>
          <cell r="IV204">
            <v>0</v>
          </cell>
          <cell r="IW204">
            <v>91.3</v>
          </cell>
          <cell r="IX204">
            <v>22.824999999999999</v>
          </cell>
          <cell r="IZ204">
            <v>91.3</v>
          </cell>
          <cell r="JA204">
            <v>0</v>
          </cell>
          <cell r="JB204">
            <v>0</v>
          </cell>
          <cell r="JD204">
            <v>0</v>
          </cell>
          <cell r="JE204">
            <v>0</v>
          </cell>
          <cell r="JF204">
            <v>0</v>
          </cell>
          <cell r="JH204">
            <v>0</v>
          </cell>
          <cell r="JI204">
            <v>0</v>
          </cell>
          <cell r="JJ204">
            <v>339.97</v>
          </cell>
          <cell r="JL204" t="str">
            <v>&lt;--ADMw_O--</v>
          </cell>
          <cell r="JM204">
            <v>0</v>
          </cell>
          <cell r="JN204">
            <v>0</v>
          </cell>
          <cell r="JO204">
            <v>0</v>
          </cell>
          <cell r="JP204">
            <v>0</v>
          </cell>
          <cell r="JQ204">
            <v>0</v>
          </cell>
          <cell r="JR204">
            <v>43640.35126797454</v>
          </cell>
          <cell r="JS204">
            <v>1</v>
          </cell>
          <cell r="JT204">
            <v>3</v>
          </cell>
        </row>
        <row r="205">
          <cell r="A205">
            <v>2109</v>
          </cell>
          <cell r="B205">
            <v>2109</v>
          </cell>
          <cell r="C205" t="str">
            <v>23012</v>
          </cell>
          <cell r="D205" t="str">
            <v>Malheur</v>
          </cell>
          <cell r="E205" t="str">
            <v>Juntura SD 12</v>
          </cell>
          <cell r="G205">
            <v>2106</v>
          </cell>
          <cell r="H205">
            <v>60750</v>
          </cell>
          <cell r="I205">
            <v>0</v>
          </cell>
          <cell r="J205">
            <v>0</v>
          </cell>
          <cell r="K205">
            <v>0</v>
          </cell>
          <cell r="L205">
            <v>0</v>
          </cell>
          <cell r="M205">
            <v>0</v>
          </cell>
          <cell r="N205">
            <v>0</v>
          </cell>
          <cell r="O205">
            <v>0</v>
          </cell>
          <cell r="P205">
            <v>4</v>
          </cell>
          <cell r="Q205">
            <v>32000</v>
          </cell>
          <cell r="R205">
            <v>2</v>
          </cell>
          <cell r="S205">
            <v>2</v>
          </cell>
          <cell r="T205">
            <v>2</v>
          </cell>
          <cell r="U205">
            <v>0</v>
          </cell>
          <cell r="V205" t="str">
            <v>--ADMw_F--&gt;</v>
          </cell>
          <cell r="W205">
            <v>2</v>
          </cell>
          <cell r="X205">
            <v>2</v>
          </cell>
          <cell r="Y205">
            <v>2</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0.67</v>
          </cell>
          <cell r="AV205">
            <v>0.16750000000000001</v>
          </cell>
          <cell r="AW205">
            <v>0.67</v>
          </cell>
          <cell r="AX205">
            <v>0.67</v>
          </cell>
          <cell r="AY205">
            <v>0</v>
          </cell>
          <cell r="AZ205">
            <v>25.54</v>
          </cell>
          <cell r="BA205">
            <v>25.54</v>
          </cell>
          <cell r="BB205">
            <v>25.54</v>
          </cell>
          <cell r="BC205">
            <v>0</v>
          </cell>
          <cell r="BD205">
            <v>0</v>
          </cell>
          <cell r="BE205">
            <v>0</v>
          </cell>
          <cell r="BF205">
            <v>0</v>
          </cell>
          <cell r="BG205">
            <v>0</v>
          </cell>
          <cell r="BH205">
            <v>28.79</v>
          </cell>
          <cell r="BI205">
            <v>27.7075</v>
          </cell>
          <cell r="BJ205">
            <v>28.79</v>
          </cell>
          <cell r="BK205">
            <v>27.7075</v>
          </cell>
          <cell r="BL205">
            <v>28.79</v>
          </cell>
          <cell r="BM205">
            <v>28.79</v>
          </cell>
          <cell r="BN205" t="str">
            <v>&lt;--ADMw_F--</v>
          </cell>
          <cell r="BO205">
            <v>0</v>
          </cell>
          <cell r="BP205">
            <v>0</v>
          </cell>
          <cell r="BQ205">
            <v>16000</v>
          </cell>
          <cell r="BR205">
            <v>99</v>
          </cell>
          <cell r="BS205">
            <v>0.9</v>
          </cell>
          <cell r="BT205" t="str">
            <v>&lt;--Spacer--&gt;</v>
          </cell>
          <cell r="BU205" t="str">
            <v>&lt;--Spacer--&gt;</v>
          </cell>
          <cell r="BV205" t="str">
            <v>&lt;--Spacer--&gt;</v>
          </cell>
          <cell r="BW205" t="str">
            <v>&lt;--Spacer--&gt;</v>
          </cell>
          <cell r="BX205">
            <v>2106</v>
          </cell>
          <cell r="BY205">
            <v>60000</v>
          </cell>
          <cell r="BZ205">
            <v>0</v>
          </cell>
          <cell r="CA205">
            <v>0</v>
          </cell>
          <cell r="CB205">
            <v>0</v>
          </cell>
          <cell r="CC205">
            <v>0</v>
          </cell>
          <cell r="CD205">
            <v>0</v>
          </cell>
          <cell r="CE205">
            <v>0</v>
          </cell>
          <cell r="CF205">
            <v>0</v>
          </cell>
          <cell r="CG205">
            <v>5</v>
          </cell>
          <cell r="CH205">
            <v>30000</v>
          </cell>
          <cell r="CI205">
            <v>3</v>
          </cell>
          <cell r="CJ205">
            <v>3</v>
          </cell>
          <cell r="CK205">
            <v>3</v>
          </cell>
          <cell r="CL205">
            <v>0</v>
          </cell>
          <cell r="CM205">
            <v>0</v>
          </cell>
          <cell r="CN205" t="str">
            <v>--ADMw_C--&gt;</v>
          </cell>
          <cell r="CO205">
            <v>3</v>
          </cell>
          <cell r="CP205">
            <v>3</v>
          </cell>
          <cell r="CQ205">
            <v>3</v>
          </cell>
          <cell r="CR205">
            <v>0</v>
          </cell>
          <cell r="CS205">
            <v>0</v>
          </cell>
          <cell r="CT205">
            <v>0</v>
          </cell>
          <cell r="CU205">
            <v>0</v>
          </cell>
          <cell r="CV205">
            <v>0</v>
          </cell>
          <cell r="CW205">
            <v>0</v>
          </cell>
          <cell r="CX205">
            <v>0</v>
          </cell>
          <cell r="CY205">
            <v>0</v>
          </cell>
          <cell r="CZ205">
            <v>0</v>
          </cell>
          <cell r="DA205">
            <v>0</v>
          </cell>
          <cell r="DB205">
            <v>0</v>
          </cell>
          <cell r="DC205">
            <v>0</v>
          </cell>
          <cell r="DD205">
            <v>0</v>
          </cell>
          <cell r="DE205">
            <v>0</v>
          </cell>
          <cell r="DF205">
            <v>0</v>
          </cell>
          <cell r="DG205">
            <v>0</v>
          </cell>
          <cell r="DH205">
            <v>0</v>
          </cell>
          <cell r="DI205">
            <v>0</v>
          </cell>
          <cell r="DJ205">
            <v>0</v>
          </cell>
          <cell r="DK205">
            <v>0</v>
          </cell>
          <cell r="DL205">
            <v>0</v>
          </cell>
          <cell r="DM205">
            <v>1</v>
          </cell>
          <cell r="DN205">
            <v>0.25</v>
          </cell>
          <cell r="DO205">
            <v>1</v>
          </cell>
          <cell r="DP205">
            <v>1</v>
          </cell>
          <cell r="DQ205">
            <v>0</v>
          </cell>
          <cell r="DR205">
            <v>25.54</v>
          </cell>
          <cell r="DS205">
            <v>25.54</v>
          </cell>
          <cell r="DT205">
            <v>25.54</v>
          </cell>
          <cell r="DU205">
            <v>0</v>
          </cell>
          <cell r="DV205">
            <v>0</v>
          </cell>
          <cell r="DW205">
            <v>0</v>
          </cell>
          <cell r="DX205">
            <v>0</v>
          </cell>
          <cell r="DY205">
            <v>0</v>
          </cell>
          <cell r="DZ205">
            <v>27.024999999999999</v>
          </cell>
          <cell r="EA205">
            <v>28.79</v>
          </cell>
          <cell r="EB205">
            <v>27.024999999999999</v>
          </cell>
          <cell r="EC205">
            <v>28.79</v>
          </cell>
          <cell r="ED205">
            <v>28.79</v>
          </cell>
          <cell r="EE205">
            <v>28.79</v>
          </cell>
          <cell r="EF205" t="str">
            <v>&lt;--ADMw_C--</v>
          </cell>
          <cell r="EG205">
            <v>0</v>
          </cell>
          <cell r="EH205">
            <v>0</v>
          </cell>
          <cell r="EI205">
            <v>10000</v>
          </cell>
          <cell r="EJ205">
            <v>99</v>
          </cell>
          <cell r="EK205">
            <v>0.9</v>
          </cell>
          <cell r="EL205" t="str">
            <v>&lt;--Spacer--&gt;</v>
          </cell>
          <cell r="EM205" t="str">
            <v>&lt;--Spacer--&gt;</v>
          </cell>
          <cell r="EN205" t="str">
            <v>&lt;--Spacer--&gt;</v>
          </cell>
          <cell r="EO205" t="str">
            <v>&lt;--Spacer--&gt;</v>
          </cell>
          <cell r="EP205">
            <v>2106</v>
          </cell>
          <cell r="EQ205">
            <v>58434</v>
          </cell>
          <cell r="ER205">
            <v>0</v>
          </cell>
          <cell r="ES205">
            <v>779</v>
          </cell>
          <cell r="ET205">
            <v>0</v>
          </cell>
          <cell r="EU205">
            <v>0</v>
          </cell>
          <cell r="EV205">
            <v>0</v>
          </cell>
          <cell r="EW205">
            <v>0</v>
          </cell>
          <cell r="EX205">
            <v>0</v>
          </cell>
          <cell r="EY205">
            <v>4</v>
          </cell>
          <cell r="EZ205">
            <v>30430</v>
          </cell>
          <cell r="FA205">
            <v>1.37</v>
          </cell>
          <cell r="FB205">
            <v>1.37</v>
          </cell>
          <cell r="FC205">
            <v>1.37</v>
          </cell>
          <cell r="FD205">
            <v>0</v>
          </cell>
          <cell r="FE205">
            <v>0</v>
          </cell>
          <cell r="FF205" t="str">
            <v>--ADMw_P--&gt;</v>
          </cell>
          <cell r="FG205">
            <v>1.37</v>
          </cell>
          <cell r="FH205">
            <v>1.37</v>
          </cell>
          <cell r="FI205">
            <v>1.37</v>
          </cell>
          <cell r="FJ205">
            <v>0</v>
          </cell>
          <cell r="FK205">
            <v>0</v>
          </cell>
          <cell r="FL205">
            <v>0</v>
          </cell>
          <cell r="FM205">
            <v>0</v>
          </cell>
          <cell r="FN205">
            <v>0</v>
          </cell>
          <cell r="FO205">
            <v>0</v>
          </cell>
          <cell r="FP205">
            <v>0</v>
          </cell>
          <cell r="FQ205">
            <v>0</v>
          </cell>
          <cell r="FR205">
            <v>0</v>
          </cell>
          <cell r="FS205">
            <v>0</v>
          </cell>
          <cell r="FT205">
            <v>0</v>
          </cell>
          <cell r="FU205">
            <v>0</v>
          </cell>
          <cell r="FV205">
            <v>0</v>
          </cell>
          <cell r="FW205">
            <v>0</v>
          </cell>
          <cell r="FX205">
            <v>0</v>
          </cell>
          <cell r="FY205">
            <v>0</v>
          </cell>
          <cell r="FZ205">
            <v>0</v>
          </cell>
          <cell r="GA205">
            <v>0</v>
          </cell>
          <cell r="GB205">
            <v>0</v>
          </cell>
          <cell r="GC205">
            <v>0</v>
          </cell>
          <cell r="GD205">
            <v>0</v>
          </cell>
          <cell r="GE205">
            <v>0.46</v>
          </cell>
          <cell r="GF205">
            <v>0.115</v>
          </cell>
          <cell r="GG205">
            <v>0.46</v>
          </cell>
          <cell r="GH205">
            <v>0.46</v>
          </cell>
          <cell r="GI205">
            <v>0</v>
          </cell>
          <cell r="GJ205">
            <v>25.54</v>
          </cell>
          <cell r="GK205">
            <v>25.54</v>
          </cell>
          <cell r="GL205">
            <v>25.54</v>
          </cell>
          <cell r="GM205">
            <v>0</v>
          </cell>
          <cell r="GN205">
            <v>0</v>
          </cell>
          <cell r="GO205">
            <v>0</v>
          </cell>
          <cell r="GP205">
            <v>0</v>
          </cell>
          <cell r="GQ205">
            <v>0</v>
          </cell>
          <cell r="GR205">
            <v>28.012499999999999</v>
          </cell>
          <cell r="GS205">
            <v>27.024999999999999</v>
          </cell>
          <cell r="GT205">
            <v>28.012499999999999</v>
          </cell>
          <cell r="GU205">
            <v>27.024999999999999</v>
          </cell>
          <cell r="GV205">
            <v>28.012499999999999</v>
          </cell>
          <cell r="GW205">
            <v>28.012499999999999</v>
          </cell>
          <cell r="GX205" t="str">
            <v>&lt;--ADMw_P--</v>
          </cell>
          <cell r="GY205">
            <v>-7.0610999999999993E-2</v>
          </cell>
          <cell r="GZ205">
            <v>0</v>
          </cell>
          <cell r="HA205">
            <v>22211.68</v>
          </cell>
          <cell r="HB205">
            <v>99</v>
          </cell>
          <cell r="HC205">
            <v>0.9</v>
          </cell>
          <cell r="HD205" t="str">
            <v>&lt;--Spacer--&gt;</v>
          </cell>
          <cell r="HE205" t="str">
            <v>&lt;--Spacer--&gt;</v>
          </cell>
          <cell r="HF205" t="str">
            <v>&lt;--Spacer--&gt;</v>
          </cell>
          <cell r="HG205" t="str">
            <v>&lt;--Spacer--&gt;</v>
          </cell>
          <cell r="HH205">
            <v>2106</v>
          </cell>
          <cell r="HI205">
            <v>59705</v>
          </cell>
          <cell r="HJ205">
            <v>0</v>
          </cell>
          <cell r="HK205">
            <v>1353</v>
          </cell>
          <cell r="HL205">
            <v>0</v>
          </cell>
          <cell r="HM205">
            <v>0</v>
          </cell>
          <cell r="HN205">
            <v>0</v>
          </cell>
          <cell r="HO205">
            <v>0</v>
          </cell>
          <cell r="HP205">
            <v>0</v>
          </cell>
          <cell r="HQ205">
            <v>3</v>
          </cell>
          <cell r="HR205">
            <v>43788</v>
          </cell>
          <cell r="HS205">
            <v>2.2999999999999998</v>
          </cell>
          <cell r="HT205">
            <v>2.2999999999999998</v>
          </cell>
          <cell r="HU205">
            <v>2.2999999999999998</v>
          </cell>
          <cell r="HV205">
            <v>0</v>
          </cell>
          <cell r="HW205">
            <v>0</v>
          </cell>
          <cell r="HX205" t="str">
            <v>--ADMw_O--&gt;</v>
          </cell>
          <cell r="HY205">
            <v>2.2999999999999998</v>
          </cell>
          <cell r="HZ205">
            <v>2.2999999999999998</v>
          </cell>
          <cell r="IA205">
            <v>2.2999999999999998</v>
          </cell>
          <cell r="IB205">
            <v>0</v>
          </cell>
          <cell r="IC205">
            <v>0</v>
          </cell>
          <cell r="ID205">
            <v>0</v>
          </cell>
          <cell r="IE205">
            <v>0</v>
          </cell>
          <cell r="IF205">
            <v>0</v>
          </cell>
          <cell r="IG205">
            <v>0</v>
          </cell>
          <cell r="IH205">
            <v>0</v>
          </cell>
          <cell r="II205">
            <v>0</v>
          </cell>
          <cell r="IJ205">
            <v>0</v>
          </cell>
          <cell r="IK205">
            <v>0</v>
          </cell>
          <cell r="IL205">
            <v>0</v>
          </cell>
          <cell r="IM205">
            <v>0</v>
          </cell>
          <cell r="IN205">
            <v>0</v>
          </cell>
          <cell r="IO205">
            <v>0</v>
          </cell>
          <cell r="IP205">
            <v>0</v>
          </cell>
          <cell r="IQ205">
            <v>0</v>
          </cell>
          <cell r="IR205">
            <v>0</v>
          </cell>
          <cell r="IS205">
            <v>0</v>
          </cell>
          <cell r="IT205">
            <v>0</v>
          </cell>
          <cell r="IU205">
            <v>0</v>
          </cell>
          <cell r="IV205">
            <v>0</v>
          </cell>
          <cell r="IW205">
            <v>0.69</v>
          </cell>
          <cell r="IX205">
            <v>0.17249999999999999</v>
          </cell>
          <cell r="IY205">
            <v>0.69</v>
          </cell>
          <cell r="IZ205">
            <v>0.69</v>
          </cell>
          <cell r="JA205">
            <v>0</v>
          </cell>
          <cell r="JB205">
            <v>25.54</v>
          </cell>
          <cell r="JC205">
            <v>25.54</v>
          </cell>
          <cell r="JD205">
            <v>25.54</v>
          </cell>
          <cell r="JE205">
            <v>0</v>
          </cell>
          <cell r="JF205">
            <v>0</v>
          </cell>
          <cell r="JG205">
            <v>0</v>
          </cell>
          <cell r="JH205">
            <v>0</v>
          </cell>
          <cell r="JI205">
            <v>0</v>
          </cell>
          <cell r="JJ205">
            <v>28.012499999999999</v>
          </cell>
          <cell r="JK205">
            <v>28.012499999999999</v>
          </cell>
          <cell r="JL205" t="str">
            <v>&lt;--ADMw_O--</v>
          </cell>
          <cell r="JM205">
            <v>-1.4095E-2</v>
          </cell>
          <cell r="JN205">
            <v>0</v>
          </cell>
          <cell r="JO205">
            <v>19038.259999999998</v>
          </cell>
          <cell r="JP205">
            <v>99</v>
          </cell>
          <cell r="JQ205">
            <v>0.9</v>
          </cell>
          <cell r="JR205">
            <v>43640.35126797454</v>
          </cell>
          <cell r="JS205">
            <v>1</v>
          </cell>
          <cell r="JT205">
            <v>2</v>
          </cell>
        </row>
        <row r="206">
          <cell r="A206">
            <v>2110</v>
          </cell>
          <cell r="B206">
            <v>2110</v>
          </cell>
          <cell r="C206" t="str">
            <v>23026</v>
          </cell>
          <cell r="D206" t="str">
            <v>Malheur</v>
          </cell>
          <cell r="E206" t="str">
            <v>Nyssa SD 26</v>
          </cell>
          <cell r="G206">
            <v>2106</v>
          </cell>
          <cell r="H206">
            <v>956400</v>
          </cell>
          <cell r="I206">
            <v>0</v>
          </cell>
          <cell r="J206">
            <v>0</v>
          </cell>
          <cell r="K206">
            <v>400</v>
          </cell>
          <cell r="L206">
            <v>0</v>
          </cell>
          <cell r="M206">
            <v>0</v>
          </cell>
          <cell r="N206">
            <v>0</v>
          </cell>
          <cell r="O206">
            <v>0</v>
          </cell>
          <cell r="P206">
            <v>13.04</v>
          </cell>
          <cell r="Q206">
            <v>485000</v>
          </cell>
          <cell r="R206">
            <v>1241</v>
          </cell>
          <cell r="S206">
            <v>1241</v>
          </cell>
          <cell r="T206">
            <v>1241</v>
          </cell>
          <cell r="U206">
            <v>0</v>
          </cell>
          <cell r="V206" t="str">
            <v>--ADMw_F--&gt;</v>
          </cell>
          <cell r="W206">
            <v>1241</v>
          </cell>
          <cell r="X206">
            <v>1241</v>
          </cell>
          <cell r="Y206">
            <v>1241</v>
          </cell>
          <cell r="Z206">
            <v>0</v>
          </cell>
          <cell r="AA206">
            <v>176</v>
          </cell>
          <cell r="AB206">
            <v>136.51</v>
          </cell>
          <cell r="AC206">
            <v>0</v>
          </cell>
          <cell r="AD206">
            <v>300</v>
          </cell>
          <cell r="AE206">
            <v>150</v>
          </cell>
          <cell r="AF206">
            <v>300</v>
          </cell>
          <cell r="AG206">
            <v>300</v>
          </cell>
          <cell r="AH206">
            <v>0</v>
          </cell>
          <cell r="AI206">
            <v>0</v>
          </cell>
          <cell r="AJ206">
            <v>0</v>
          </cell>
          <cell r="AK206">
            <v>0</v>
          </cell>
          <cell r="AL206">
            <v>0</v>
          </cell>
          <cell r="AM206">
            <v>0</v>
          </cell>
          <cell r="AN206">
            <v>0</v>
          </cell>
          <cell r="AO206">
            <v>0</v>
          </cell>
          <cell r="AP206">
            <v>0</v>
          </cell>
          <cell r="AQ206">
            <v>0</v>
          </cell>
          <cell r="AR206">
            <v>0</v>
          </cell>
          <cell r="AS206">
            <v>14</v>
          </cell>
          <cell r="AT206">
            <v>3.5</v>
          </cell>
          <cell r="AU206">
            <v>307</v>
          </cell>
          <cell r="AV206">
            <v>76.75</v>
          </cell>
          <cell r="AW206">
            <v>307</v>
          </cell>
          <cell r="AX206">
            <v>307</v>
          </cell>
          <cell r="AY206">
            <v>0</v>
          </cell>
          <cell r="AZ206">
            <v>0</v>
          </cell>
          <cell r="BA206">
            <v>0</v>
          </cell>
          <cell r="BB206">
            <v>0</v>
          </cell>
          <cell r="BC206">
            <v>0</v>
          </cell>
          <cell r="BD206">
            <v>14.83</v>
          </cell>
          <cell r="BE206">
            <v>14.83</v>
          </cell>
          <cell r="BF206">
            <v>14.83</v>
          </cell>
          <cell r="BG206">
            <v>0</v>
          </cell>
          <cell r="BH206">
            <v>1648.7066</v>
          </cell>
          <cell r="BI206">
            <v>1622.59</v>
          </cell>
          <cell r="BJ206">
            <v>1648.7066</v>
          </cell>
          <cell r="BK206">
            <v>1622.59</v>
          </cell>
          <cell r="BL206">
            <v>1648.7066</v>
          </cell>
          <cell r="BM206">
            <v>1648.7066</v>
          </cell>
          <cell r="BN206" t="str">
            <v>&lt;--ADMw_F--</v>
          </cell>
          <cell r="BO206">
            <v>-6.3359999999999996E-3</v>
          </cell>
          <cell r="BP206">
            <v>0</v>
          </cell>
          <cell r="BQ206">
            <v>390.81</v>
          </cell>
          <cell r="BR206">
            <v>9</v>
          </cell>
          <cell r="BS206">
            <v>0.7</v>
          </cell>
          <cell r="BT206" t="str">
            <v>&lt;--Spacer--&gt;</v>
          </cell>
          <cell r="BU206" t="str">
            <v>&lt;--Spacer--&gt;</v>
          </cell>
          <cell r="BV206" t="str">
            <v>&lt;--Spacer--&gt;</v>
          </cell>
          <cell r="BW206" t="str">
            <v>&lt;--Spacer--&gt;</v>
          </cell>
          <cell r="BX206">
            <v>2106</v>
          </cell>
          <cell r="BY206">
            <v>928598</v>
          </cell>
          <cell r="BZ206">
            <v>0</v>
          </cell>
          <cell r="CA206">
            <v>0</v>
          </cell>
          <cell r="CB206">
            <v>400</v>
          </cell>
          <cell r="CC206">
            <v>0</v>
          </cell>
          <cell r="CD206">
            <v>0</v>
          </cell>
          <cell r="CE206">
            <v>0</v>
          </cell>
          <cell r="CF206">
            <v>0</v>
          </cell>
          <cell r="CG206">
            <v>13.52</v>
          </cell>
          <cell r="CH206">
            <v>475000</v>
          </cell>
          <cell r="CI206">
            <v>1171.31</v>
          </cell>
          <cell r="CJ206">
            <v>1171.31</v>
          </cell>
          <cell r="CK206">
            <v>1171.31</v>
          </cell>
          <cell r="CL206">
            <v>0</v>
          </cell>
          <cell r="CM206">
            <v>0</v>
          </cell>
          <cell r="CN206" t="str">
            <v>--ADMw_C--&gt;</v>
          </cell>
          <cell r="CO206">
            <v>1171.31</v>
          </cell>
          <cell r="CP206">
            <v>1171.31</v>
          </cell>
          <cell r="CQ206">
            <v>1171.31</v>
          </cell>
          <cell r="CR206">
            <v>0</v>
          </cell>
          <cell r="CS206">
            <v>165</v>
          </cell>
          <cell r="CT206">
            <v>128.8441</v>
          </cell>
          <cell r="CU206">
            <v>0</v>
          </cell>
          <cell r="CV206">
            <v>509.99</v>
          </cell>
          <cell r="CW206">
            <v>254.995</v>
          </cell>
          <cell r="CX206">
            <v>509.99</v>
          </cell>
          <cell r="CY206">
            <v>509.99</v>
          </cell>
          <cell r="CZ206">
            <v>0</v>
          </cell>
          <cell r="DA206">
            <v>0</v>
          </cell>
          <cell r="DB206">
            <v>0</v>
          </cell>
          <cell r="DC206">
            <v>0</v>
          </cell>
          <cell r="DD206">
            <v>0</v>
          </cell>
          <cell r="DE206">
            <v>0</v>
          </cell>
          <cell r="DF206">
            <v>0</v>
          </cell>
          <cell r="DG206">
            <v>0</v>
          </cell>
          <cell r="DH206">
            <v>0</v>
          </cell>
          <cell r="DI206">
            <v>0</v>
          </cell>
          <cell r="DJ206">
            <v>0</v>
          </cell>
          <cell r="DK206">
            <v>14</v>
          </cell>
          <cell r="DL206">
            <v>3.5</v>
          </cell>
          <cell r="DM206">
            <v>300.91000000000003</v>
          </cell>
          <cell r="DN206">
            <v>75.227500000000006</v>
          </cell>
          <cell r="DO206">
            <v>300.91000000000003</v>
          </cell>
          <cell r="DP206">
            <v>300.91000000000003</v>
          </cell>
          <cell r="DQ206">
            <v>0</v>
          </cell>
          <cell r="DR206">
            <v>0</v>
          </cell>
          <cell r="DS206">
            <v>0</v>
          </cell>
          <cell r="DT206">
            <v>0</v>
          </cell>
          <cell r="DU206">
            <v>0</v>
          </cell>
          <cell r="DV206">
            <v>14.83</v>
          </cell>
          <cell r="DW206">
            <v>14.83</v>
          </cell>
          <cell r="DX206">
            <v>14.83</v>
          </cell>
          <cell r="DY206">
            <v>0</v>
          </cell>
          <cell r="DZ206">
            <v>1552.4468999999999</v>
          </cell>
          <cell r="EA206">
            <v>1648.7066</v>
          </cell>
          <cell r="EB206">
            <v>1552.4468999999999</v>
          </cell>
          <cell r="EC206">
            <v>1648.7066</v>
          </cell>
          <cell r="ED206">
            <v>1648.7066</v>
          </cell>
          <cell r="EE206">
            <v>1648.7066</v>
          </cell>
          <cell r="EF206" t="str">
            <v>&lt;--ADMw_C--</v>
          </cell>
          <cell r="EG206">
            <v>-8.1040000000000001E-3</v>
          </cell>
          <cell r="EH206">
            <v>0</v>
          </cell>
          <cell r="EI206">
            <v>402.24</v>
          </cell>
          <cell r="EJ206">
            <v>11</v>
          </cell>
          <cell r="EK206">
            <v>0.7</v>
          </cell>
          <cell r="EL206" t="str">
            <v>&lt;--Spacer--&gt;</v>
          </cell>
          <cell r="EM206" t="str">
            <v>&lt;--Spacer--&gt;</v>
          </cell>
          <cell r="EN206" t="str">
            <v>&lt;--Spacer--&gt;</v>
          </cell>
          <cell r="EO206" t="str">
            <v>&lt;--Spacer--&gt;</v>
          </cell>
          <cell r="EP206">
            <v>2106</v>
          </cell>
          <cell r="EQ206">
            <v>928598</v>
          </cell>
          <cell r="ER206">
            <v>0</v>
          </cell>
          <cell r="ES206">
            <v>125360</v>
          </cell>
          <cell r="ET206">
            <v>328</v>
          </cell>
          <cell r="EU206">
            <v>0</v>
          </cell>
          <cell r="EV206">
            <v>0</v>
          </cell>
          <cell r="EW206">
            <v>0</v>
          </cell>
          <cell r="EX206">
            <v>0</v>
          </cell>
          <cell r="EY206">
            <v>13.04</v>
          </cell>
          <cell r="EZ206">
            <v>442313</v>
          </cell>
          <cell r="FA206">
            <v>1168.54</v>
          </cell>
          <cell r="FB206">
            <v>1168.54</v>
          </cell>
          <cell r="FC206">
            <v>1168.54</v>
          </cell>
          <cell r="FD206">
            <v>0</v>
          </cell>
          <cell r="FE206">
            <v>0</v>
          </cell>
          <cell r="FF206" t="str">
            <v>--ADMw_P--&gt;</v>
          </cell>
          <cell r="FG206">
            <v>1168.54</v>
          </cell>
          <cell r="FH206">
            <v>1168.54</v>
          </cell>
          <cell r="FI206">
            <v>1168.54</v>
          </cell>
          <cell r="FJ206">
            <v>0</v>
          </cell>
          <cell r="FK206">
            <v>166</v>
          </cell>
          <cell r="FL206">
            <v>128.5394</v>
          </cell>
          <cell r="FM206">
            <v>0</v>
          </cell>
          <cell r="FN206">
            <v>326.81</v>
          </cell>
          <cell r="FO206">
            <v>163.405</v>
          </cell>
          <cell r="FP206">
            <v>326.81</v>
          </cell>
          <cell r="FQ206">
            <v>326.81</v>
          </cell>
          <cell r="FR206">
            <v>0</v>
          </cell>
          <cell r="FS206">
            <v>3.35</v>
          </cell>
          <cell r="FT206">
            <v>3.35</v>
          </cell>
          <cell r="FU206">
            <v>3.35</v>
          </cell>
          <cell r="FV206">
            <v>3.35</v>
          </cell>
          <cell r="FW206">
            <v>0</v>
          </cell>
          <cell r="FX206">
            <v>0</v>
          </cell>
          <cell r="FY206">
            <v>0</v>
          </cell>
          <cell r="FZ206">
            <v>0</v>
          </cell>
          <cell r="GA206">
            <v>0</v>
          </cell>
          <cell r="GB206">
            <v>0</v>
          </cell>
          <cell r="GC206">
            <v>13</v>
          </cell>
          <cell r="GD206">
            <v>3.25</v>
          </cell>
          <cell r="GE206">
            <v>282.13</v>
          </cell>
          <cell r="GF206">
            <v>70.532499999999999</v>
          </cell>
          <cell r="GG206">
            <v>282.13</v>
          </cell>
          <cell r="GH206">
            <v>282.13</v>
          </cell>
          <cell r="GI206">
            <v>0</v>
          </cell>
          <cell r="GJ206">
            <v>0</v>
          </cell>
          <cell r="GK206">
            <v>0</v>
          </cell>
          <cell r="GL206">
            <v>0</v>
          </cell>
          <cell r="GM206">
            <v>0</v>
          </cell>
          <cell r="GN206">
            <v>14.83</v>
          </cell>
          <cell r="GO206">
            <v>14.83</v>
          </cell>
          <cell r="GP206">
            <v>14.83</v>
          </cell>
          <cell r="GQ206">
            <v>0</v>
          </cell>
          <cell r="GR206">
            <v>1543.0920000000001</v>
          </cell>
          <cell r="GS206">
            <v>1552.4468999999999</v>
          </cell>
          <cell r="GT206">
            <v>1543.0920000000001</v>
          </cell>
          <cell r="GU206">
            <v>1552.4468999999999</v>
          </cell>
          <cell r="GV206">
            <v>1552.4468999999999</v>
          </cell>
          <cell r="GW206">
            <v>1552.4468999999999</v>
          </cell>
          <cell r="GX206" t="str">
            <v>&lt;--ADMw_P--</v>
          </cell>
          <cell r="GY206">
            <v>-6.4580000000000002E-3</v>
          </cell>
          <cell r="GZ206">
            <v>0</v>
          </cell>
          <cell r="HA206">
            <v>378.52</v>
          </cell>
          <cell r="HB206">
            <v>9</v>
          </cell>
          <cell r="HC206">
            <v>0.7</v>
          </cell>
          <cell r="HD206" t="str">
            <v>&lt;--Spacer--&gt;</v>
          </cell>
          <cell r="HE206" t="str">
            <v>&lt;--Spacer--&gt;</v>
          </cell>
          <cell r="HF206" t="str">
            <v>&lt;--Spacer--&gt;</v>
          </cell>
          <cell r="HG206" t="str">
            <v>&lt;--Spacer--&gt;</v>
          </cell>
          <cell r="HH206">
            <v>2106</v>
          </cell>
          <cell r="HI206">
            <v>843898</v>
          </cell>
          <cell r="HJ206">
            <v>0</v>
          </cell>
          <cell r="HK206">
            <v>149170</v>
          </cell>
          <cell r="HL206">
            <v>418</v>
          </cell>
          <cell r="HM206">
            <v>0</v>
          </cell>
          <cell r="HN206">
            <v>0</v>
          </cell>
          <cell r="HO206">
            <v>0</v>
          </cell>
          <cell r="HP206">
            <v>0</v>
          </cell>
          <cell r="HQ206">
            <v>13.3</v>
          </cell>
          <cell r="HR206">
            <v>463772</v>
          </cell>
          <cell r="HS206">
            <v>1146.95</v>
          </cell>
          <cell r="HT206">
            <v>1146.95</v>
          </cell>
          <cell r="HU206">
            <v>1146.95</v>
          </cell>
          <cell r="HV206">
            <v>0</v>
          </cell>
          <cell r="HW206">
            <v>0</v>
          </cell>
          <cell r="HX206" t="str">
            <v>--ADMw_O--&gt;</v>
          </cell>
          <cell r="HY206">
            <v>1146.95</v>
          </cell>
          <cell r="HZ206">
            <v>1146.95</v>
          </cell>
          <cell r="IA206">
            <v>1146.95</v>
          </cell>
          <cell r="IB206">
            <v>0</v>
          </cell>
          <cell r="IC206">
            <v>173</v>
          </cell>
          <cell r="ID206">
            <v>126.1645</v>
          </cell>
          <cell r="IE206">
            <v>4.9000000000000004</v>
          </cell>
          <cell r="IF206">
            <v>317.83</v>
          </cell>
          <cell r="IG206">
            <v>158.91499999999999</v>
          </cell>
          <cell r="IH206">
            <v>317.83</v>
          </cell>
          <cell r="II206">
            <v>317.83</v>
          </cell>
          <cell r="IJ206">
            <v>0</v>
          </cell>
          <cell r="IK206">
            <v>1.22</v>
          </cell>
          <cell r="IL206">
            <v>1.22</v>
          </cell>
          <cell r="IM206">
            <v>1.22</v>
          </cell>
          <cell r="IN206">
            <v>1.22</v>
          </cell>
          <cell r="IO206">
            <v>0</v>
          </cell>
          <cell r="IP206">
            <v>0</v>
          </cell>
          <cell r="IQ206">
            <v>0</v>
          </cell>
          <cell r="IR206">
            <v>0</v>
          </cell>
          <cell r="IS206">
            <v>0</v>
          </cell>
          <cell r="IT206">
            <v>0</v>
          </cell>
          <cell r="IU206">
            <v>9</v>
          </cell>
          <cell r="IV206">
            <v>2.25</v>
          </cell>
          <cell r="IW206">
            <v>305.20999999999998</v>
          </cell>
          <cell r="IX206">
            <v>76.302499999999995</v>
          </cell>
          <cell r="IY206">
            <v>305.20999999999998</v>
          </cell>
          <cell r="IZ206">
            <v>305.20999999999998</v>
          </cell>
          <cell r="JA206">
            <v>0</v>
          </cell>
          <cell r="JB206">
            <v>0</v>
          </cell>
          <cell r="JC206">
            <v>0</v>
          </cell>
          <cell r="JD206">
            <v>0</v>
          </cell>
          <cell r="JE206">
            <v>0</v>
          </cell>
          <cell r="JF206">
            <v>26.39</v>
          </cell>
          <cell r="JG206">
            <v>26.39</v>
          </cell>
          <cell r="JH206">
            <v>26.39</v>
          </cell>
          <cell r="JI206">
            <v>0</v>
          </cell>
          <cell r="JJ206">
            <v>1543.0920000000001</v>
          </cell>
          <cell r="JK206">
            <v>1543.0920000000001</v>
          </cell>
          <cell r="JL206" t="str">
            <v>&lt;--ADMw_O--</v>
          </cell>
          <cell r="JM206">
            <v>-1.1187000000000001E-2</v>
          </cell>
          <cell r="JN206">
            <v>0</v>
          </cell>
          <cell r="JO206">
            <v>404.35</v>
          </cell>
          <cell r="JP206">
            <v>16</v>
          </cell>
          <cell r="JQ206">
            <v>0.7</v>
          </cell>
          <cell r="JR206">
            <v>43640.35126797454</v>
          </cell>
          <cell r="JS206">
            <v>1</v>
          </cell>
          <cell r="JT206">
            <v>2</v>
          </cell>
        </row>
        <row r="207">
          <cell r="A207">
            <v>2111</v>
          </cell>
          <cell r="B207">
            <v>2111</v>
          </cell>
          <cell r="C207" t="str">
            <v>23029</v>
          </cell>
          <cell r="D207" t="str">
            <v>Malheur</v>
          </cell>
          <cell r="E207" t="str">
            <v>Annex SD 29</v>
          </cell>
          <cell r="G207">
            <v>2106</v>
          </cell>
          <cell r="H207">
            <v>189000</v>
          </cell>
          <cell r="I207">
            <v>0</v>
          </cell>
          <cell r="J207">
            <v>0</v>
          </cell>
          <cell r="K207">
            <v>0</v>
          </cell>
          <cell r="L207">
            <v>0</v>
          </cell>
          <cell r="M207">
            <v>0</v>
          </cell>
          <cell r="N207">
            <v>0</v>
          </cell>
          <cell r="O207">
            <v>0</v>
          </cell>
          <cell r="P207">
            <v>19.2</v>
          </cell>
          <cell r="Q207">
            <v>88520</v>
          </cell>
          <cell r="R207">
            <v>117</v>
          </cell>
          <cell r="S207">
            <v>117</v>
          </cell>
          <cell r="T207">
            <v>117</v>
          </cell>
          <cell r="U207">
            <v>0</v>
          </cell>
          <cell r="V207" t="str">
            <v>--ADMw_F--&gt;</v>
          </cell>
          <cell r="W207">
            <v>117</v>
          </cell>
          <cell r="X207">
            <v>117</v>
          </cell>
          <cell r="Y207">
            <v>117</v>
          </cell>
          <cell r="Z207">
            <v>0</v>
          </cell>
          <cell r="AA207">
            <v>7</v>
          </cell>
          <cell r="AB207">
            <v>7</v>
          </cell>
          <cell r="AC207">
            <v>0</v>
          </cell>
          <cell r="AD207">
            <v>12</v>
          </cell>
          <cell r="AE207">
            <v>6</v>
          </cell>
          <cell r="AF207">
            <v>12</v>
          </cell>
          <cell r="AG207">
            <v>12</v>
          </cell>
          <cell r="AH207">
            <v>0</v>
          </cell>
          <cell r="AI207">
            <v>0</v>
          </cell>
          <cell r="AJ207">
            <v>0</v>
          </cell>
          <cell r="AK207">
            <v>0</v>
          </cell>
          <cell r="AL207">
            <v>0</v>
          </cell>
          <cell r="AM207">
            <v>0</v>
          </cell>
          <cell r="AN207">
            <v>0</v>
          </cell>
          <cell r="AO207">
            <v>0</v>
          </cell>
          <cell r="AP207">
            <v>0</v>
          </cell>
          <cell r="AQ207">
            <v>0</v>
          </cell>
          <cell r="AR207">
            <v>0</v>
          </cell>
          <cell r="AS207">
            <v>1</v>
          </cell>
          <cell r="AT207">
            <v>0.25</v>
          </cell>
          <cell r="AU207">
            <v>13</v>
          </cell>
          <cell r="AV207">
            <v>3.25</v>
          </cell>
          <cell r="AW207">
            <v>13</v>
          </cell>
          <cell r="AX207">
            <v>13</v>
          </cell>
          <cell r="AY207">
            <v>0</v>
          </cell>
          <cell r="AZ207">
            <v>0</v>
          </cell>
          <cell r="BA207">
            <v>64.03</v>
          </cell>
          <cell r="BB207">
            <v>0</v>
          </cell>
          <cell r="BC207">
            <v>64.03</v>
          </cell>
          <cell r="BD207">
            <v>0</v>
          </cell>
          <cell r="BE207">
            <v>0</v>
          </cell>
          <cell r="BF207">
            <v>0</v>
          </cell>
          <cell r="BG207">
            <v>0</v>
          </cell>
          <cell r="BH207">
            <v>21.11</v>
          </cell>
          <cell r="BI207">
            <v>133.5</v>
          </cell>
          <cell r="BJ207">
            <v>183.44</v>
          </cell>
          <cell r="BK207">
            <v>197.53</v>
          </cell>
          <cell r="BL207">
            <v>133.5</v>
          </cell>
          <cell r="BM207">
            <v>197.53</v>
          </cell>
          <cell r="BN207" t="str">
            <v>&lt;--ADMw_F--</v>
          </cell>
          <cell r="BO207">
            <v>-8.4810000000000007E-3</v>
          </cell>
          <cell r="BP207">
            <v>0</v>
          </cell>
          <cell r="BQ207">
            <v>756.58</v>
          </cell>
          <cell r="BR207">
            <v>62</v>
          </cell>
          <cell r="BS207">
            <v>0.7</v>
          </cell>
          <cell r="BT207" t="str">
            <v>&lt;--Spacer--&gt;</v>
          </cell>
          <cell r="BU207" t="str">
            <v>&lt;--Spacer--&gt;</v>
          </cell>
          <cell r="BV207" t="str">
            <v>&lt;--Spacer--&gt;</v>
          </cell>
          <cell r="BW207" t="str">
            <v>&lt;--Spacer--&gt;</v>
          </cell>
          <cell r="BX207">
            <v>2106</v>
          </cell>
          <cell r="BY207">
            <v>188000</v>
          </cell>
          <cell r="BZ207">
            <v>0</v>
          </cell>
          <cell r="CA207">
            <v>0</v>
          </cell>
          <cell r="CB207">
            <v>0</v>
          </cell>
          <cell r="CC207">
            <v>0</v>
          </cell>
          <cell r="CD207">
            <v>0</v>
          </cell>
          <cell r="CE207">
            <v>0</v>
          </cell>
          <cell r="CF207">
            <v>0</v>
          </cell>
          <cell r="CG207">
            <v>24.28</v>
          </cell>
          <cell r="CH207">
            <v>86434</v>
          </cell>
          <cell r="CI207">
            <v>13.44</v>
          </cell>
          <cell r="CJ207">
            <v>103.95</v>
          </cell>
          <cell r="CK207">
            <v>13.44</v>
          </cell>
          <cell r="CL207">
            <v>90.51</v>
          </cell>
          <cell r="CM207">
            <v>0</v>
          </cell>
          <cell r="CN207" t="str">
            <v>--ADMw_C--&gt;</v>
          </cell>
          <cell r="CO207">
            <v>13.44</v>
          </cell>
          <cell r="CP207">
            <v>103.95</v>
          </cell>
          <cell r="CQ207">
            <v>13.44</v>
          </cell>
          <cell r="CR207">
            <v>90.51</v>
          </cell>
          <cell r="CS207">
            <v>7</v>
          </cell>
          <cell r="CT207">
            <v>7</v>
          </cell>
          <cell r="CU207">
            <v>0</v>
          </cell>
          <cell r="CV207">
            <v>0</v>
          </cell>
          <cell r="CW207">
            <v>0</v>
          </cell>
          <cell r="CX207">
            <v>9.92</v>
          </cell>
          <cell r="CY207">
            <v>0</v>
          </cell>
          <cell r="CZ207">
            <v>9.92</v>
          </cell>
          <cell r="DA207">
            <v>0</v>
          </cell>
          <cell r="DB207">
            <v>0</v>
          </cell>
          <cell r="DC207">
            <v>0</v>
          </cell>
          <cell r="DD207">
            <v>0</v>
          </cell>
          <cell r="DE207">
            <v>0</v>
          </cell>
          <cell r="DF207">
            <v>0</v>
          </cell>
          <cell r="DG207">
            <v>0</v>
          </cell>
          <cell r="DH207">
            <v>0</v>
          </cell>
          <cell r="DI207">
            <v>0</v>
          </cell>
          <cell r="DJ207">
            <v>0</v>
          </cell>
          <cell r="DK207">
            <v>1</v>
          </cell>
          <cell r="DL207">
            <v>0.25</v>
          </cell>
          <cell r="DM207">
            <v>1.68</v>
          </cell>
          <cell r="DN207">
            <v>0.42</v>
          </cell>
          <cell r="DO207">
            <v>13</v>
          </cell>
          <cell r="DP207">
            <v>1.68</v>
          </cell>
          <cell r="DQ207">
            <v>11.32</v>
          </cell>
          <cell r="DR207">
            <v>0</v>
          </cell>
          <cell r="DS207">
            <v>64.03</v>
          </cell>
          <cell r="DT207">
            <v>0</v>
          </cell>
          <cell r="DU207">
            <v>64.03</v>
          </cell>
          <cell r="DV207">
            <v>0</v>
          </cell>
          <cell r="DW207">
            <v>0</v>
          </cell>
          <cell r="DX207">
            <v>0</v>
          </cell>
          <cell r="DY207">
            <v>0</v>
          </cell>
          <cell r="DZ207">
            <v>26.762499999999999</v>
          </cell>
          <cell r="EA207">
            <v>21.11</v>
          </cell>
          <cell r="EB207">
            <v>183.815</v>
          </cell>
          <cell r="EC207">
            <v>183.44</v>
          </cell>
          <cell r="ED207">
            <v>26.762499999999999</v>
          </cell>
          <cell r="EE207">
            <v>183.815</v>
          </cell>
          <cell r="EF207" t="str">
            <v>&lt;--ADMw_C--</v>
          </cell>
          <cell r="EG207">
            <v>-2.0460000000000001E-3</v>
          </cell>
          <cell r="EH207">
            <v>0</v>
          </cell>
          <cell r="EI207">
            <v>829.82</v>
          </cell>
          <cell r="EJ207">
            <v>70</v>
          </cell>
          <cell r="EK207">
            <v>0.7</v>
          </cell>
          <cell r="EL207" t="str">
            <v>&lt;--Spacer--&gt;</v>
          </cell>
          <cell r="EM207" t="str">
            <v>&lt;--Spacer--&gt;</v>
          </cell>
          <cell r="EN207" t="str">
            <v>&lt;--Spacer--&gt;</v>
          </cell>
          <cell r="EO207" t="str">
            <v>&lt;--Spacer--&gt;</v>
          </cell>
          <cell r="EP207">
            <v>2106</v>
          </cell>
          <cell r="EQ207">
            <v>194758</v>
          </cell>
          <cell r="ER207">
            <v>0</v>
          </cell>
          <cell r="ES207">
            <v>9825</v>
          </cell>
          <cell r="ET207">
            <v>0</v>
          </cell>
          <cell r="EU207">
            <v>0</v>
          </cell>
          <cell r="EV207">
            <v>0</v>
          </cell>
          <cell r="EW207">
            <v>0</v>
          </cell>
          <cell r="EX207">
            <v>0</v>
          </cell>
          <cell r="EY207">
            <v>19.2</v>
          </cell>
          <cell r="EZ207">
            <v>88630</v>
          </cell>
          <cell r="FA207">
            <v>16</v>
          </cell>
          <cell r="FB207">
            <v>101.42</v>
          </cell>
          <cell r="FC207">
            <v>16</v>
          </cell>
          <cell r="FD207">
            <v>85.42</v>
          </cell>
          <cell r="FE207">
            <v>0</v>
          </cell>
          <cell r="FF207" t="str">
            <v>--ADMw_P--&gt;</v>
          </cell>
          <cell r="FG207">
            <v>16</v>
          </cell>
          <cell r="FH207">
            <v>101.42</v>
          </cell>
          <cell r="FI207">
            <v>16</v>
          </cell>
          <cell r="FJ207">
            <v>85.42</v>
          </cell>
          <cell r="FK207">
            <v>10</v>
          </cell>
          <cell r="FL207">
            <v>10</v>
          </cell>
          <cell r="FM207">
            <v>0</v>
          </cell>
          <cell r="FN207">
            <v>0</v>
          </cell>
          <cell r="FO207">
            <v>0</v>
          </cell>
          <cell r="FP207">
            <v>9.73</v>
          </cell>
          <cell r="FQ207">
            <v>0</v>
          </cell>
          <cell r="FR207">
            <v>9.73</v>
          </cell>
          <cell r="FS207">
            <v>0</v>
          </cell>
          <cell r="FT207">
            <v>0</v>
          </cell>
          <cell r="FU207">
            <v>0</v>
          </cell>
          <cell r="FV207">
            <v>0</v>
          </cell>
          <cell r="FW207">
            <v>0</v>
          </cell>
          <cell r="FX207">
            <v>0</v>
          </cell>
          <cell r="FY207">
            <v>0</v>
          </cell>
          <cell r="FZ207">
            <v>0</v>
          </cell>
          <cell r="GA207">
            <v>0</v>
          </cell>
          <cell r="GB207">
            <v>0</v>
          </cell>
          <cell r="GC207">
            <v>1</v>
          </cell>
          <cell r="GD207">
            <v>0.25</v>
          </cell>
          <cell r="GE207">
            <v>2.0499999999999998</v>
          </cell>
          <cell r="GF207">
            <v>0.51249999999999996</v>
          </cell>
          <cell r="GG207">
            <v>13</v>
          </cell>
          <cell r="GH207">
            <v>2.0499999999999998</v>
          </cell>
          <cell r="GI207">
            <v>10.95</v>
          </cell>
          <cell r="GJ207">
            <v>0</v>
          </cell>
          <cell r="GK207">
            <v>64.03</v>
          </cell>
          <cell r="GL207">
            <v>0</v>
          </cell>
          <cell r="GM207">
            <v>64.03</v>
          </cell>
          <cell r="GN207">
            <v>0</v>
          </cell>
          <cell r="GO207">
            <v>0</v>
          </cell>
          <cell r="GP207">
            <v>0</v>
          </cell>
          <cell r="GQ207">
            <v>0</v>
          </cell>
          <cell r="GR207">
            <v>24.9467</v>
          </cell>
          <cell r="GS207">
            <v>26.762499999999999</v>
          </cell>
          <cell r="GT207">
            <v>170.29419999999999</v>
          </cell>
          <cell r="GU207">
            <v>183.815</v>
          </cell>
          <cell r="GV207">
            <v>26.762499999999999</v>
          </cell>
          <cell r="GW207">
            <v>183.815</v>
          </cell>
          <cell r="GX207" t="str">
            <v>&lt;--ADMw_P--</v>
          </cell>
          <cell r="GY207">
            <v>0</v>
          </cell>
          <cell r="GZ207">
            <v>0</v>
          </cell>
          <cell r="HA207">
            <v>873.89</v>
          </cell>
          <cell r="HB207">
            <v>72</v>
          </cell>
          <cell r="HC207">
            <v>0.7</v>
          </cell>
          <cell r="HD207" t="str">
            <v>&lt;--Spacer--&gt;</v>
          </cell>
          <cell r="HE207" t="str">
            <v>&lt;--Spacer--&gt;</v>
          </cell>
          <cell r="HF207" t="str">
            <v>&lt;--Spacer--&gt;</v>
          </cell>
          <cell r="HG207" t="str">
            <v>&lt;--Spacer--&gt;</v>
          </cell>
          <cell r="HH207">
            <v>2106</v>
          </cell>
          <cell r="HI207">
            <v>187099</v>
          </cell>
          <cell r="HJ207">
            <v>0</v>
          </cell>
          <cell r="HK207">
            <v>11301</v>
          </cell>
          <cell r="HL207">
            <v>0</v>
          </cell>
          <cell r="HM207">
            <v>0</v>
          </cell>
          <cell r="HN207">
            <v>0</v>
          </cell>
          <cell r="HO207">
            <v>0</v>
          </cell>
          <cell r="HP207">
            <v>0</v>
          </cell>
          <cell r="HQ207">
            <v>13.6</v>
          </cell>
          <cell r="HR207">
            <v>74083</v>
          </cell>
          <cell r="HS207">
            <v>14.27</v>
          </cell>
          <cell r="HT207">
            <v>89.72</v>
          </cell>
          <cell r="HU207">
            <v>14.27</v>
          </cell>
          <cell r="HV207">
            <v>75.45</v>
          </cell>
          <cell r="HW207">
            <v>0</v>
          </cell>
          <cell r="HX207" t="str">
            <v>--ADMw_O--&gt;</v>
          </cell>
          <cell r="HY207">
            <v>14.27</v>
          </cell>
          <cell r="HZ207">
            <v>89.72</v>
          </cell>
          <cell r="IA207">
            <v>14.27</v>
          </cell>
          <cell r="IB207">
            <v>75.45</v>
          </cell>
          <cell r="IC207">
            <v>11</v>
          </cell>
          <cell r="ID207">
            <v>9.8691999999999993</v>
          </cell>
          <cell r="IE207">
            <v>0</v>
          </cell>
          <cell r="IF207">
            <v>0</v>
          </cell>
          <cell r="IG207">
            <v>0</v>
          </cell>
          <cell r="IH207">
            <v>14.03</v>
          </cell>
          <cell r="II207">
            <v>0</v>
          </cell>
          <cell r="IJ207">
            <v>14.03</v>
          </cell>
          <cell r="IK207">
            <v>0</v>
          </cell>
          <cell r="IL207">
            <v>0</v>
          </cell>
          <cell r="IM207">
            <v>0</v>
          </cell>
          <cell r="IN207">
            <v>0</v>
          </cell>
          <cell r="IO207">
            <v>0</v>
          </cell>
          <cell r="IP207">
            <v>0</v>
          </cell>
          <cell r="IQ207">
            <v>0</v>
          </cell>
          <cell r="IR207">
            <v>0</v>
          </cell>
          <cell r="IS207">
            <v>0</v>
          </cell>
          <cell r="IT207">
            <v>0</v>
          </cell>
          <cell r="IU207">
            <v>1</v>
          </cell>
          <cell r="IV207">
            <v>0.25</v>
          </cell>
          <cell r="IW207">
            <v>2.23</v>
          </cell>
          <cell r="IX207">
            <v>0.5575</v>
          </cell>
          <cell r="IY207">
            <v>14</v>
          </cell>
          <cell r="IZ207">
            <v>2.23</v>
          </cell>
          <cell r="JA207">
            <v>11.77</v>
          </cell>
          <cell r="JB207">
            <v>0</v>
          </cell>
          <cell r="JC207">
            <v>59.94</v>
          </cell>
          <cell r="JD207">
            <v>0</v>
          </cell>
          <cell r="JE207">
            <v>59.94</v>
          </cell>
          <cell r="JF207">
            <v>0</v>
          </cell>
          <cell r="JG207">
            <v>0</v>
          </cell>
          <cell r="JH207">
            <v>0</v>
          </cell>
          <cell r="JI207">
            <v>0</v>
          </cell>
          <cell r="JJ207">
            <v>24.9467</v>
          </cell>
          <cell r="JK207">
            <v>170.29419999999999</v>
          </cell>
          <cell r="JL207" t="str">
            <v>&lt;--ADMw_O--</v>
          </cell>
          <cell r="JM207">
            <v>0</v>
          </cell>
          <cell r="JN207">
            <v>0</v>
          </cell>
          <cell r="JO207">
            <v>825.71</v>
          </cell>
          <cell r="JP207">
            <v>72</v>
          </cell>
          <cell r="JQ207">
            <v>0.7</v>
          </cell>
          <cell r="JR207">
            <v>43640.35126797454</v>
          </cell>
          <cell r="JS207">
            <v>1</v>
          </cell>
          <cell r="JT207">
            <v>2</v>
          </cell>
        </row>
        <row r="208">
          <cell r="A208">
            <v>705</v>
          </cell>
          <cell r="B208">
            <v>2111</v>
          </cell>
          <cell r="D208" t="str">
            <v>Malheur</v>
          </cell>
          <cell r="E208" t="str">
            <v>Annex SD 29</v>
          </cell>
          <cell r="F208" t="str">
            <v>Annex Charter School</v>
          </cell>
          <cell r="H208">
            <v>0</v>
          </cell>
          <cell r="I208">
            <v>0</v>
          </cell>
          <cell r="J208">
            <v>0</v>
          </cell>
          <cell r="K208">
            <v>0</v>
          </cell>
          <cell r="L208">
            <v>0</v>
          </cell>
          <cell r="M208">
            <v>0</v>
          </cell>
          <cell r="N208">
            <v>0</v>
          </cell>
          <cell r="O208">
            <v>0</v>
          </cell>
          <cell r="P208">
            <v>0</v>
          </cell>
          <cell r="Q208">
            <v>0</v>
          </cell>
          <cell r="R208">
            <v>0</v>
          </cell>
          <cell r="T208">
            <v>0</v>
          </cell>
          <cell r="U208">
            <v>0</v>
          </cell>
          <cell r="V208" t="str">
            <v>--ADMw_F--&gt;</v>
          </cell>
          <cell r="W208">
            <v>0</v>
          </cell>
          <cell r="Y208">
            <v>0</v>
          </cell>
          <cell r="Z208">
            <v>0</v>
          </cell>
          <cell r="AA208">
            <v>0</v>
          </cell>
          <cell r="AB208">
            <v>0</v>
          </cell>
          <cell r="AC208">
            <v>0</v>
          </cell>
          <cell r="AD208">
            <v>0</v>
          </cell>
          <cell r="AE208">
            <v>0</v>
          </cell>
          <cell r="AG208">
            <v>0</v>
          </cell>
          <cell r="AH208">
            <v>0</v>
          </cell>
          <cell r="AI208">
            <v>0</v>
          </cell>
          <cell r="AJ208">
            <v>0</v>
          </cell>
          <cell r="AL208">
            <v>0</v>
          </cell>
          <cell r="AM208">
            <v>0</v>
          </cell>
          <cell r="AN208">
            <v>0</v>
          </cell>
          <cell r="AO208">
            <v>0</v>
          </cell>
          <cell r="AQ208">
            <v>0</v>
          </cell>
          <cell r="AR208">
            <v>0</v>
          </cell>
          <cell r="AS208">
            <v>0</v>
          </cell>
          <cell r="AT208">
            <v>0</v>
          </cell>
          <cell r="AU208">
            <v>0</v>
          </cell>
          <cell r="AV208">
            <v>0</v>
          </cell>
          <cell r="AX208">
            <v>0</v>
          </cell>
          <cell r="AY208">
            <v>0</v>
          </cell>
          <cell r="AZ208">
            <v>64.03</v>
          </cell>
          <cell r="BB208">
            <v>64.03</v>
          </cell>
          <cell r="BC208">
            <v>0</v>
          </cell>
          <cell r="BD208">
            <v>0</v>
          </cell>
          <cell r="BF208">
            <v>0</v>
          </cell>
          <cell r="BG208">
            <v>0</v>
          </cell>
          <cell r="BH208">
            <v>162.33000000000001</v>
          </cell>
          <cell r="BI208">
            <v>64.03</v>
          </cell>
          <cell r="BL208">
            <v>162.33000000000001</v>
          </cell>
          <cell r="BN208" t="str">
            <v>&lt;--ADMw_F--</v>
          </cell>
          <cell r="BO208">
            <v>0</v>
          </cell>
          <cell r="BP208">
            <v>0</v>
          </cell>
          <cell r="BQ208">
            <v>0</v>
          </cell>
          <cell r="BR208">
            <v>0</v>
          </cell>
          <cell r="BS208">
            <v>0</v>
          </cell>
          <cell r="BT208" t="str">
            <v>&lt;--Spacer--&gt;</v>
          </cell>
          <cell r="BU208" t="str">
            <v>&lt;--Spacer--&gt;</v>
          </cell>
          <cell r="BV208" t="str">
            <v>&lt;--Spacer--&gt;</v>
          </cell>
          <cell r="BW208" t="str">
            <v>&lt;--Spacer--&gt;</v>
          </cell>
          <cell r="BY208">
            <v>0</v>
          </cell>
          <cell r="BZ208">
            <v>0</v>
          </cell>
          <cell r="CA208">
            <v>0</v>
          </cell>
          <cell r="CB208">
            <v>0</v>
          </cell>
          <cell r="CC208">
            <v>0</v>
          </cell>
          <cell r="CD208">
            <v>0</v>
          </cell>
          <cell r="CE208">
            <v>0</v>
          </cell>
          <cell r="CF208">
            <v>0</v>
          </cell>
          <cell r="CG208">
            <v>0</v>
          </cell>
          <cell r="CH208">
            <v>0</v>
          </cell>
          <cell r="CI208">
            <v>90.51</v>
          </cell>
          <cell r="CK208">
            <v>90.51</v>
          </cell>
          <cell r="CL208">
            <v>0</v>
          </cell>
          <cell r="CM208">
            <v>0</v>
          </cell>
          <cell r="CN208" t="str">
            <v>--ADMw_C--&gt;</v>
          </cell>
          <cell r="CO208">
            <v>90.51</v>
          </cell>
          <cell r="CQ208">
            <v>90.51</v>
          </cell>
          <cell r="CR208">
            <v>0</v>
          </cell>
          <cell r="CS208">
            <v>0</v>
          </cell>
          <cell r="CT208">
            <v>0</v>
          </cell>
          <cell r="CU208">
            <v>0</v>
          </cell>
          <cell r="CV208">
            <v>9.92</v>
          </cell>
          <cell r="CW208">
            <v>4.96</v>
          </cell>
          <cell r="CY208">
            <v>9.92</v>
          </cell>
          <cell r="CZ208">
            <v>0</v>
          </cell>
          <cell r="DA208">
            <v>0</v>
          </cell>
          <cell r="DB208">
            <v>0</v>
          </cell>
          <cell r="DD208">
            <v>0</v>
          </cell>
          <cell r="DE208">
            <v>0</v>
          </cell>
          <cell r="DF208">
            <v>0</v>
          </cell>
          <cell r="DG208">
            <v>0</v>
          </cell>
          <cell r="DI208">
            <v>0</v>
          </cell>
          <cell r="DJ208">
            <v>0</v>
          </cell>
          <cell r="DK208">
            <v>0</v>
          </cell>
          <cell r="DL208">
            <v>0</v>
          </cell>
          <cell r="DM208">
            <v>11.32</v>
          </cell>
          <cell r="DN208">
            <v>2.83</v>
          </cell>
          <cell r="DP208">
            <v>11.32</v>
          </cell>
          <cell r="DQ208">
            <v>0</v>
          </cell>
          <cell r="DR208">
            <v>64.03</v>
          </cell>
          <cell r="DT208">
            <v>64.03</v>
          </cell>
          <cell r="DU208">
            <v>0</v>
          </cell>
          <cell r="DV208">
            <v>0</v>
          </cell>
          <cell r="DX208">
            <v>0</v>
          </cell>
          <cell r="DY208">
            <v>0</v>
          </cell>
          <cell r="DZ208">
            <v>157.05250000000001</v>
          </cell>
          <cell r="EA208">
            <v>162.33000000000001</v>
          </cell>
          <cell r="ED208">
            <v>162.33000000000001</v>
          </cell>
          <cell r="EF208" t="str">
            <v>&lt;--ADMw_C--</v>
          </cell>
          <cell r="EG208">
            <v>-2.0460000000000001E-3</v>
          </cell>
          <cell r="EH208">
            <v>0</v>
          </cell>
          <cell r="EI208">
            <v>0</v>
          </cell>
          <cell r="EJ208">
            <v>0</v>
          </cell>
          <cell r="EK208">
            <v>0</v>
          </cell>
          <cell r="EL208" t="str">
            <v>&lt;--Spacer--&gt;</v>
          </cell>
          <cell r="EM208" t="str">
            <v>&lt;--Spacer--&gt;</v>
          </cell>
          <cell r="EN208" t="str">
            <v>&lt;--Spacer--&gt;</v>
          </cell>
          <cell r="EO208" t="str">
            <v>&lt;--Spacer--&gt;</v>
          </cell>
          <cell r="EQ208">
            <v>0</v>
          </cell>
          <cell r="ER208">
            <v>0</v>
          </cell>
          <cell r="ES208">
            <v>0</v>
          </cell>
          <cell r="ET208">
            <v>0</v>
          </cell>
          <cell r="EU208">
            <v>0</v>
          </cell>
          <cell r="EV208">
            <v>0</v>
          </cell>
          <cell r="EW208">
            <v>0</v>
          </cell>
          <cell r="EX208">
            <v>0</v>
          </cell>
          <cell r="EY208">
            <v>0</v>
          </cell>
          <cell r="EZ208">
            <v>0</v>
          </cell>
          <cell r="FA208">
            <v>85.42</v>
          </cell>
          <cell r="FC208">
            <v>85.42</v>
          </cell>
          <cell r="FD208">
            <v>0</v>
          </cell>
          <cell r="FE208">
            <v>0</v>
          </cell>
          <cell r="FF208" t="str">
            <v>--ADMw_P--&gt;</v>
          </cell>
          <cell r="FG208">
            <v>85.42</v>
          </cell>
          <cell r="FI208">
            <v>85.42</v>
          </cell>
          <cell r="FJ208">
            <v>0</v>
          </cell>
          <cell r="FK208">
            <v>0</v>
          </cell>
          <cell r="FL208">
            <v>0</v>
          </cell>
          <cell r="FM208">
            <v>0</v>
          </cell>
          <cell r="FN208">
            <v>9.73</v>
          </cell>
          <cell r="FO208">
            <v>4.8650000000000002</v>
          </cell>
          <cell r="FQ208">
            <v>9.73</v>
          </cell>
          <cell r="FR208">
            <v>0</v>
          </cell>
          <cell r="FS208">
            <v>0</v>
          </cell>
          <cell r="FT208">
            <v>0</v>
          </cell>
          <cell r="FV208">
            <v>0</v>
          </cell>
          <cell r="FW208">
            <v>0</v>
          </cell>
          <cell r="FX208">
            <v>0</v>
          </cell>
          <cell r="FY208">
            <v>0</v>
          </cell>
          <cell r="GA208">
            <v>0</v>
          </cell>
          <cell r="GB208">
            <v>0</v>
          </cell>
          <cell r="GC208">
            <v>0</v>
          </cell>
          <cell r="GD208">
            <v>0</v>
          </cell>
          <cell r="GE208">
            <v>10.95</v>
          </cell>
          <cell r="GF208">
            <v>2.7374999999999998</v>
          </cell>
          <cell r="GH208">
            <v>10.95</v>
          </cell>
          <cell r="GI208">
            <v>0</v>
          </cell>
          <cell r="GJ208">
            <v>64.03</v>
          </cell>
          <cell r="GL208">
            <v>64.03</v>
          </cell>
          <cell r="GM208">
            <v>0</v>
          </cell>
          <cell r="GN208">
            <v>0</v>
          </cell>
          <cell r="GP208">
            <v>0</v>
          </cell>
          <cell r="GQ208">
            <v>0</v>
          </cell>
          <cell r="GR208">
            <v>145.3475</v>
          </cell>
          <cell r="GS208">
            <v>157.05250000000001</v>
          </cell>
          <cell r="GV208">
            <v>157.05250000000001</v>
          </cell>
          <cell r="GX208" t="str">
            <v>&lt;--ADMw_P--</v>
          </cell>
          <cell r="GY208">
            <v>0</v>
          </cell>
          <cell r="GZ208">
            <v>0</v>
          </cell>
          <cell r="HA208">
            <v>0</v>
          </cell>
          <cell r="HB208">
            <v>0</v>
          </cell>
          <cell r="HC208">
            <v>0</v>
          </cell>
          <cell r="HD208" t="str">
            <v>&lt;--Spacer--&gt;</v>
          </cell>
          <cell r="HE208" t="str">
            <v>&lt;--Spacer--&gt;</v>
          </cell>
          <cell r="HF208" t="str">
            <v>&lt;--Spacer--&gt;</v>
          </cell>
          <cell r="HG208" t="str">
            <v>&lt;--Spacer--&gt;</v>
          </cell>
          <cell r="HI208">
            <v>0</v>
          </cell>
          <cell r="HJ208">
            <v>0</v>
          </cell>
          <cell r="HK208">
            <v>0</v>
          </cell>
          <cell r="HL208">
            <v>0</v>
          </cell>
          <cell r="HM208">
            <v>0</v>
          </cell>
          <cell r="HN208">
            <v>0</v>
          </cell>
          <cell r="HO208">
            <v>0</v>
          </cell>
          <cell r="HP208">
            <v>0</v>
          </cell>
          <cell r="HQ208">
            <v>0</v>
          </cell>
          <cell r="HR208">
            <v>0</v>
          </cell>
          <cell r="HS208">
            <v>75.45</v>
          </cell>
          <cell r="HU208">
            <v>75.45</v>
          </cell>
          <cell r="HV208">
            <v>0</v>
          </cell>
          <cell r="HW208">
            <v>0</v>
          </cell>
          <cell r="HX208" t="str">
            <v>--ADMw_O--&gt;</v>
          </cell>
          <cell r="HY208">
            <v>75.45</v>
          </cell>
          <cell r="IA208">
            <v>75.45</v>
          </cell>
          <cell r="IB208">
            <v>0</v>
          </cell>
          <cell r="IC208">
            <v>0</v>
          </cell>
          <cell r="ID208">
            <v>0</v>
          </cell>
          <cell r="IE208">
            <v>0</v>
          </cell>
          <cell r="IF208">
            <v>14.03</v>
          </cell>
          <cell r="IG208">
            <v>7.0149999999999997</v>
          </cell>
          <cell r="II208">
            <v>14.03</v>
          </cell>
          <cell r="IJ208">
            <v>0</v>
          </cell>
          <cell r="IK208">
            <v>0</v>
          </cell>
          <cell r="IL208">
            <v>0</v>
          </cell>
          <cell r="IN208">
            <v>0</v>
          </cell>
          <cell r="IO208">
            <v>0</v>
          </cell>
          <cell r="IP208">
            <v>0</v>
          </cell>
          <cell r="IQ208">
            <v>0</v>
          </cell>
          <cell r="IS208">
            <v>0</v>
          </cell>
          <cell r="IT208">
            <v>0</v>
          </cell>
          <cell r="IU208">
            <v>0</v>
          </cell>
          <cell r="IV208">
            <v>0</v>
          </cell>
          <cell r="IW208">
            <v>11.77</v>
          </cell>
          <cell r="IX208">
            <v>2.9424999999999999</v>
          </cell>
          <cell r="IZ208">
            <v>11.77</v>
          </cell>
          <cell r="JA208">
            <v>0</v>
          </cell>
          <cell r="JB208">
            <v>59.94</v>
          </cell>
          <cell r="JD208">
            <v>59.94</v>
          </cell>
          <cell r="JE208">
            <v>0</v>
          </cell>
          <cell r="JF208">
            <v>0</v>
          </cell>
          <cell r="JH208">
            <v>0</v>
          </cell>
          <cell r="JI208">
            <v>0</v>
          </cell>
          <cell r="JJ208">
            <v>145.3475</v>
          </cell>
          <cell r="JL208" t="str">
            <v>&lt;--ADMw_O--</v>
          </cell>
          <cell r="JM208">
            <v>0</v>
          </cell>
          <cell r="JN208">
            <v>0</v>
          </cell>
          <cell r="JO208">
            <v>0</v>
          </cell>
          <cell r="JP208">
            <v>0</v>
          </cell>
          <cell r="JQ208">
            <v>0</v>
          </cell>
          <cell r="JR208">
            <v>43640.35126797454</v>
          </cell>
          <cell r="JS208">
            <v>1</v>
          </cell>
          <cell r="JT208">
            <v>3</v>
          </cell>
        </row>
        <row r="209">
          <cell r="A209">
            <v>2112</v>
          </cell>
          <cell r="B209">
            <v>2112</v>
          </cell>
          <cell r="C209" t="str">
            <v>23051</v>
          </cell>
          <cell r="D209" t="str">
            <v>Malheur</v>
          </cell>
          <cell r="E209" t="str">
            <v>Malheur County SD 51</v>
          </cell>
          <cell r="G209">
            <v>2106</v>
          </cell>
          <cell r="H209">
            <v>20000</v>
          </cell>
          <cell r="I209">
            <v>0</v>
          </cell>
          <cell r="J209">
            <v>0</v>
          </cell>
          <cell r="K209">
            <v>0</v>
          </cell>
          <cell r="L209">
            <v>0</v>
          </cell>
          <cell r="M209">
            <v>0</v>
          </cell>
          <cell r="N209">
            <v>0</v>
          </cell>
          <cell r="O209">
            <v>0</v>
          </cell>
          <cell r="P209">
            <v>12.1</v>
          </cell>
          <cell r="Q209">
            <v>2040</v>
          </cell>
          <cell r="R209">
            <v>3</v>
          </cell>
          <cell r="S209">
            <v>3</v>
          </cell>
          <cell r="T209">
            <v>3</v>
          </cell>
          <cell r="U209">
            <v>0</v>
          </cell>
          <cell r="V209" t="str">
            <v>--ADMw_F--&gt;</v>
          </cell>
          <cell r="W209">
            <v>3</v>
          </cell>
          <cell r="X209">
            <v>3</v>
          </cell>
          <cell r="Y209">
            <v>3</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1</v>
          </cell>
          <cell r="AV209">
            <v>0.25</v>
          </cell>
          <cell r="AW209">
            <v>1</v>
          </cell>
          <cell r="AX209">
            <v>1</v>
          </cell>
          <cell r="AY209">
            <v>0</v>
          </cell>
          <cell r="AZ209">
            <v>0</v>
          </cell>
          <cell r="BA209">
            <v>0</v>
          </cell>
          <cell r="BB209">
            <v>0</v>
          </cell>
          <cell r="BC209">
            <v>0</v>
          </cell>
          <cell r="BD209">
            <v>0</v>
          </cell>
          <cell r="BE209">
            <v>0</v>
          </cell>
          <cell r="BF209">
            <v>0</v>
          </cell>
          <cell r="BG209">
            <v>0</v>
          </cell>
          <cell r="BH209">
            <v>3.25</v>
          </cell>
          <cell r="BI209">
            <v>3.25</v>
          </cell>
          <cell r="BJ209">
            <v>3.25</v>
          </cell>
          <cell r="BK209">
            <v>3.25</v>
          </cell>
          <cell r="BL209">
            <v>3.25</v>
          </cell>
          <cell r="BM209">
            <v>3.25</v>
          </cell>
          <cell r="BN209" t="str">
            <v>&lt;--ADMw_F--</v>
          </cell>
          <cell r="BO209">
            <v>0</v>
          </cell>
          <cell r="BP209">
            <v>0</v>
          </cell>
          <cell r="BQ209">
            <v>680</v>
          </cell>
          <cell r="BR209">
            <v>53</v>
          </cell>
          <cell r="BS209">
            <v>0.7</v>
          </cell>
          <cell r="BT209" t="str">
            <v>&lt;--Spacer--&gt;</v>
          </cell>
          <cell r="BU209" t="str">
            <v>&lt;--Spacer--&gt;</v>
          </cell>
          <cell r="BV209" t="str">
            <v>&lt;--Spacer--&gt;</v>
          </cell>
          <cell r="BW209" t="str">
            <v>&lt;--Spacer--&gt;</v>
          </cell>
          <cell r="BX209">
            <v>2106</v>
          </cell>
          <cell r="BY209">
            <v>20000</v>
          </cell>
          <cell r="BZ209">
            <v>0</v>
          </cell>
          <cell r="CA209">
            <v>0</v>
          </cell>
          <cell r="CB209">
            <v>0</v>
          </cell>
          <cell r="CC209">
            <v>0</v>
          </cell>
          <cell r="CD209">
            <v>0</v>
          </cell>
          <cell r="CE209">
            <v>0</v>
          </cell>
          <cell r="CF209">
            <v>0</v>
          </cell>
          <cell r="CG209">
            <v>12.11</v>
          </cell>
          <cell r="CH209">
            <v>2040</v>
          </cell>
          <cell r="CI209">
            <v>3</v>
          </cell>
          <cell r="CJ209">
            <v>3</v>
          </cell>
          <cell r="CK209">
            <v>3</v>
          </cell>
          <cell r="CL209">
            <v>0</v>
          </cell>
          <cell r="CM209">
            <v>0</v>
          </cell>
          <cell r="CN209" t="str">
            <v>--ADMw_C--&gt;</v>
          </cell>
          <cell r="CO209">
            <v>3</v>
          </cell>
          <cell r="CP209">
            <v>3</v>
          </cell>
          <cell r="CQ209">
            <v>3</v>
          </cell>
          <cell r="CR209">
            <v>0</v>
          </cell>
          <cell r="CS209">
            <v>0</v>
          </cell>
          <cell r="CT209">
            <v>0</v>
          </cell>
          <cell r="CU209">
            <v>0</v>
          </cell>
          <cell r="CV209">
            <v>0</v>
          </cell>
          <cell r="CW209">
            <v>0</v>
          </cell>
          <cell r="CX209">
            <v>0</v>
          </cell>
          <cell r="CY209">
            <v>0</v>
          </cell>
          <cell r="CZ209">
            <v>0</v>
          </cell>
          <cell r="DA209">
            <v>0</v>
          </cell>
          <cell r="DB209">
            <v>0</v>
          </cell>
          <cell r="DC209">
            <v>0</v>
          </cell>
          <cell r="DD209">
            <v>0</v>
          </cell>
          <cell r="DE209">
            <v>0</v>
          </cell>
          <cell r="DF209">
            <v>0</v>
          </cell>
          <cell r="DG209">
            <v>0</v>
          </cell>
          <cell r="DH209">
            <v>0</v>
          </cell>
          <cell r="DI209">
            <v>0</v>
          </cell>
          <cell r="DJ209">
            <v>0</v>
          </cell>
          <cell r="DK209">
            <v>0</v>
          </cell>
          <cell r="DL209">
            <v>0</v>
          </cell>
          <cell r="DM209">
            <v>1</v>
          </cell>
          <cell r="DN209">
            <v>0.25</v>
          </cell>
          <cell r="DO209">
            <v>1</v>
          </cell>
          <cell r="DP209">
            <v>1</v>
          </cell>
          <cell r="DQ209">
            <v>0</v>
          </cell>
          <cell r="DR209">
            <v>0</v>
          </cell>
          <cell r="DS209">
            <v>0</v>
          </cell>
          <cell r="DT209">
            <v>0</v>
          </cell>
          <cell r="DU209">
            <v>0</v>
          </cell>
          <cell r="DV209">
            <v>0</v>
          </cell>
          <cell r="DW209">
            <v>0</v>
          </cell>
          <cell r="DX209">
            <v>0</v>
          </cell>
          <cell r="DY209">
            <v>0</v>
          </cell>
          <cell r="DZ209">
            <v>2.74</v>
          </cell>
          <cell r="EA209">
            <v>3.25</v>
          </cell>
          <cell r="EB209">
            <v>2.74</v>
          </cell>
          <cell r="EC209">
            <v>3.25</v>
          </cell>
          <cell r="ED209">
            <v>3.25</v>
          </cell>
          <cell r="EE209">
            <v>3.25</v>
          </cell>
          <cell r="EF209" t="str">
            <v>&lt;--ADMw_C--</v>
          </cell>
          <cell r="EG209">
            <v>0</v>
          </cell>
          <cell r="EH209">
            <v>0</v>
          </cell>
          <cell r="EI209">
            <v>680</v>
          </cell>
          <cell r="EJ209">
            <v>57</v>
          </cell>
          <cell r="EK209">
            <v>0.7</v>
          </cell>
          <cell r="EL209" t="str">
            <v>&lt;--Spacer--&gt;</v>
          </cell>
          <cell r="EM209" t="str">
            <v>&lt;--Spacer--&gt;</v>
          </cell>
          <cell r="EN209" t="str">
            <v>&lt;--Spacer--&gt;</v>
          </cell>
          <cell r="EO209" t="str">
            <v>&lt;--Spacer--&gt;</v>
          </cell>
          <cell r="EP209">
            <v>2106</v>
          </cell>
          <cell r="EQ209">
            <v>19624</v>
          </cell>
          <cell r="ER209">
            <v>0</v>
          </cell>
          <cell r="ES209">
            <v>708</v>
          </cell>
          <cell r="ET209">
            <v>0</v>
          </cell>
          <cell r="EU209">
            <v>0</v>
          </cell>
          <cell r="EV209">
            <v>0</v>
          </cell>
          <cell r="EW209">
            <v>0</v>
          </cell>
          <cell r="EX209">
            <v>0</v>
          </cell>
          <cell r="EY209">
            <v>12.09</v>
          </cell>
          <cell r="EZ209">
            <v>503</v>
          </cell>
          <cell r="FA209">
            <v>2.5299999999999998</v>
          </cell>
          <cell r="FB209">
            <v>2.5299999999999998</v>
          </cell>
          <cell r="FC209">
            <v>2.5299999999999998</v>
          </cell>
          <cell r="FD209">
            <v>0</v>
          </cell>
          <cell r="FE209">
            <v>0</v>
          </cell>
          <cell r="FF209" t="str">
            <v>--ADMw_P--&gt;</v>
          </cell>
          <cell r="FG209">
            <v>2.5299999999999998</v>
          </cell>
          <cell r="FH209">
            <v>2.5299999999999998</v>
          </cell>
          <cell r="FI209">
            <v>2.5299999999999998</v>
          </cell>
          <cell r="FJ209">
            <v>0</v>
          </cell>
          <cell r="FK209">
            <v>0</v>
          </cell>
          <cell r="FL209">
            <v>0</v>
          </cell>
          <cell r="FM209">
            <v>0</v>
          </cell>
          <cell r="FN209">
            <v>0</v>
          </cell>
          <cell r="FO209">
            <v>0</v>
          </cell>
          <cell r="FP209">
            <v>0</v>
          </cell>
          <cell r="FQ209">
            <v>0</v>
          </cell>
          <cell r="FR209">
            <v>0</v>
          </cell>
          <cell r="FS209">
            <v>0</v>
          </cell>
          <cell r="FT209">
            <v>0</v>
          </cell>
          <cell r="FU209">
            <v>0</v>
          </cell>
          <cell r="FV209">
            <v>0</v>
          </cell>
          <cell r="FW209">
            <v>0</v>
          </cell>
          <cell r="FX209">
            <v>0</v>
          </cell>
          <cell r="FY209">
            <v>0</v>
          </cell>
          <cell r="FZ209">
            <v>0</v>
          </cell>
          <cell r="GA209">
            <v>0</v>
          </cell>
          <cell r="GB209">
            <v>0</v>
          </cell>
          <cell r="GC209">
            <v>0</v>
          </cell>
          <cell r="GD209">
            <v>0</v>
          </cell>
          <cell r="GE209">
            <v>0.84</v>
          </cell>
          <cell r="GF209">
            <v>0.21</v>
          </cell>
          <cell r="GG209">
            <v>0.84</v>
          </cell>
          <cell r="GH209">
            <v>0.84</v>
          </cell>
          <cell r="GI209">
            <v>0</v>
          </cell>
          <cell r="GJ209">
            <v>0</v>
          </cell>
          <cell r="GK209">
            <v>0</v>
          </cell>
          <cell r="GL209">
            <v>0</v>
          </cell>
          <cell r="GM209">
            <v>0</v>
          </cell>
          <cell r="GN209">
            <v>0</v>
          </cell>
          <cell r="GO209">
            <v>0</v>
          </cell>
          <cell r="GP209">
            <v>0</v>
          </cell>
          <cell r="GQ209">
            <v>0</v>
          </cell>
          <cell r="GR209">
            <v>4.9625000000000004</v>
          </cell>
          <cell r="GS209">
            <v>2.74</v>
          </cell>
          <cell r="GT209">
            <v>4.9625000000000004</v>
          </cell>
          <cell r="GU209">
            <v>2.74</v>
          </cell>
          <cell r="GV209">
            <v>4.9625000000000004</v>
          </cell>
          <cell r="GW209">
            <v>4.9625000000000004</v>
          </cell>
          <cell r="GX209" t="str">
            <v>&lt;--ADMw_P--</v>
          </cell>
          <cell r="GY209">
            <v>-3.3908000000000001E-2</v>
          </cell>
          <cell r="GZ209">
            <v>0</v>
          </cell>
          <cell r="HA209">
            <v>198.81</v>
          </cell>
          <cell r="HB209">
            <v>3</v>
          </cell>
          <cell r="HC209">
            <v>0.7</v>
          </cell>
          <cell r="HD209" t="str">
            <v>&lt;--Spacer--&gt;</v>
          </cell>
          <cell r="HE209" t="str">
            <v>&lt;--Spacer--&gt;</v>
          </cell>
          <cell r="HF209" t="str">
            <v>&lt;--Spacer--&gt;</v>
          </cell>
          <cell r="HG209" t="str">
            <v>&lt;--Spacer--&gt;</v>
          </cell>
          <cell r="HH209">
            <v>2106</v>
          </cell>
          <cell r="HI209">
            <v>19625</v>
          </cell>
          <cell r="HJ209">
            <v>0</v>
          </cell>
          <cell r="HK209">
            <v>856</v>
          </cell>
          <cell r="HL209">
            <v>0</v>
          </cell>
          <cell r="HM209">
            <v>0</v>
          </cell>
          <cell r="HN209">
            <v>0</v>
          </cell>
          <cell r="HO209">
            <v>0</v>
          </cell>
          <cell r="HP209">
            <v>0</v>
          </cell>
          <cell r="HQ209">
            <v>12.07</v>
          </cell>
          <cell r="HR209">
            <v>4432</v>
          </cell>
          <cell r="HS209">
            <v>4.58</v>
          </cell>
          <cell r="HT209">
            <v>4.58</v>
          </cell>
          <cell r="HU209">
            <v>4.58</v>
          </cell>
          <cell r="HV209">
            <v>0</v>
          </cell>
          <cell r="HW209">
            <v>0</v>
          </cell>
          <cell r="HX209" t="str">
            <v>--ADMw_O--&gt;</v>
          </cell>
          <cell r="HY209">
            <v>4.58</v>
          </cell>
          <cell r="HZ209">
            <v>4.58</v>
          </cell>
          <cell r="IA209">
            <v>4.58</v>
          </cell>
          <cell r="IB209">
            <v>0</v>
          </cell>
          <cell r="IC209">
            <v>0</v>
          </cell>
          <cell r="ID209">
            <v>0</v>
          </cell>
          <cell r="IE209">
            <v>0</v>
          </cell>
          <cell r="IF209">
            <v>0</v>
          </cell>
          <cell r="IG209">
            <v>0</v>
          </cell>
          <cell r="IH209">
            <v>0</v>
          </cell>
          <cell r="II209">
            <v>0</v>
          </cell>
          <cell r="IJ209">
            <v>0</v>
          </cell>
          <cell r="IK209">
            <v>0</v>
          </cell>
          <cell r="IL209">
            <v>0</v>
          </cell>
          <cell r="IM209">
            <v>0</v>
          </cell>
          <cell r="IN209">
            <v>0</v>
          </cell>
          <cell r="IO209">
            <v>0</v>
          </cell>
          <cell r="IP209">
            <v>0</v>
          </cell>
          <cell r="IQ209">
            <v>0</v>
          </cell>
          <cell r="IR209">
            <v>0</v>
          </cell>
          <cell r="IS209">
            <v>0</v>
          </cell>
          <cell r="IT209">
            <v>0</v>
          </cell>
          <cell r="IU209">
            <v>0</v>
          </cell>
          <cell r="IV209">
            <v>0</v>
          </cell>
          <cell r="IW209">
            <v>1.53</v>
          </cell>
          <cell r="IX209">
            <v>0.38250000000000001</v>
          </cell>
          <cell r="IY209">
            <v>1.53</v>
          </cell>
          <cell r="IZ209">
            <v>1.53</v>
          </cell>
          <cell r="JA209">
            <v>0</v>
          </cell>
          <cell r="JB209">
            <v>0</v>
          </cell>
          <cell r="JC209">
            <v>0</v>
          </cell>
          <cell r="JD209">
            <v>0</v>
          </cell>
          <cell r="JE209">
            <v>0</v>
          </cell>
          <cell r="JF209">
            <v>0</v>
          </cell>
          <cell r="JG209">
            <v>0</v>
          </cell>
          <cell r="JH209">
            <v>0</v>
          </cell>
          <cell r="JI209">
            <v>0</v>
          </cell>
          <cell r="JJ209">
            <v>4.9625000000000004</v>
          </cell>
          <cell r="JK209">
            <v>4.9625000000000004</v>
          </cell>
          <cell r="JL209" t="str">
            <v>&lt;--ADMw_O--</v>
          </cell>
          <cell r="JM209">
            <v>-6.0914999999999997E-2</v>
          </cell>
          <cell r="JN209">
            <v>0</v>
          </cell>
          <cell r="JO209">
            <v>967.69</v>
          </cell>
          <cell r="JP209">
            <v>76</v>
          </cell>
          <cell r="JQ209">
            <v>0.7</v>
          </cell>
          <cell r="JR209">
            <v>43640.35126797454</v>
          </cell>
          <cell r="JS209">
            <v>1</v>
          </cell>
          <cell r="JT209">
            <v>2</v>
          </cell>
        </row>
        <row r="210">
          <cell r="A210">
            <v>2113</v>
          </cell>
          <cell r="B210">
            <v>2113</v>
          </cell>
          <cell r="C210" t="str">
            <v>23061</v>
          </cell>
          <cell r="D210" t="str">
            <v>Malheur</v>
          </cell>
          <cell r="E210" t="str">
            <v>Adrian SD 61</v>
          </cell>
          <cell r="G210">
            <v>2106</v>
          </cell>
          <cell r="H210">
            <v>341335</v>
          </cell>
          <cell r="I210">
            <v>0</v>
          </cell>
          <cell r="J210">
            <v>0</v>
          </cell>
          <cell r="K210">
            <v>95</v>
          </cell>
          <cell r="L210">
            <v>0</v>
          </cell>
          <cell r="M210">
            <v>0</v>
          </cell>
          <cell r="N210">
            <v>0</v>
          </cell>
          <cell r="O210">
            <v>0</v>
          </cell>
          <cell r="P210">
            <v>18.91</v>
          </cell>
          <cell r="Q210">
            <v>276712</v>
          </cell>
          <cell r="R210">
            <v>286</v>
          </cell>
          <cell r="S210">
            <v>286</v>
          </cell>
          <cell r="T210">
            <v>286</v>
          </cell>
          <cell r="U210">
            <v>0</v>
          </cell>
          <cell r="V210" t="str">
            <v>--ADMw_F--&gt;</v>
          </cell>
          <cell r="W210">
            <v>286</v>
          </cell>
          <cell r="X210">
            <v>286</v>
          </cell>
          <cell r="Y210">
            <v>286</v>
          </cell>
          <cell r="Z210">
            <v>0</v>
          </cell>
          <cell r="AA210">
            <v>45</v>
          </cell>
          <cell r="AB210">
            <v>31.46</v>
          </cell>
          <cell r="AC210">
            <v>2.2999999999999998</v>
          </cell>
          <cell r="AD210">
            <v>25</v>
          </cell>
          <cell r="AE210">
            <v>12.5</v>
          </cell>
          <cell r="AF210">
            <v>25</v>
          </cell>
          <cell r="AG210">
            <v>25</v>
          </cell>
          <cell r="AH210">
            <v>0</v>
          </cell>
          <cell r="AI210">
            <v>0</v>
          </cell>
          <cell r="AJ210">
            <v>0</v>
          </cell>
          <cell r="AK210">
            <v>0</v>
          </cell>
          <cell r="AL210">
            <v>0</v>
          </cell>
          <cell r="AM210">
            <v>0</v>
          </cell>
          <cell r="AN210">
            <v>0</v>
          </cell>
          <cell r="AO210">
            <v>0</v>
          </cell>
          <cell r="AP210">
            <v>0</v>
          </cell>
          <cell r="AQ210">
            <v>0</v>
          </cell>
          <cell r="AR210">
            <v>0</v>
          </cell>
          <cell r="AS210">
            <v>3</v>
          </cell>
          <cell r="AT210">
            <v>0.75</v>
          </cell>
          <cell r="AU210">
            <v>46</v>
          </cell>
          <cell r="AV210">
            <v>11.5</v>
          </cell>
          <cell r="AW210">
            <v>46</v>
          </cell>
          <cell r="AX210">
            <v>46</v>
          </cell>
          <cell r="AY210">
            <v>0</v>
          </cell>
          <cell r="AZ210">
            <v>40.22</v>
          </cell>
          <cell r="BA210">
            <v>40.22</v>
          </cell>
          <cell r="BB210">
            <v>40.22</v>
          </cell>
          <cell r="BC210">
            <v>0</v>
          </cell>
          <cell r="BD210">
            <v>70.95</v>
          </cell>
          <cell r="BE210">
            <v>70.95</v>
          </cell>
          <cell r="BF210">
            <v>70.95</v>
          </cell>
          <cell r="BG210">
            <v>0</v>
          </cell>
          <cell r="BH210">
            <v>464.13819999999998</v>
          </cell>
          <cell r="BI210">
            <v>455.68</v>
          </cell>
          <cell r="BJ210">
            <v>464.13819999999998</v>
          </cell>
          <cell r="BK210">
            <v>455.68</v>
          </cell>
          <cell r="BL210">
            <v>464.13819999999998</v>
          </cell>
          <cell r="BM210">
            <v>464.13819999999998</v>
          </cell>
          <cell r="BN210" t="str">
            <v>&lt;--ADMw_F--</v>
          </cell>
          <cell r="BO210">
            <v>0</v>
          </cell>
          <cell r="BP210">
            <v>0</v>
          </cell>
          <cell r="BQ210">
            <v>967.52</v>
          </cell>
          <cell r="BR210">
            <v>73</v>
          </cell>
          <cell r="BS210">
            <v>0.7</v>
          </cell>
          <cell r="BT210" t="str">
            <v>&lt;--Spacer--&gt;</v>
          </cell>
          <cell r="BU210" t="str">
            <v>&lt;--Spacer--&gt;</v>
          </cell>
          <cell r="BV210" t="str">
            <v>&lt;--Spacer--&gt;</v>
          </cell>
          <cell r="BW210" t="str">
            <v>&lt;--Spacer--&gt;</v>
          </cell>
          <cell r="BX210">
            <v>2106</v>
          </cell>
          <cell r="BY210">
            <v>341436</v>
          </cell>
          <cell r="BZ210">
            <v>0</v>
          </cell>
          <cell r="CA210">
            <v>0</v>
          </cell>
          <cell r="CB210">
            <v>95</v>
          </cell>
          <cell r="CC210">
            <v>0</v>
          </cell>
          <cell r="CD210">
            <v>0</v>
          </cell>
          <cell r="CE210">
            <v>0</v>
          </cell>
          <cell r="CF210">
            <v>0</v>
          </cell>
          <cell r="CG210">
            <v>18.63</v>
          </cell>
          <cell r="CH210">
            <v>270842</v>
          </cell>
          <cell r="CI210">
            <v>293.62</v>
          </cell>
          <cell r="CJ210">
            <v>293.62</v>
          </cell>
          <cell r="CK210">
            <v>293.62</v>
          </cell>
          <cell r="CL210">
            <v>0</v>
          </cell>
          <cell r="CM210">
            <v>0</v>
          </cell>
          <cell r="CN210" t="str">
            <v>--ADMw_C--&gt;</v>
          </cell>
          <cell r="CO210">
            <v>293.62</v>
          </cell>
          <cell r="CP210">
            <v>293.62</v>
          </cell>
          <cell r="CQ210">
            <v>293.62</v>
          </cell>
          <cell r="CR210">
            <v>0</v>
          </cell>
          <cell r="CS210">
            <v>42</v>
          </cell>
          <cell r="CT210">
            <v>32.298200000000001</v>
          </cell>
          <cell r="CU210">
            <v>2.2999999999999998</v>
          </cell>
          <cell r="CV210">
            <v>25</v>
          </cell>
          <cell r="CW210">
            <v>12.5</v>
          </cell>
          <cell r="CX210">
            <v>25</v>
          </cell>
          <cell r="CY210">
            <v>25</v>
          </cell>
          <cell r="CZ210">
            <v>0</v>
          </cell>
          <cell r="DA210">
            <v>0</v>
          </cell>
          <cell r="DB210">
            <v>0</v>
          </cell>
          <cell r="DC210">
            <v>0</v>
          </cell>
          <cell r="DD210">
            <v>0</v>
          </cell>
          <cell r="DE210">
            <v>0</v>
          </cell>
          <cell r="DF210">
            <v>0</v>
          </cell>
          <cell r="DG210">
            <v>0</v>
          </cell>
          <cell r="DH210">
            <v>0</v>
          </cell>
          <cell r="DI210">
            <v>0</v>
          </cell>
          <cell r="DJ210">
            <v>0</v>
          </cell>
          <cell r="DK210">
            <v>3</v>
          </cell>
          <cell r="DL210">
            <v>0.75</v>
          </cell>
          <cell r="DM210">
            <v>46</v>
          </cell>
          <cell r="DN210">
            <v>11.5</v>
          </cell>
          <cell r="DO210">
            <v>46</v>
          </cell>
          <cell r="DP210">
            <v>46</v>
          </cell>
          <cell r="DQ210">
            <v>0</v>
          </cell>
          <cell r="DR210">
            <v>40.22</v>
          </cell>
          <cell r="DS210">
            <v>40.22</v>
          </cell>
          <cell r="DT210">
            <v>40.22</v>
          </cell>
          <cell r="DU210">
            <v>0</v>
          </cell>
          <cell r="DV210">
            <v>70.95</v>
          </cell>
          <cell r="DW210">
            <v>70.95</v>
          </cell>
          <cell r="DX210">
            <v>70.95</v>
          </cell>
          <cell r="DY210">
            <v>0</v>
          </cell>
          <cell r="DZ210">
            <v>477.54910000000001</v>
          </cell>
          <cell r="EA210">
            <v>464.13819999999998</v>
          </cell>
          <cell r="EB210">
            <v>477.54910000000001</v>
          </cell>
          <cell r="EC210">
            <v>464.13819999999998</v>
          </cell>
          <cell r="ED210">
            <v>477.54910000000001</v>
          </cell>
          <cell r="EE210">
            <v>477.54910000000001</v>
          </cell>
          <cell r="EF210" t="str">
            <v>&lt;--ADMw_C--</v>
          </cell>
          <cell r="EG210">
            <v>0</v>
          </cell>
          <cell r="EH210">
            <v>0</v>
          </cell>
          <cell r="EI210">
            <v>922.42</v>
          </cell>
          <cell r="EJ210">
            <v>73</v>
          </cell>
          <cell r="EK210">
            <v>0.7</v>
          </cell>
          <cell r="EL210" t="str">
            <v>&lt;--Spacer--&gt;</v>
          </cell>
          <cell r="EM210" t="str">
            <v>&lt;--Spacer--&gt;</v>
          </cell>
          <cell r="EN210" t="str">
            <v>&lt;--Spacer--&gt;</v>
          </cell>
          <cell r="EO210" t="str">
            <v>&lt;--Spacer--&gt;</v>
          </cell>
          <cell r="EP210">
            <v>2106</v>
          </cell>
          <cell r="EQ210">
            <v>392465</v>
          </cell>
          <cell r="ER210">
            <v>0</v>
          </cell>
          <cell r="ES210">
            <v>30975</v>
          </cell>
          <cell r="ET210">
            <v>82</v>
          </cell>
          <cell r="EU210">
            <v>0</v>
          </cell>
          <cell r="EV210">
            <v>0</v>
          </cell>
          <cell r="EW210">
            <v>0</v>
          </cell>
          <cell r="EX210">
            <v>0</v>
          </cell>
          <cell r="EY210">
            <v>18.91</v>
          </cell>
          <cell r="EZ210">
            <v>245290</v>
          </cell>
          <cell r="FA210">
            <v>305.81</v>
          </cell>
          <cell r="FB210">
            <v>305.81</v>
          </cell>
          <cell r="FC210">
            <v>305.81</v>
          </cell>
          <cell r="FD210">
            <v>0</v>
          </cell>
          <cell r="FE210">
            <v>0</v>
          </cell>
          <cell r="FF210" t="str">
            <v>--ADMw_P--&gt;</v>
          </cell>
          <cell r="FG210">
            <v>305.81</v>
          </cell>
          <cell r="FH210">
            <v>305.81</v>
          </cell>
          <cell r="FI210">
            <v>305.81</v>
          </cell>
          <cell r="FJ210">
            <v>0</v>
          </cell>
          <cell r="FK210">
            <v>53</v>
          </cell>
          <cell r="FL210">
            <v>33.639099999999999</v>
          </cell>
          <cell r="FM210">
            <v>2.2999999999999998</v>
          </cell>
          <cell r="FN210">
            <v>23.76</v>
          </cell>
          <cell r="FO210">
            <v>11.88</v>
          </cell>
          <cell r="FP210">
            <v>23.76</v>
          </cell>
          <cell r="FQ210">
            <v>23.76</v>
          </cell>
          <cell r="FR210">
            <v>0</v>
          </cell>
          <cell r="FS210">
            <v>0</v>
          </cell>
          <cell r="FT210">
            <v>0</v>
          </cell>
          <cell r="FU210">
            <v>0</v>
          </cell>
          <cell r="FV210">
            <v>0</v>
          </cell>
          <cell r="FW210">
            <v>0</v>
          </cell>
          <cell r="FX210">
            <v>0</v>
          </cell>
          <cell r="FY210">
            <v>0</v>
          </cell>
          <cell r="FZ210">
            <v>0</v>
          </cell>
          <cell r="GA210">
            <v>0</v>
          </cell>
          <cell r="GB210">
            <v>0</v>
          </cell>
          <cell r="GC210">
            <v>1</v>
          </cell>
          <cell r="GD210">
            <v>0.25</v>
          </cell>
          <cell r="GE210">
            <v>50</v>
          </cell>
          <cell r="GF210">
            <v>12.5</v>
          </cell>
          <cell r="GG210">
            <v>50</v>
          </cell>
          <cell r="GH210">
            <v>50</v>
          </cell>
          <cell r="GI210">
            <v>0</v>
          </cell>
          <cell r="GJ210">
            <v>40.22</v>
          </cell>
          <cell r="GK210">
            <v>40.22</v>
          </cell>
          <cell r="GL210">
            <v>40.22</v>
          </cell>
          <cell r="GM210">
            <v>0</v>
          </cell>
          <cell r="GN210">
            <v>70.95</v>
          </cell>
          <cell r="GO210">
            <v>70.95</v>
          </cell>
          <cell r="GP210">
            <v>70.95</v>
          </cell>
          <cell r="GQ210">
            <v>0</v>
          </cell>
          <cell r="GR210">
            <v>458.17349999999999</v>
          </cell>
          <cell r="GS210">
            <v>477.54910000000001</v>
          </cell>
          <cell r="GT210">
            <v>458.17349999999999</v>
          </cell>
          <cell r="GU210">
            <v>477.54910000000001</v>
          </cell>
          <cell r="GV210">
            <v>477.54910000000001</v>
          </cell>
          <cell r="GW210">
            <v>477.54910000000001</v>
          </cell>
          <cell r="GX210" t="str">
            <v>&lt;--ADMw_P--</v>
          </cell>
          <cell r="GY210">
            <v>0</v>
          </cell>
          <cell r="GZ210">
            <v>0</v>
          </cell>
          <cell r="HA210">
            <v>802.1</v>
          </cell>
          <cell r="HB210">
            <v>70</v>
          </cell>
          <cell r="HC210">
            <v>0.7</v>
          </cell>
          <cell r="HD210" t="str">
            <v>&lt;--Spacer--&gt;</v>
          </cell>
          <cell r="HE210" t="str">
            <v>&lt;--Spacer--&gt;</v>
          </cell>
          <cell r="HF210" t="str">
            <v>&lt;--Spacer--&gt;</v>
          </cell>
          <cell r="HG210" t="str">
            <v>&lt;--Spacer--&gt;</v>
          </cell>
          <cell r="HH210">
            <v>2106</v>
          </cell>
          <cell r="HI210">
            <v>314025</v>
          </cell>
          <cell r="HJ210">
            <v>0</v>
          </cell>
          <cell r="HK210">
            <v>35634</v>
          </cell>
          <cell r="HL210">
            <v>90</v>
          </cell>
          <cell r="HM210">
            <v>0</v>
          </cell>
          <cell r="HN210">
            <v>0</v>
          </cell>
          <cell r="HO210">
            <v>0</v>
          </cell>
          <cell r="HP210">
            <v>0</v>
          </cell>
          <cell r="HQ210">
            <v>18.440000000000001</v>
          </cell>
          <cell r="HR210">
            <v>209421</v>
          </cell>
          <cell r="HS210">
            <v>287.85000000000002</v>
          </cell>
          <cell r="HT210">
            <v>287.85000000000002</v>
          </cell>
          <cell r="HU210">
            <v>287.85000000000002</v>
          </cell>
          <cell r="HV210">
            <v>0</v>
          </cell>
          <cell r="HW210">
            <v>0</v>
          </cell>
          <cell r="HX210" t="str">
            <v>--ADMw_O--&gt;</v>
          </cell>
          <cell r="HY210">
            <v>287.85000000000002</v>
          </cell>
          <cell r="HZ210">
            <v>287.85000000000002</v>
          </cell>
          <cell r="IA210">
            <v>287.85000000000002</v>
          </cell>
          <cell r="IB210">
            <v>0</v>
          </cell>
          <cell r="IC210">
            <v>41</v>
          </cell>
          <cell r="ID210">
            <v>31.663499999999999</v>
          </cell>
          <cell r="IE210">
            <v>1.7</v>
          </cell>
          <cell r="IF210">
            <v>25.74</v>
          </cell>
          <cell r="IG210">
            <v>12.87</v>
          </cell>
          <cell r="IH210">
            <v>25.74</v>
          </cell>
          <cell r="II210">
            <v>25.74</v>
          </cell>
          <cell r="IJ210">
            <v>0</v>
          </cell>
          <cell r="IK210">
            <v>0</v>
          </cell>
          <cell r="IL210">
            <v>0</v>
          </cell>
          <cell r="IM210">
            <v>0</v>
          </cell>
          <cell r="IN210">
            <v>0</v>
          </cell>
          <cell r="IO210">
            <v>0</v>
          </cell>
          <cell r="IP210">
            <v>0</v>
          </cell>
          <cell r="IQ210">
            <v>0</v>
          </cell>
          <cell r="IR210">
            <v>0</v>
          </cell>
          <cell r="IS210">
            <v>0</v>
          </cell>
          <cell r="IT210">
            <v>0</v>
          </cell>
          <cell r="IU210">
            <v>0</v>
          </cell>
          <cell r="IV210">
            <v>0</v>
          </cell>
          <cell r="IW210">
            <v>42</v>
          </cell>
          <cell r="IX210">
            <v>10.5</v>
          </cell>
          <cell r="IY210">
            <v>42</v>
          </cell>
          <cell r="IZ210">
            <v>42</v>
          </cell>
          <cell r="JA210">
            <v>0</v>
          </cell>
          <cell r="JB210">
            <v>46.8</v>
          </cell>
          <cell r="JC210">
            <v>46.8</v>
          </cell>
          <cell r="JD210">
            <v>46.8</v>
          </cell>
          <cell r="JE210">
            <v>0</v>
          </cell>
          <cell r="JF210">
            <v>66.790000000000006</v>
          </cell>
          <cell r="JG210">
            <v>66.790000000000006</v>
          </cell>
          <cell r="JH210">
            <v>66.790000000000006</v>
          </cell>
          <cell r="JI210">
            <v>0</v>
          </cell>
          <cell r="JJ210">
            <v>458.17349999999999</v>
          </cell>
          <cell r="JK210">
            <v>458.17349999999999</v>
          </cell>
          <cell r="JL210" t="str">
            <v>&lt;--ADMw_O--</v>
          </cell>
          <cell r="JM210">
            <v>-1.2329999999999999E-3</v>
          </cell>
          <cell r="JN210">
            <v>0</v>
          </cell>
          <cell r="JO210">
            <v>727.54</v>
          </cell>
          <cell r="JP210">
            <v>67</v>
          </cell>
          <cell r="JQ210">
            <v>0.7</v>
          </cell>
          <cell r="JR210">
            <v>43640.35126797454</v>
          </cell>
          <cell r="JS210">
            <v>1</v>
          </cell>
          <cell r="JT210">
            <v>2</v>
          </cell>
        </row>
        <row r="211">
          <cell r="A211">
            <v>2114</v>
          </cell>
          <cell r="B211">
            <v>2114</v>
          </cell>
          <cell r="C211" t="str">
            <v>23066</v>
          </cell>
          <cell r="D211" t="str">
            <v>Malheur</v>
          </cell>
          <cell r="E211" t="str">
            <v>Harper SD 66</v>
          </cell>
          <cell r="G211">
            <v>2106</v>
          </cell>
          <cell r="H211">
            <v>110000</v>
          </cell>
          <cell r="I211">
            <v>0</v>
          </cell>
          <cell r="J211">
            <v>0</v>
          </cell>
          <cell r="K211">
            <v>0</v>
          </cell>
          <cell r="L211">
            <v>0</v>
          </cell>
          <cell r="M211">
            <v>0</v>
          </cell>
          <cell r="N211">
            <v>0</v>
          </cell>
          <cell r="O211">
            <v>0</v>
          </cell>
          <cell r="P211">
            <v>15.21</v>
          </cell>
          <cell r="Q211">
            <v>218000</v>
          </cell>
          <cell r="R211">
            <v>95</v>
          </cell>
          <cell r="S211">
            <v>95</v>
          </cell>
          <cell r="T211">
            <v>95</v>
          </cell>
          <cell r="U211">
            <v>0</v>
          </cell>
          <cell r="V211" t="str">
            <v>--ADMw_F--&gt;</v>
          </cell>
          <cell r="W211">
            <v>95</v>
          </cell>
          <cell r="X211">
            <v>95</v>
          </cell>
          <cell r="Y211">
            <v>95</v>
          </cell>
          <cell r="Z211">
            <v>0</v>
          </cell>
          <cell r="AA211">
            <v>13</v>
          </cell>
          <cell r="AB211">
            <v>10.45</v>
          </cell>
          <cell r="AC211">
            <v>1.1000000000000001</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1</v>
          </cell>
          <cell r="AT211">
            <v>0.25</v>
          </cell>
          <cell r="AU211">
            <v>17</v>
          </cell>
          <cell r="AV211">
            <v>4.25</v>
          </cell>
          <cell r="AW211">
            <v>17</v>
          </cell>
          <cell r="AX211">
            <v>17</v>
          </cell>
          <cell r="AY211">
            <v>0</v>
          </cell>
          <cell r="AZ211">
            <v>0</v>
          </cell>
          <cell r="BA211">
            <v>54.86</v>
          </cell>
          <cell r="BB211">
            <v>0</v>
          </cell>
          <cell r="BC211">
            <v>54.86</v>
          </cell>
          <cell r="BD211">
            <v>0</v>
          </cell>
          <cell r="BE211">
            <v>50.46</v>
          </cell>
          <cell r="BF211">
            <v>0</v>
          </cell>
          <cell r="BG211">
            <v>50.46</v>
          </cell>
          <cell r="BH211">
            <v>12.534800000000001</v>
          </cell>
          <cell r="BI211">
            <v>111.05</v>
          </cell>
          <cell r="BJ211">
            <v>223.78479999999999</v>
          </cell>
          <cell r="BK211">
            <v>216.37</v>
          </cell>
          <cell r="BL211">
            <v>111.05</v>
          </cell>
          <cell r="BM211">
            <v>223.78479999999999</v>
          </cell>
          <cell r="BN211" t="str">
            <v>&lt;--ADMw_F--</v>
          </cell>
          <cell r="BO211">
            <v>-1.3317000000000001E-2</v>
          </cell>
          <cell r="BP211">
            <v>0</v>
          </cell>
          <cell r="BQ211">
            <v>2294.7399999999998</v>
          </cell>
          <cell r="BR211">
            <v>91</v>
          </cell>
          <cell r="BS211">
            <v>0.9</v>
          </cell>
          <cell r="BT211" t="str">
            <v>&lt;--Spacer--&gt;</v>
          </cell>
          <cell r="BU211" t="str">
            <v>&lt;--Spacer--&gt;</v>
          </cell>
          <cell r="BV211" t="str">
            <v>&lt;--Spacer--&gt;</v>
          </cell>
          <cell r="BW211" t="str">
            <v>&lt;--Spacer--&gt;</v>
          </cell>
          <cell r="BX211">
            <v>2106</v>
          </cell>
          <cell r="BY211">
            <v>109500</v>
          </cell>
          <cell r="BZ211">
            <v>0</v>
          </cell>
          <cell r="CA211">
            <v>0</v>
          </cell>
          <cell r="CB211">
            <v>0</v>
          </cell>
          <cell r="CC211">
            <v>0</v>
          </cell>
          <cell r="CD211">
            <v>0</v>
          </cell>
          <cell r="CE211">
            <v>0</v>
          </cell>
          <cell r="CF211">
            <v>0</v>
          </cell>
          <cell r="CG211">
            <v>16.850000000000001</v>
          </cell>
          <cell r="CH211">
            <v>216000</v>
          </cell>
          <cell r="CI211">
            <v>0</v>
          </cell>
          <cell r="CJ211">
            <v>101.68</v>
          </cell>
          <cell r="CK211">
            <v>0</v>
          </cell>
          <cell r="CL211">
            <v>101.68</v>
          </cell>
          <cell r="CM211">
            <v>0</v>
          </cell>
          <cell r="CN211" t="str">
            <v>--ADMw_C--&gt;</v>
          </cell>
          <cell r="CO211">
            <v>0</v>
          </cell>
          <cell r="CP211">
            <v>101.68</v>
          </cell>
          <cell r="CQ211">
            <v>0</v>
          </cell>
          <cell r="CR211">
            <v>101.68</v>
          </cell>
          <cell r="CS211">
            <v>13</v>
          </cell>
          <cell r="CT211">
            <v>11.184799999999999</v>
          </cell>
          <cell r="CU211">
            <v>1.1000000000000001</v>
          </cell>
          <cell r="CV211">
            <v>0</v>
          </cell>
          <cell r="CW211">
            <v>0</v>
          </cell>
          <cell r="CX211">
            <v>0</v>
          </cell>
          <cell r="CY211">
            <v>0</v>
          </cell>
          <cell r="CZ211">
            <v>0</v>
          </cell>
          <cell r="DA211">
            <v>0</v>
          </cell>
          <cell r="DB211">
            <v>0</v>
          </cell>
          <cell r="DC211">
            <v>0</v>
          </cell>
          <cell r="DD211">
            <v>0</v>
          </cell>
          <cell r="DE211">
            <v>0</v>
          </cell>
          <cell r="DF211">
            <v>0</v>
          </cell>
          <cell r="DG211">
            <v>0</v>
          </cell>
          <cell r="DH211">
            <v>0</v>
          </cell>
          <cell r="DI211">
            <v>0</v>
          </cell>
          <cell r="DJ211">
            <v>0</v>
          </cell>
          <cell r="DK211">
            <v>1</v>
          </cell>
          <cell r="DL211">
            <v>0.25</v>
          </cell>
          <cell r="DM211">
            <v>0</v>
          </cell>
          <cell r="DN211">
            <v>0</v>
          </cell>
          <cell r="DO211">
            <v>17</v>
          </cell>
          <cell r="DP211">
            <v>0</v>
          </cell>
          <cell r="DQ211">
            <v>17</v>
          </cell>
          <cell r="DR211">
            <v>0</v>
          </cell>
          <cell r="DS211">
            <v>54.86</v>
          </cell>
          <cell r="DT211">
            <v>0</v>
          </cell>
          <cell r="DU211">
            <v>54.86</v>
          </cell>
          <cell r="DV211">
            <v>0</v>
          </cell>
          <cell r="DW211">
            <v>50.46</v>
          </cell>
          <cell r="DX211">
            <v>0</v>
          </cell>
          <cell r="DY211">
            <v>50.46</v>
          </cell>
          <cell r="DZ211">
            <v>13.8065</v>
          </cell>
          <cell r="EA211">
            <v>12.534800000000001</v>
          </cell>
          <cell r="EB211">
            <v>227.7765</v>
          </cell>
          <cell r="EC211">
            <v>223.78479999999999</v>
          </cell>
          <cell r="ED211">
            <v>13.8065</v>
          </cell>
          <cell r="EE211">
            <v>227.7765</v>
          </cell>
          <cell r="EF211" t="str">
            <v>&lt;--ADMw_C--</v>
          </cell>
          <cell r="EG211">
            <v>-2.7929999999999999E-3</v>
          </cell>
          <cell r="EH211">
            <v>0</v>
          </cell>
          <cell r="EI211">
            <v>2118.48</v>
          </cell>
          <cell r="EJ211">
            <v>92</v>
          </cell>
          <cell r="EK211">
            <v>0.9</v>
          </cell>
          <cell r="EL211" t="str">
            <v>&lt;--Spacer--&gt;</v>
          </cell>
          <cell r="EM211" t="str">
            <v>&lt;--Spacer--&gt;</v>
          </cell>
          <cell r="EN211" t="str">
            <v>&lt;--Spacer--&gt;</v>
          </cell>
          <cell r="EO211" t="str">
            <v>&lt;--Spacer--&gt;</v>
          </cell>
          <cell r="EP211">
            <v>2106</v>
          </cell>
          <cell r="EQ211">
            <v>106016</v>
          </cell>
          <cell r="ER211">
            <v>0</v>
          </cell>
          <cell r="ES211">
            <v>11170</v>
          </cell>
          <cell r="ET211">
            <v>0</v>
          </cell>
          <cell r="EU211">
            <v>0</v>
          </cell>
          <cell r="EV211">
            <v>0</v>
          </cell>
          <cell r="EW211">
            <v>0</v>
          </cell>
          <cell r="EX211">
            <v>0</v>
          </cell>
          <cell r="EY211">
            <v>15.21</v>
          </cell>
          <cell r="EZ211">
            <v>179460</v>
          </cell>
          <cell r="FA211">
            <v>0</v>
          </cell>
          <cell r="FB211">
            <v>104.15</v>
          </cell>
          <cell r="FC211">
            <v>0</v>
          </cell>
          <cell r="FD211">
            <v>104.15</v>
          </cell>
          <cell r="FE211">
            <v>0</v>
          </cell>
          <cell r="FF211" t="str">
            <v>--ADMw_P--&gt;</v>
          </cell>
          <cell r="FG211">
            <v>0</v>
          </cell>
          <cell r="FH211">
            <v>104.15</v>
          </cell>
          <cell r="FI211">
            <v>0</v>
          </cell>
          <cell r="FJ211">
            <v>104.15</v>
          </cell>
          <cell r="FK211">
            <v>18</v>
          </cell>
          <cell r="FL211">
            <v>11.4565</v>
          </cell>
          <cell r="FM211">
            <v>1.1000000000000001</v>
          </cell>
          <cell r="FN211">
            <v>0</v>
          </cell>
          <cell r="FO211">
            <v>0</v>
          </cell>
          <cell r="FP211">
            <v>0</v>
          </cell>
          <cell r="FQ211">
            <v>0</v>
          </cell>
          <cell r="FR211">
            <v>0</v>
          </cell>
          <cell r="FS211">
            <v>0</v>
          </cell>
          <cell r="FT211">
            <v>0</v>
          </cell>
          <cell r="FU211">
            <v>0</v>
          </cell>
          <cell r="FV211">
            <v>0</v>
          </cell>
          <cell r="FW211">
            <v>0</v>
          </cell>
          <cell r="FX211">
            <v>0</v>
          </cell>
          <cell r="FY211">
            <v>0</v>
          </cell>
          <cell r="FZ211">
            <v>0</v>
          </cell>
          <cell r="GA211">
            <v>0</v>
          </cell>
          <cell r="GB211">
            <v>0</v>
          </cell>
          <cell r="GC211">
            <v>5</v>
          </cell>
          <cell r="GD211">
            <v>1.25</v>
          </cell>
          <cell r="GE211">
            <v>0</v>
          </cell>
          <cell r="GF211">
            <v>0</v>
          </cell>
          <cell r="GG211">
            <v>18</v>
          </cell>
          <cell r="GH211">
            <v>0</v>
          </cell>
          <cell r="GI211">
            <v>18</v>
          </cell>
          <cell r="GJ211">
            <v>0</v>
          </cell>
          <cell r="GK211">
            <v>54.86</v>
          </cell>
          <cell r="GL211">
            <v>0</v>
          </cell>
          <cell r="GM211">
            <v>54.86</v>
          </cell>
          <cell r="GN211">
            <v>0</v>
          </cell>
          <cell r="GO211">
            <v>50.46</v>
          </cell>
          <cell r="GP211">
            <v>0</v>
          </cell>
          <cell r="GQ211">
            <v>50.46</v>
          </cell>
          <cell r="GR211">
            <v>11.692299999999999</v>
          </cell>
          <cell r="GS211">
            <v>13.8065</v>
          </cell>
          <cell r="GT211">
            <v>219.00229999999999</v>
          </cell>
          <cell r="GU211">
            <v>227.7765</v>
          </cell>
          <cell r="GV211">
            <v>13.8065</v>
          </cell>
          <cell r="GW211">
            <v>227.7765</v>
          </cell>
          <cell r="GX211" t="str">
            <v>&lt;--ADMw_P--</v>
          </cell>
          <cell r="GY211">
            <v>0</v>
          </cell>
          <cell r="GZ211">
            <v>0</v>
          </cell>
          <cell r="HA211">
            <v>1723.09</v>
          </cell>
          <cell r="HB211">
            <v>88</v>
          </cell>
          <cell r="HC211">
            <v>0.8</v>
          </cell>
          <cell r="HD211" t="str">
            <v>&lt;--Spacer--&gt;</v>
          </cell>
          <cell r="HE211" t="str">
            <v>&lt;--Spacer--&gt;</v>
          </cell>
          <cell r="HF211" t="str">
            <v>&lt;--Spacer--&gt;</v>
          </cell>
          <cell r="HG211" t="str">
            <v>&lt;--Spacer--&gt;</v>
          </cell>
          <cell r="HH211">
            <v>2106</v>
          </cell>
          <cell r="HI211">
            <v>108208</v>
          </cell>
          <cell r="HJ211">
            <v>0</v>
          </cell>
          <cell r="HK211">
            <v>12970</v>
          </cell>
          <cell r="HL211">
            <v>0</v>
          </cell>
          <cell r="HM211">
            <v>0</v>
          </cell>
          <cell r="HN211">
            <v>0</v>
          </cell>
          <cell r="HO211">
            <v>0</v>
          </cell>
          <cell r="HP211">
            <v>0</v>
          </cell>
          <cell r="HQ211">
            <v>15.03</v>
          </cell>
          <cell r="HR211">
            <v>177172</v>
          </cell>
          <cell r="HS211">
            <v>0</v>
          </cell>
          <cell r="HT211">
            <v>99.93</v>
          </cell>
          <cell r="HU211">
            <v>0</v>
          </cell>
          <cell r="HV211">
            <v>99.93</v>
          </cell>
          <cell r="HW211">
            <v>0</v>
          </cell>
          <cell r="HX211" t="str">
            <v>--ADMw_O--&gt;</v>
          </cell>
          <cell r="HY211">
            <v>0</v>
          </cell>
          <cell r="HZ211">
            <v>99.93</v>
          </cell>
          <cell r="IA211">
            <v>0</v>
          </cell>
          <cell r="IB211">
            <v>99.93</v>
          </cell>
          <cell r="IC211">
            <v>14</v>
          </cell>
          <cell r="ID211">
            <v>10.9923</v>
          </cell>
          <cell r="IE211">
            <v>0.7</v>
          </cell>
          <cell r="IF211">
            <v>0</v>
          </cell>
          <cell r="IG211">
            <v>0</v>
          </cell>
          <cell r="IH211">
            <v>0</v>
          </cell>
          <cell r="II211">
            <v>0</v>
          </cell>
          <cell r="IJ211">
            <v>0</v>
          </cell>
          <cell r="IK211">
            <v>0</v>
          </cell>
          <cell r="IL211">
            <v>0</v>
          </cell>
          <cell r="IM211">
            <v>0</v>
          </cell>
          <cell r="IN211">
            <v>0</v>
          </cell>
          <cell r="IO211">
            <v>0</v>
          </cell>
          <cell r="IP211">
            <v>0</v>
          </cell>
          <cell r="IQ211">
            <v>0</v>
          </cell>
          <cell r="IR211">
            <v>0</v>
          </cell>
          <cell r="IS211">
            <v>0</v>
          </cell>
          <cell r="IT211">
            <v>0</v>
          </cell>
          <cell r="IU211">
            <v>0</v>
          </cell>
          <cell r="IV211">
            <v>0</v>
          </cell>
          <cell r="IW211">
            <v>0</v>
          </cell>
          <cell r="IX211">
            <v>0</v>
          </cell>
          <cell r="IY211">
            <v>16</v>
          </cell>
          <cell r="IZ211">
            <v>0</v>
          </cell>
          <cell r="JA211">
            <v>16</v>
          </cell>
          <cell r="JB211">
            <v>0</v>
          </cell>
          <cell r="JC211">
            <v>52.92</v>
          </cell>
          <cell r="JD211">
            <v>0</v>
          </cell>
          <cell r="JE211">
            <v>52.92</v>
          </cell>
          <cell r="JF211">
            <v>0</v>
          </cell>
          <cell r="JG211">
            <v>50.46</v>
          </cell>
          <cell r="JH211">
            <v>0</v>
          </cell>
          <cell r="JI211">
            <v>50.46</v>
          </cell>
          <cell r="JJ211">
            <v>11.692299999999999</v>
          </cell>
          <cell r="JK211">
            <v>219.00229999999999</v>
          </cell>
          <cell r="JL211" t="str">
            <v>&lt;--ADMw_O--</v>
          </cell>
          <cell r="JM211">
            <v>0</v>
          </cell>
          <cell r="JN211">
            <v>0</v>
          </cell>
          <cell r="JO211">
            <v>1772.96</v>
          </cell>
          <cell r="JP211">
            <v>92</v>
          </cell>
          <cell r="JQ211">
            <v>0.9</v>
          </cell>
          <cell r="JR211">
            <v>43640.35126797454</v>
          </cell>
          <cell r="JS211">
            <v>1</v>
          </cell>
          <cell r="JT211">
            <v>2</v>
          </cell>
        </row>
        <row r="212">
          <cell r="A212">
            <v>3362</v>
          </cell>
          <cell r="B212">
            <v>2114</v>
          </cell>
          <cell r="D212" t="str">
            <v>Malheur</v>
          </cell>
          <cell r="E212" t="str">
            <v>Harper SD 66</v>
          </cell>
          <cell r="F212" t="str">
            <v>Harper Charter School</v>
          </cell>
          <cell r="H212">
            <v>0</v>
          </cell>
          <cell r="I212">
            <v>0</v>
          </cell>
          <cell r="J212">
            <v>0</v>
          </cell>
          <cell r="K212">
            <v>0</v>
          </cell>
          <cell r="L212">
            <v>0</v>
          </cell>
          <cell r="M212">
            <v>0</v>
          </cell>
          <cell r="N212">
            <v>0</v>
          </cell>
          <cell r="O212">
            <v>0</v>
          </cell>
          <cell r="P212">
            <v>0</v>
          </cell>
          <cell r="Q212">
            <v>0</v>
          </cell>
          <cell r="R212">
            <v>0</v>
          </cell>
          <cell r="T212">
            <v>0</v>
          </cell>
          <cell r="U212">
            <v>0</v>
          </cell>
          <cell r="V212" t="str">
            <v>--ADMw_F--&gt;</v>
          </cell>
          <cell r="W212">
            <v>0</v>
          </cell>
          <cell r="Y212">
            <v>0</v>
          </cell>
          <cell r="Z212">
            <v>0</v>
          </cell>
          <cell r="AA212">
            <v>0</v>
          </cell>
          <cell r="AB212">
            <v>0</v>
          </cell>
          <cell r="AC212">
            <v>0</v>
          </cell>
          <cell r="AD212">
            <v>0</v>
          </cell>
          <cell r="AE212">
            <v>0</v>
          </cell>
          <cell r="AG212">
            <v>0</v>
          </cell>
          <cell r="AH212">
            <v>0</v>
          </cell>
          <cell r="AI212">
            <v>0</v>
          </cell>
          <cell r="AJ212">
            <v>0</v>
          </cell>
          <cell r="AL212">
            <v>0</v>
          </cell>
          <cell r="AM212">
            <v>0</v>
          </cell>
          <cell r="AN212">
            <v>0</v>
          </cell>
          <cell r="AO212">
            <v>0</v>
          </cell>
          <cell r="AQ212">
            <v>0</v>
          </cell>
          <cell r="AR212">
            <v>0</v>
          </cell>
          <cell r="AS212">
            <v>0</v>
          </cell>
          <cell r="AT212">
            <v>0</v>
          </cell>
          <cell r="AU212">
            <v>0</v>
          </cell>
          <cell r="AV212">
            <v>0</v>
          </cell>
          <cell r="AX212">
            <v>0</v>
          </cell>
          <cell r="AY212">
            <v>0</v>
          </cell>
          <cell r="AZ212">
            <v>54.86</v>
          </cell>
          <cell r="BB212">
            <v>54.86</v>
          </cell>
          <cell r="BC212">
            <v>0</v>
          </cell>
          <cell r="BD212">
            <v>50.46</v>
          </cell>
          <cell r="BF212">
            <v>50.46</v>
          </cell>
          <cell r="BG212">
            <v>0</v>
          </cell>
          <cell r="BH212">
            <v>211.25</v>
          </cell>
          <cell r="BI212">
            <v>105.32</v>
          </cell>
          <cell r="BL212">
            <v>211.25</v>
          </cell>
          <cell r="BN212" t="str">
            <v>&lt;--ADMw_F--</v>
          </cell>
          <cell r="BO212">
            <v>0</v>
          </cell>
          <cell r="BP212">
            <v>0</v>
          </cell>
          <cell r="BQ212">
            <v>0</v>
          </cell>
          <cell r="BR212">
            <v>0</v>
          </cell>
          <cell r="BS212">
            <v>0</v>
          </cell>
          <cell r="BT212" t="str">
            <v>&lt;--Spacer--&gt;</v>
          </cell>
          <cell r="BU212" t="str">
            <v>&lt;--Spacer--&gt;</v>
          </cell>
          <cell r="BV212" t="str">
            <v>&lt;--Spacer--&gt;</v>
          </cell>
          <cell r="BW212" t="str">
            <v>&lt;--Spacer--&gt;</v>
          </cell>
          <cell r="BY212">
            <v>0</v>
          </cell>
          <cell r="BZ212">
            <v>0</v>
          </cell>
          <cell r="CA212">
            <v>0</v>
          </cell>
          <cell r="CB212">
            <v>0</v>
          </cell>
          <cell r="CC212">
            <v>0</v>
          </cell>
          <cell r="CD212">
            <v>0</v>
          </cell>
          <cell r="CE212">
            <v>0</v>
          </cell>
          <cell r="CF212">
            <v>0</v>
          </cell>
          <cell r="CG212">
            <v>0</v>
          </cell>
          <cell r="CH212">
            <v>0</v>
          </cell>
          <cell r="CI212">
            <v>101.68</v>
          </cell>
          <cell r="CK212">
            <v>101.68</v>
          </cell>
          <cell r="CL212">
            <v>0</v>
          </cell>
          <cell r="CM212">
            <v>0</v>
          </cell>
          <cell r="CN212" t="str">
            <v>--ADMw_C--&gt;</v>
          </cell>
          <cell r="CO212">
            <v>101.68</v>
          </cell>
          <cell r="CQ212">
            <v>101.68</v>
          </cell>
          <cell r="CR212">
            <v>0</v>
          </cell>
          <cell r="CS212">
            <v>0</v>
          </cell>
          <cell r="CT212">
            <v>0</v>
          </cell>
          <cell r="CU212">
            <v>0</v>
          </cell>
          <cell r="CV212">
            <v>0</v>
          </cell>
          <cell r="CW212">
            <v>0</v>
          </cell>
          <cell r="CY212">
            <v>0</v>
          </cell>
          <cell r="CZ212">
            <v>0</v>
          </cell>
          <cell r="DA212">
            <v>0</v>
          </cell>
          <cell r="DB212">
            <v>0</v>
          </cell>
          <cell r="DD212">
            <v>0</v>
          </cell>
          <cell r="DE212">
            <v>0</v>
          </cell>
          <cell r="DF212">
            <v>0</v>
          </cell>
          <cell r="DG212">
            <v>0</v>
          </cell>
          <cell r="DI212">
            <v>0</v>
          </cell>
          <cell r="DJ212">
            <v>0</v>
          </cell>
          <cell r="DK212">
            <v>0</v>
          </cell>
          <cell r="DL212">
            <v>0</v>
          </cell>
          <cell r="DM212">
            <v>17</v>
          </cell>
          <cell r="DN212">
            <v>4.25</v>
          </cell>
          <cell r="DP212">
            <v>17</v>
          </cell>
          <cell r="DQ212">
            <v>0</v>
          </cell>
          <cell r="DR212">
            <v>54.86</v>
          </cell>
          <cell r="DT212">
            <v>54.86</v>
          </cell>
          <cell r="DU212">
            <v>0</v>
          </cell>
          <cell r="DV212">
            <v>50.46</v>
          </cell>
          <cell r="DX212">
            <v>50.46</v>
          </cell>
          <cell r="DY212">
            <v>0</v>
          </cell>
          <cell r="DZ212">
            <v>213.97</v>
          </cell>
          <cell r="EA212">
            <v>211.25</v>
          </cell>
          <cell r="ED212">
            <v>213.97</v>
          </cell>
          <cell r="EF212" t="str">
            <v>&lt;--ADMw_C--</v>
          </cell>
          <cell r="EG212">
            <v>-2.7929999999999999E-3</v>
          </cell>
          <cell r="EH212">
            <v>0</v>
          </cell>
          <cell r="EI212">
            <v>0</v>
          </cell>
          <cell r="EJ212">
            <v>0</v>
          </cell>
          <cell r="EK212">
            <v>0</v>
          </cell>
          <cell r="EL212" t="str">
            <v>&lt;--Spacer--&gt;</v>
          </cell>
          <cell r="EM212" t="str">
            <v>&lt;--Spacer--&gt;</v>
          </cell>
          <cell r="EN212" t="str">
            <v>&lt;--Spacer--&gt;</v>
          </cell>
          <cell r="EO212" t="str">
            <v>&lt;--Spacer--&gt;</v>
          </cell>
          <cell r="EQ212">
            <v>0</v>
          </cell>
          <cell r="ER212">
            <v>0</v>
          </cell>
          <cell r="ES212">
            <v>0</v>
          </cell>
          <cell r="ET212">
            <v>0</v>
          </cell>
          <cell r="EU212">
            <v>0</v>
          </cell>
          <cell r="EV212">
            <v>0</v>
          </cell>
          <cell r="EW212">
            <v>0</v>
          </cell>
          <cell r="EX212">
            <v>0</v>
          </cell>
          <cell r="EY212">
            <v>0</v>
          </cell>
          <cell r="EZ212">
            <v>0</v>
          </cell>
          <cell r="FA212">
            <v>104.15</v>
          </cell>
          <cell r="FC212">
            <v>104.15</v>
          </cell>
          <cell r="FD212">
            <v>0</v>
          </cell>
          <cell r="FE212">
            <v>0</v>
          </cell>
          <cell r="FF212" t="str">
            <v>--ADMw_P--&gt;</v>
          </cell>
          <cell r="FG212">
            <v>104.15</v>
          </cell>
          <cell r="FI212">
            <v>104.15</v>
          </cell>
          <cell r="FJ212">
            <v>0</v>
          </cell>
          <cell r="FK212">
            <v>0</v>
          </cell>
          <cell r="FL212">
            <v>0</v>
          </cell>
          <cell r="FM212">
            <v>0</v>
          </cell>
          <cell r="FN212">
            <v>0</v>
          </cell>
          <cell r="FO212">
            <v>0</v>
          </cell>
          <cell r="FQ212">
            <v>0</v>
          </cell>
          <cell r="FR212">
            <v>0</v>
          </cell>
          <cell r="FS212">
            <v>0</v>
          </cell>
          <cell r="FT212">
            <v>0</v>
          </cell>
          <cell r="FV212">
            <v>0</v>
          </cell>
          <cell r="FW212">
            <v>0</v>
          </cell>
          <cell r="FX212">
            <v>0</v>
          </cell>
          <cell r="FY212">
            <v>0</v>
          </cell>
          <cell r="GA212">
            <v>0</v>
          </cell>
          <cell r="GB212">
            <v>0</v>
          </cell>
          <cell r="GC212">
            <v>0</v>
          </cell>
          <cell r="GD212">
            <v>0</v>
          </cell>
          <cell r="GE212">
            <v>18</v>
          </cell>
          <cell r="GF212">
            <v>4.5</v>
          </cell>
          <cell r="GH212">
            <v>18</v>
          </cell>
          <cell r="GI212">
            <v>0</v>
          </cell>
          <cell r="GJ212">
            <v>54.86</v>
          </cell>
          <cell r="GL212">
            <v>54.86</v>
          </cell>
          <cell r="GM212">
            <v>0</v>
          </cell>
          <cell r="GN212">
            <v>50.46</v>
          </cell>
          <cell r="GP212">
            <v>50.46</v>
          </cell>
          <cell r="GQ212">
            <v>0</v>
          </cell>
          <cell r="GR212">
            <v>207.31</v>
          </cell>
          <cell r="GS212">
            <v>213.97</v>
          </cell>
          <cell r="GV212">
            <v>213.97</v>
          </cell>
          <cell r="GX212" t="str">
            <v>&lt;--ADMw_P--</v>
          </cell>
          <cell r="GY212">
            <v>0</v>
          </cell>
          <cell r="GZ212">
            <v>0</v>
          </cell>
          <cell r="HA212">
            <v>0</v>
          </cell>
          <cell r="HB212">
            <v>0</v>
          </cell>
          <cell r="HC212">
            <v>0</v>
          </cell>
          <cell r="HD212" t="str">
            <v>&lt;--Spacer--&gt;</v>
          </cell>
          <cell r="HE212" t="str">
            <v>&lt;--Spacer--&gt;</v>
          </cell>
          <cell r="HF212" t="str">
            <v>&lt;--Spacer--&gt;</v>
          </cell>
          <cell r="HG212" t="str">
            <v>&lt;--Spacer--&gt;</v>
          </cell>
          <cell r="HI212">
            <v>0</v>
          </cell>
          <cell r="HJ212">
            <v>0</v>
          </cell>
          <cell r="HK212">
            <v>0</v>
          </cell>
          <cell r="HL212">
            <v>0</v>
          </cell>
          <cell r="HM212">
            <v>0</v>
          </cell>
          <cell r="HN212">
            <v>0</v>
          </cell>
          <cell r="HO212">
            <v>0</v>
          </cell>
          <cell r="HP212">
            <v>0</v>
          </cell>
          <cell r="HQ212">
            <v>0</v>
          </cell>
          <cell r="HR212">
            <v>0</v>
          </cell>
          <cell r="HS212">
            <v>99.93</v>
          </cell>
          <cell r="HU212">
            <v>99.93</v>
          </cell>
          <cell r="HV212">
            <v>0</v>
          </cell>
          <cell r="HW212">
            <v>0</v>
          </cell>
          <cell r="HX212" t="str">
            <v>--ADMw_O--&gt;</v>
          </cell>
          <cell r="HY212">
            <v>99.93</v>
          </cell>
          <cell r="IA212">
            <v>99.93</v>
          </cell>
          <cell r="IB212">
            <v>0</v>
          </cell>
          <cell r="IC212">
            <v>0</v>
          </cell>
          <cell r="ID212">
            <v>0</v>
          </cell>
          <cell r="IE212">
            <v>0</v>
          </cell>
          <cell r="IF212">
            <v>0</v>
          </cell>
          <cell r="IG212">
            <v>0</v>
          </cell>
          <cell r="II212">
            <v>0</v>
          </cell>
          <cell r="IJ212">
            <v>0</v>
          </cell>
          <cell r="IK212">
            <v>0</v>
          </cell>
          <cell r="IL212">
            <v>0</v>
          </cell>
          <cell r="IN212">
            <v>0</v>
          </cell>
          <cell r="IO212">
            <v>0</v>
          </cell>
          <cell r="IP212">
            <v>0</v>
          </cell>
          <cell r="IQ212">
            <v>0</v>
          </cell>
          <cell r="IS212">
            <v>0</v>
          </cell>
          <cell r="IT212">
            <v>0</v>
          </cell>
          <cell r="IU212">
            <v>0</v>
          </cell>
          <cell r="IV212">
            <v>0</v>
          </cell>
          <cell r="IW212">
            <v>16</v>
          </cell>
          <cell r="IX212">
            <v>4</v>
          </cell>
          <cell r="IZ212">
            <v>16</v>
          </cell>
          <cell r="JA212">
            <v>0</v>
          </cell>
          <cell r="JB212">
            <v>52.92</v>
          </cell>
          <cell r="JD212">
            <v>52.92</v>
          </cell>
          <cell r="JE212">
            <v>0</v>
          </cell>
          <cell r="JF212">
            <v>50.46</v>
          </cell>
          <cell r="JH212">
            <v>50.46</v>
          </cell>
          <cell r="JI212">
            <v>0</v>
          </cell>
          <cell r="JJ212">
            <v>207.31</v>
          </cell>
          <cell r="JL212" t="str">
            <v>&lt;--ADMw_O--</v>
          </cell>
          <cell r="JM212">
            <v>0</v>
          </cell>
          <cell r="JN212">
            <v>0</v>
          </cell>
          <cell r="JO212">
            <v>0</v>
          </cell>
          <cell r="JP212">
            <v>0</v>
          </cell>
          <cell r="JQ212">
            <v>0</v>
          </cell>
          <cell r="JR212">
            <v>43640.35126797454</v>
          </cell>
          <cell r="JS212">
            <v>1</v>
          </cell>
          <cell r="JT212">
            <v>3</v>
          </cell>
        </row>
        <row r="213">
          <cell r="A213">
            <v>2115</v>
          </cell>
          <cell r="B213">
            <v>2115</v>
          </cell>
          <cell r="C213" t="str">
            <v>23081</v>
          </cell>
          <cell r="D213" t="str">
            <v>Malheur</v>
          </cell>
          <cell r="E213" t="str">
            <v>Arock SD 81</v>
          </cell>
          <cell r="G213">
            <v>2106</v>
          </cell>
          <cell r="H213">
            <v>76000</v>
          </cell>
          <cell r="I213">
            <v>0</v>
          </cell>
          <cell r="J213">
            <v>0</v>
          </cell>
          <cell r="K213">
            <v>0</v>
          </cell>
          <cell r="L213">
            <v>0</v>
          </cell>
          <cell r="M213">
            <v>0</v>
          </cell>
          <cell r="N213">
            <v>0</v>
          </cell>
          <cell r="O213">
            <v>0</v>
          </cell>
          <cell r="P213">
            <v>10.5</v>
          </cell>
          <cell r="Q213">
            <v>91000</v>
          </cell>
          <cell r="R213">
            <v>24</v>
          </cell>
          <cell r="S213">
            <v>24</v>
          </cell>
          <cell r="T213">
            <v>24</v>
          </cell>
          <cell r="U213">
            <v>0</v>
          </cell>
          <cell r="V213" t="str">
            <v>--ADMw_F--&gt;</v>
          </cell>
          <cell r="W213">
            <v>24</v>
          </cell>
          <cell r="X213">
            <v>24</v>
          </cell>
          <cell r="Y213">
            <v>24</v>
          </cell>
          <cell r="Z213">
            <v>0</v>
          </cell>
          <cell r="AA213">
            <v>0</v>
          </cell>
          <cell r="AB213">
            <v>0</v>
          </cell>
          <cell r="AC213">
            <v>0</v>
          </cell>
          <cell r="AD213">
            <v>3</v>
          </cell>
          <cell r="AE213">
            <v>1.5</v>
          </cell>
          <cell r="AF213">
            <v>3</v>
          </cell>
          <cell r="AG213">
            <v>3</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6.72</v>
          </cell>
          <cell r="AV213">
            <v>1.68</v>
          </cell>
          <cell r="AW213">
            <v>6.72</v>
          </cell>
          <cell r="AX213">
            <v>6.72</v>
          </cell>
          <cell r="AY213">
            <v>0</v>
          </cell>
          <cell r="AZ213">
            <v>25.54</v>
          </cell>
          <cell r="BA213">
            <v>25.54</v>
          </cell>
          <cell r="BB213">
            <v>25.54</v>
          </cell>
          <cell r="BC213">
            <v>0</v>
          </cell>
          <cell r="BD213">
            <v>0</v>
          </cell>
          <cell r="BE213">
            <v>0</v>
          </cell>
          <cell r="BF213">
            <v>0</v>
          </cell>
          <cell r="BG213">
            <v>0</v>
          </cell>
          <cell r="BH213">
            <v>46.532499999999999</v>
          </cell>
          <cell r="BI213">
            <v>52.72</v>
          </cell>
          <cell r="BJ213">
            <v>46.532499999999999</v>
          </cell>
          <cell r="BK213">
            <v>52.72</v>
          </cell>
          <cell r="BL213">
            <v>52.72</v>
          </cell>
          <cell r="BM213">
            <v>52.72</v>
          </cell>
          <cell r="BN213" t="str">
            <v>&lt;--ADMw_F--</v>
          </cell>
          <cell r="BO213">
            <v>0</v>
          </cell>
          <cell r="BP213">
            <v>0</v>
          </cell>
          <cell r="BQ213">
            <v>3791.67</v>
          </cell>
          <cell r="BR213">
            <v>95</v>
          </cell>
          <cell r="BS213">
            <v>0.9</v>
          </cell>
          <cell r="BT213" t="str">
            <v>&lt;--Spacer--&gt;</v>
          </cell>
          <cell r="BU213" t="str">
            <v>&lt;--Spacer--&gt;</v>
          </cell>
          <cell r="BV213" t="str">
            <v>&lt;--Spacer--&gt;</v>
          </cell>
          <cell r="BW213" t="str">
            <v>&lt;--Spacer--&gt;</v>
          </cell>
          <cell r="BX213">
            <v>2106</v>
          </cell>
          <cell r="BY213">
            <v>75650</v>
          </cell>
          <cell r="BZ213">
            <v>0</v>
          </cell>
          <cell r="CA213">
            <v>0</v>
          </cell>
          <cell r="CB213">
            <v>0</v>
          </cell>
          <cell r="CC213">
            <v>0</v>
          </cell>
          <cell r="CD213">
            <v>0</v>
          </cell>
          <cell r="CE213">
            <v>0</v>
          </cell>
          <cell r="CF213">
            <v>0</v>
          </cell>
          <cell r="CG213">
            <v>11.5</v>
          </cell>
          <cell r="CH213">
            <v>90000</v>
          </cell>
          <cell r="CI213">
            <v>19.62</v>
          </cell>
          <cell r="CJ213">
            <v>19.62</v>
          </cell>
          <cell r="CK213">
            <v>19.62</v>
          </cell>
          <cell r="CL213">
            <v>0</v>
          </cell>
          <cell r="CM213">
            <v>0</v>
          </cell>
          <cell r="CN213" t="str">
            <v>--ADMw_C--&gt;</v>
          </cell>
          <cell r="CO213">
            <v>19.62</v>
          </cell>
          <cell r="CP213">
            <v>19.62</v>
          </cell>
          <cell r="CQ213">
            <v>19.62</v>
          </cell>
          <cell r="CR213">
            <v>0</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0</v>
          </cell>
          <cell r="DI213">
            <v>0</v>
          </cell>
          <cell r="DJ213">
            <v>0</v>
          </cell>
          <cell r="DK213">
            <v>0</v>
          </cell>
          <cell r="DL213">
            <v>0</v>
          </cell>
          <cell r="DM213">
            <v>5.49</v>
          </cell>
          <cell r="DN213">
            <v>1.3725000000000001</v>
          </cell>
          <cell r="DO213">
            <v>5.49</v>
          </cell>
          <cell r="DP213">
            <v>5.49</v>
          </cell>
          <cell r="DQ213">
            <v>0</v>
          </cell>
          <cell r="DR213">
            <v>25.54</v>
          </cell>
          <cell r="DS213">
            <v>25.54</v>
          </cell>
          <cell r="DT213">
            <v>25.54</v>
          </cell>
          <cell r="DU213">
            <v>0</v>
          </cell>
          <cell r="DV213">
            <v>0</v>
          </cell>
          <cell r="DW213">
            <v>0</v>
          </cell>
          <cell r="DX213">
            <v>0</v>
          </cell>
          <cell r="DY213">
            <v>0</v>
          </cell>
          <cell r="DZ213">
            <v>42.284999999999997</v>
          </cell>
          <cell r="EA213">
            <v>46.532499999999999</v>
          </cell>
          <cell r="EB213">
            <v>42.284999999999997</v>
          </cell>
          <cell r="EC213">
            <v>46.532499999999999</v>
          </cell>
          <cell r="ED213">
            <v>46.532499999999999</v>
          </cell>
          <cell r="EE213">
            <v>46.532499999999999</v>
          </cell>
          <cell r="EF213" t="str">
            <v>&lt;--ADMw_C--</v>
          </cell>
          <cell r="EG213">
            <v>0</v>
          </cell>
          <cell r="EH213">
            <v>0</v>
          </cell>
          <cell r="EI213">
            <v>4587.16</v>
          </cell>
          <cell r="EJ213">
            <v>96</v>
          </cell>
          <cell r="EK213">
            <v>0.9</v>
          </cell>
          <cell r="EL213" t="str">
            <v>&lt;--Spacer--&gt;</v>
          </cell>
          <cell r="EM213" t="str">
            <v>&lt;--Spacer--&gt;</v>
          </cell>
          <cell r="EN213" t="str">
            <v>&lt;--Spacer--&gt;</v>
          </cell>
          <cell r="EO213" t="str">
            <v>&lt;--Spacer--&gt;</v>
          </cell>
          <cell r="EP213">
            <v>2106</v>
          </cell>
          <cell r="EQ213">
            <v>75654</v>
          </cell>
          <cell r="ER213">
            <v>0</v>
          </cell>
          <cell r="ES213">
            <v>1426</v>
          </cell>
          <cell r="ET213">
            <v>0</v>
          </cell>
          <cell r="EU213">
            <v>0</v>
          </cell>
          <cell r="EV213">
            <v>0</v>
          </cell>
          <cell r="EW213">
            <v>0</v>
          </cell>
          <cell r="EX213">
            <v>0</v>
          </cell>
          <cell r="EY213">
            <v>10.5</v>
          </cell>
          <cell r="EZ213">
            <v>88550</v>
          </cell>
          <cell r="FA213">
            <v>15.65</v>
          </cell>
          <cell r="FB213">
            <v>15.65</v>
          </cell>
          <cell r="FC213">
            <v>15.65</v>
          </cell>
          <cell r="FD213">
            <v>0</v>
          </cell>
          <cell r="FE213">
            <v>0</v>
          </cell>
          <cell r="FF213" t="str">
            <v>--ADMw_P--&gt;</v>
          </cell>
          <cell r="FG213">
            <v>15.65</v>
          </cell>
          <cell r="FH213">
            <v>15.65</v>
          </cell>
          <cell r="FI213">
            <v>15.65</v>
          </cell>
          <cell r="FJ213">
            <v>0</v>
          </cell>
          <cell r="FK213">
            <v>0</v>
          </cell>
          <cell r="FL213">
            <v>0</v>
          </cell>
          <cell r="FM213">
            <v>0</v>
          </cell>
          <cell r="FN213">
            <v>0</v>
          </cell>
          <cell r="FO213">
            <v>0</v>
          </cell>
          <cell r="FP213">
            <v>0</v>
          </cell>
          <cell r="FQ213">
            <v>0</v>
          </cell>
          <cell r="FR213">
            <v>0</v>
          </cell>
          <cell r="FS213">
            <v>0</v>
          </cell>
          <cell r="FT213">
            <v>0</v>
          </cell>
          <cell r="FU213">
            <v>0</v>
          </cell>
          <cell r="FV213">
            <v>0</v>
          </cell>
          <cell r="FW213">
            <v>0</v>
          </cell>
          <cell r="FX213">
            <v>0</v>
          </cell>
          <cell r="FY213">
            <v>0</v>
          </cell>
          <cell r="FZ213">
            <v>0</v>
          </cell>
          <cell r="GA213">
            <v>0</v>
          </cell>
          <cell r="GB213">
            <v>0</v>
          </cell>
          <cell r="GC213">
            <v>0</v>
          </cell>
          <cell r="GD213">
            <v>0</v>
          </cell>
          <cell r="GE213">
            <v>4.38</v>
          </cell>
          <cell r="GF213">
            <v>1.095</v>
          </cell>
          <cell r="GG213">
            <v>4.38</v>
          </cell>
          <cell r="GH213">
            <v>4.38</v>
          </cell>
          <cell r="GI213">
            <v>0</v>
          </cell>
          <cell r="GJ213">
            <v>25.54</v>
          </cell>
          <cell r="GK213">
            <v>25.54</v>
          </cell>
          <cell r="GL213">
            <v>25.54</v>
          </cell>
          <cell r="GM213">
            <v>0</v>
          </cell>
          <cell r="GN213">
            <v>0</v>
          </cell>
          <cell r="GO213">
            <v>0</v>
          </cell>
          <cell r="GP213">
            <v>0</v>
          </cell>
          <cell r="GQ213">
            <v>0</v>
          </cell>
          <cell r="GR213">
            <v>41.107500000000002</v>
          </cell>
          <cell r="GS213">
            <v>42.284999999999997</v>
          </cell>
          <cell r="GT213">
            <v>41.107500000000002</v>
          </cell>
          <cell r="GU213">
            <v>42.284999999999997</v>
          </cell>
          <cell r="GV213">
            <v>42.284999999999997</v>
          </cell>
          <cell r="GW213">
            <v>42.284999999999997</v>
          </cell>
          <cell r="GX213" t="str">
            <v>&lt;--ADMw_P--</v>
          </cell>
          <cell r="GY213">
            <v>-1.4527E-2</v>
          </cell>
          <cell r="GZ213">
            <v>0</v>
          </cell>
          <cell r="HA213">
            <v>5658.15</v>
          </cell>
          <cell r="HB213">
            <v>96</v>
          </cell>
          <cell r="HC213">
            <v>0.9</v>
          </cell>
          <cell r="HD213" t="str">
            <v>&lt;--Spacer--&gt;</v>
          </cell>
          <cell r="HE213" t="str">
            <v>&lt;--Spacer--&gt;</v>
          </cell>
          <cell r="HF213" t="str">
            <v>&lt;--Spacer--&gt;</v>
          </cell>
          <cell r="HG213" t="str">
            <v>&lt;--Spacer--&gt;</v>
          </cell>
          <cell r="HH213">
            <v>2106</v>
          </cell>
          <cell r="HI213">
            <v>73141</v>
          </cell>
          <cell r="HJ213">
            <v>0</v>
          </cell>
          <cell r="HK213">
            <v>1599</v>
          </cell>
          <cell r="HL213">
            <v>0</v>
          </cell>
          <cell r="HM213">
            <v>0</v>
          </cell>
          <cell r="HN213">
            <v>0</v>
          </cell>
          <cell r="HO213">
            <v>0</v>
          </cell>
          <cell r="HP213">
            <v>0</v>
          </cell>
          <cell r="HQ213">
            <v>9.5</v>
          </cell>
          <cell r="HR213">
            <v>108709</v>
          </cell>
          <cell r="HS213">
            <v>14.37</v>
          </cell>
          <cell r="HT213">
            <v>14.37</v>
          </cell>
          <cell r="HU213">
            <v>14.37</v>
          </cell>
          <cell r="HV213">
            <v>0</v>
          </cell>
          <cell r="HW213">
            <v>0</v>
          </cell>
          <cell r="HX213" t="str">
            <v>--ADMw_O--&gt;</v>
          </cell>
          <cell r="HY213">
            <v>14.37</v>
          </cell>
          <cell r="HZ213">
            <v>14.37</v>
          </cell>
          <cell r="IA213">
            <v>14.37</v>
          </cell>
          <cell r="IB213">
            <v>0</v>
          </cell>
          <cell r="IC213">
            <v>0</v>
          </cell>
          <cell r="ID213">
            <v>0</v>
          </cell>
          <cell r="IE213">
            <v>0</v>
          </cell>
          <cell r="IF213">
            <v>0</v>
          </cell>
          <cell r="IG213">
            <v>0</v>
          </cell>
          <cell r="IH213">
            <v>0</v>
          </cell>
          <cell r="II213">
            <v>0</v>
          </cell>
          <cell r="IJ213">
            <v>0</v>
          </cell>
          <cell r="IK213">
            <v>0</v>
          </cell>
          <cell r="IL213">
            <v>0</v>
          </cell>
          <cell r="IM213">
            <v>0</v>
          </cell>
          <cell r="IN213">
            <v>0</v>
          </cell>
          <cell r="IO213">
            <v>0</v>
          </cell>
          <cell r="IP213">
            <v>0</v>
          </cell>
          <cell r="IQ213">
            <v>0</v>
          </cell>
          <cell r="IR213">
            <v>0</v>
          </cell>
          <cell r="IS213">
            <v>0</v>
          </cell>
          <cell r="IT213">
            <v>0</v>
          </cell>
          <cell r="IU213">
            <v>0</v>
          </cell>
          <cell r="IV213">
            <v>0</v>
          </cell>
          <cell r="IW213">
            <v>4.79</v>
          </cell>
          <cell r="IX213">
            <v>1.1975</v>
          </cell>
          <cell r="IY213">
            <v>4.79</v>
          </cell>
          <cell r="IZ213">
            <v>4.79</v>
          </cell>
          <cell r="JA213">
            <v>0</v>
          </cell>
          <cell r="JB213">
            <v>25.54</v>
          </cell>
          <cell r="JC213">
            <v>25.54</v>
          </cell>
          <cell r="JD213">
            <v>25.54</v>
          </cell>
          <cell r="JE213">
            <v>0</v>
          </cell>
          <cell r="JF213">
            <v>0</v>
          </cell>
          <cell r="JG213">
            <v>0</v>
          </cell>
          <cell r="JH213">
            <v>0</v>
          </cell>
          <cell r="JI213">
            <v>0</v>
          </cell>
          <cell r="JJ213">
            <v>41.107500000000002</v>
          </cell>
          <cell r="JK213">
            <v>41.107500000000002</v>
          </cell>
          <cell r="JL213" t="str">
            <v>&lt;--ADMw_O--</v>
          </cell>
          <cell r="JM213">
            <v>0</v>
          </cell>
          <cell r="JN213">
            <v>0</v>
          </cell>
          <cell r="JO213">
            <v>7565</v>
          </cell>
          <cell r="JP213">
            <v>98</v>
          </cell>
          <cell r="JQ213">
            <v>0.9</v>
          </cell>
          <cell r="JR213">
            <v>43640.35126797454</v>
          </cell>
          <cell r="JS213">
            <v>1</v>
          </cell>
          <cell r="JT213">
            <v>2</v>
          </cell>
        </row>
        <row r="214">
          <cell r="A214">
            <v>2116</v>
          </cell>
          <cell r="B214">
            <v>2116</v>
          </cell>
          <cell r="C214" t="str">
            <v>23084</v>
          </cell>
          <cell r="D214" t="str">
            <v>Malheur</v>
          </cell>
          <cell r="E214" t="str">
            <v>Vale SD 84</v>
          </cell>
          <cell r="G214">
            <v>2106</v>
          </cell>
          <cell r="H214">
            <v>1970000</v>
          </cell>
          <cell r="I214">
            <v>0</v>
          </cell>
          <cell r="J214">
            <v>0</v>
          </cell>
          <cell r="K214">
            <v>2000</v>
          </cell>
          <cell r="L214">
            <v>0</v>
          </cell>
          <cell r="M214">
            <v>0</v>
          </cell>
          <cell r="N214">
            <v>0</v>
          </cell>
          <cell r="O214">
            <v>0</v>
          </cell>
          <cell r="P214">
            <v>16.690000000000001</v>
          </cell>
          <cell r="Q214">
            <v>585000</v>
          </cell>
          <cell r="R214">
            <v>910</v>
          </cell>
          <cell r="S214">
            <v>910</v>
          </cell>
          <cell r="T214">
            <v>910</v>
          </cell>
          <cell r="U214">
            <v>0</v>
          </cell>
          <cell r="V214" t="str">
            <v>--ADMw_F--&gt;</v>
          </cell>
          <cell r="W214">
            <v>910</v>
          </cell>
          <cell r="X214">
            <v>910</v>
          </cell>
          <cell r="Y214">
            <v>910</v>
          </cell>
          <cell r="Z214">
            <v>0</v>
          </cell>
          <cell r="AA214">
            <v>104</v>
          </cell>
          <cell r="AB214">
            <v>100.1</v>
          </cell>
          <cell r="AC214">
            <v>1.5</v>
          </cell>
          <cell r="AD214">
            <v>34</v>
          </cell>
          <cell r="AE214">
            <v>17</v>
          </cell>
          <cell r="AF214">
            <v>34</v>
          </cell>
          <cell r="AG214">
            <v>34</v>
          </cell>
          <cell r="AH214">
            <v>0</v>
          </cell>
          <cell r="AI214">
            <v>4</v>
          </cell>
          <cell r="AJ214">
            <v>4</v>
          </cell>
          <cell r="AK214">
            <v>4</v>
          </cell>
          <cell r="AL214">
            <v>4</v>
          </cell>
          <cell r="AM214">
            <v>0</v>
          </cell>
          <cell r="AN214">
            <v>0</v>
          </cell>
          <cell r="AO214">
            <v>0</v>
          </cell>
          <cell r="AP214">
            <v>0</v>
          </cell>
          <cell r="AQ214">
            <v>0</v>
          </cell>
          <cell r="AR214">
            <v>0</v>
          </cell>
          <cell r="AS214">
            <v>10</v>
          </cell>
          <cell r="AT214">
            <v>2.5</v>
          </cell>
          <cell r="AU214">
            <v>236</v>
          </cell>
          <cell r="AV214">
            <v>59</v>
          </cell>
          <cell r="AW214">
            <v>236</v>
          </cell>
          <cell r="AX214">
            <v>236</v>
          </cell>
          <cell r="AY214">
            <v>0</v>
          </cell>
          <cell r="AZ214">
            <v>49.96</v>
          </cell>
          <cell r="BA214">
            <v>49.96</v>
          </cell>
          <cell r="BB214">
            <v>49.96</v>
          </cell>
          <cell r="BC214">
            <v>0</v>
          </cell>
          <cell r="BD214">
            <v>60.12</v>
          </cell>
          <cell r="BE214">
            <v>60.12</v>
          </cell>
          <cell r="BF214">
            <v>60.12</v>
          </cell>
          <cell r="BG214">
            <v>0</v>
          </cell>
          <cell r="BH214">
            <v>1206.6352999999999</v>
          </cell>
          <cell r="BI214">
            <v>1204.18</v>
          </cell>
          <cell r="BJ214">
            <v>1206.6352999999999</v>
          </cell>
          <cell r="BK214">
            <v>1204.18</v>
          </cell>
          <cell r="BL214">
            <v>1206.6352999999999</v>
          </cell>
          <cell r="BM214">
            <v>1206.6352999999999</v>
          </cell>
          <cell r="BN214" t="str">
            <v>&lt;--ADMw_F--</v>
          </cell>
          <cell r="BO214">
            <v>-3.156E-3</v>
          </cell>
          <cell r="BP214">
            <v>0</v>
          </cell>
          <cell r="BQ214">
            <v>642.86</v>
          </cell>
          <cell r="BR214">
            <v>46</v>
          </cell>
          <cell r="BS214">
            <v>0.7</v>
          </cell>
          <cell r="BT214" t="str">
            <v>&lt;--Spacer--&gt;</v>
          </cell>
          <cell r="BU214" t="str">
            <v>&lt;--Spacer--&gt;</v>
          </cell>
          <cell r="BV214" t="str">
            <v>&lt;--Spacer--&gt;</v>
          </cell>
          <cell r="BW214" t="str">
            <v>&lt;--Spacer--&gt;</v>
          </cell>
          <cell r="BX214">
            <v>2106</v>
          </cell>
          <cell r="BY214">
            <v>1878000</v>
          </cell>
          <cell r="BZ214">
            <v>0</v>
          </cell>
          <cell r="CA214">
            <v>0</v>
          </cell>
          <cell r="CB214">
            <v>2000</v>
          </cell>
          <cell r="CC214">
            <v>0</v>
          </cell>
          <cell r="CD214">
            <v>0</v>
          </cell>
          <cell r="CE214">
            <v>0</v>
          </cell>
          <cell r="CF214">
            <v>0</v>
          </cell>
          <cell r="CG214">
            <v>15.53</v>
          </cell>
          <cell r="CH214">
            <v>544790</v>
          </cell>
          <cell r="CI214">
            <v>910.23</v>
          </cell>
          <cell r="CJ214">
            <v>910.23</v>
          </cell>
          <cell r="CK214">
            <v>910.23</v>
          </cell>
          <cell r="CL214">
            <v>0</v>
          </cell>
          <cell r="CM214">
            <v>0</v>
          </cell>
          <cell r="CN214" t="str">
            <v>--ADMw_C--&gt;</v>
          </cell>
          <cell r="CO214">
            <v>910.23</v>
          </cell>
          <cell r="CP214">
            <v>910.23</v>
          </cell>
          <cell r="CQ214">
            <v>910.23</v>
          </cell>
          <cell r="CR214">
            <v>0</v>
          </cell>
          <cell r="CS214">
            <v>104</v>
          </cell>
          <cell r="CT214">
            <v>100.1253</v>
          </cell>
          <cell r="CU214">
            <v>1.5</v>
          </cell>
          <cell r="CV214">
            <v>42.1</v>
          </cell>
          <cell r="CW214">
            <v>21.05</v>
          </cell>
          <cell r="CX214">
            <v>42.1</v>
          </cell>
          <cell r="CY214">
            <v>42.1</v>
          </cell>
          <cell r="CZ214">
            <v>0</v>
          </cell>
          <cell r="DA214">
            <v>2.15</v>
          </cell>
          <cell r="DB214">
            <v>2.15</v>
          </cell>
          <cell r="DC214">
            <v>2.15</v>
          </cell>
          <cell r="DD214">
            <v>2.15</v>
          </cell>
          <cell r="DE214">
            <v>0</v>
          </cell>
          <cell r="DF214">
            <v>0</v>
          </cell>
          <cell r="DG214">
            <v>0</v>
          </cell>
          <cell r="DH214">
            <v>0</v>
          </cell>
          <cell r="DI214">
            <v>0</v>
          </cell>
          <cell r="DJ214">
            <v>0</v>
          </cell>
          <cell r="DK214">
            <v>10</v>
          </cell>
          <cell r="DL214">
            <v>2.5</v>
          </cell>
          <cell r="DM214">
            <v>236</v>
          </cell>
          <cell r="DN214">
            <v>59</v>
          </cell>
          <cell r="DO214">
            <v>236</v>
          </cell>
          <cell r="DP214">
            <v>236</v>
          </cell>
          <cell r="DQ214">
            <v>0</v>
          </cell>
          <cell r="DR214">
            <v>49.96</v>
          </cell>
          <cell r="DS214">
            <v>49.96</v>
          </cell>
          <cell r="DT214">
            <v>49.96</v>
          </cell>
          <cell r="DU214">
            <v>0</v>
          </cell>
          <cell r="DV214">
            <v>60.12</v>
          </cell>
          <cell r="DW214">
            <v>60.12</v>
          </cell>
          <cell r="DX214">
            <v>60.12</v>
          </cell>
          <cell r="DY214">
            <v>0</v>
          </cell>
          <cell r="DZ214">
            <v>1202.8271999999999</v>
          </cell>
          <cell r="EA214">
            <v>1206.6352999999999</v>
          </cell>
          <cell r="EB214">
            <v>1202.8271999999999</v>
          </cell>
          <cell r="EC214">
            <v>1206.6352999999999</v>
          </cell>
          <cell r="ED214">
            <v>1206.6352999999999</v>
          </cell>
          <cell r="EE214">
            <v>1206.6352999999999</v>
          </cell>
          <cell r="EF214" t="str">
            <v>&lt;--ADMw_C--</v>
          </cell>
          <cell r="EG214">
            <v>-7.1349999999999998E-3</v>
          </cell>
          <cell r="EH214">
            <v>0</v>
          </cell>
          <cell r="EI214">
            <v>594.25</v>
          </cell>
          <cell r="EJ214">
            <v>45</v>
          </cell>
          <cell r="EK214">
            <v>0.7</v>
          </cell>
          <cell r="EL214" t="str">
            <v>&lt;--Spacer--&gt;</v>
          </cell>
          <cell r="EM214" t="str">
            <v>&lt;--Spacer--&gt;</v>
          </cell>
          <cell r="EN214" t="str">
            <v>&lt;--Spacer--&gt;</v>
          </cell>
          <cell r="EO214" t="str">
            <v>&lt;--Spacer--&gt;</v>
          </cell>
          <cell r="EP214">
            <v>2106</v>
          </cell>
          <cell r="EQ214">
            <v>1816302</v>
          </cell>
          <cell r="ER214">
            <v>0</v>
          </cell>
          <cell r="ES214">
            <v>100696</v>
          </cell>
          <cell r="ET214">
            <v>267</v>
          </cell>
          <cell r="EU214">
            <v>0</v>
          </cell>
          <cell r="EV214">
            <v>0</v>
          </cell>
          <cell r="EW214">
            <v>0</v>
          </cell>
          <cell r="EX214">
            <v>0</v>
          </cell>
          <cell r="EY214">
            <v>16.690000000000001</v>
          </cell>
          <cell r="EZ214">
            <v>452943</v>
          </cell>
          <cell r="FA214">
            <v>906.52</v>
          </cell>
          <cell r="FB214">
            <v>906.52</v>
          </cell>
          <cell r="FC214">
            <v>906.52</v>
          </cell>
          <cell r="FD214">
            <v>0</v>
          </cell>
          <cell r="FE214">
            <v>0</v>
          </cell>
          <cell r="FF214" t="str">
            <v>--ADMw_P--&gt;</v>
          </cell>
          <cell r="FG214">
            <v>906.52</v>
          </cell>
          <cell r="FH214">
            <v>906.52</v>
          </cell>
          <cell r="FI214">
            <v>906.52</v>
          </cell>
          <cell r="FJ214">
            <v>0</v>
          </cell>
          <cell r="FK214">
            <v>114</v>
          </cell>
          <cell r="FL214">
            <v>99.717200000000005</v>
          </cell>
          <cell r="FM214">
            <v>1.5</v>
          </cell>
          <cell r="FN214">
            <v>45.51</v>
          </cell>
          <cell r="FO214">
            <v>22.754999999999999</v>
          </cell>
          <cell r="FP214">
            <v>45.51</v>
          </cell>
          <cell r="FQ214">
            <v>45.51</v>
          </cell>
          <cell r="FR214">
            <v>0</v>
          </cell>
          <cell r="FS214">
            <v>1.1000000000000001</v>
          </cell>
          <cell r="FT214">
            <v>1.1000000000000001</v>
          </cell>
          <cell r="FU214">
            <v>1.1000000000000001</v>
          </cell>
          <cell r="FV214">
            <v>1.1000000000000001</v>
          </cell>
          <cell r="FW214">
            <v>0</v>
          </cell>
          <cell r="FX214">
            <v>0</v>
          </cell>
          <cell r="FY214">
            <v>0</v>
          </cell>
          <cell r="FZ214">
            <v>0</v>
          </cell>
          <cell r="GA214">
            <v>0</v>
          </cell>
          <cell r="GB214">
            <v>0</v>
          </cell>
          <cell r="GC214">
            <v>10</v>
          </cell>
          <cell r="GD214">
            <v>2.5</v>
          </cell>
          <cell r="GE214">
            <v>234.62</v>
          </cell>
          <cell r="GF214">
            <v>58.655000000000001</v>
          </cell>
          <cell r="GG214">
            <v>234.62</v>
          </cell>
          <cell r="GH214">
            <v>234.62</v>
          </cell>
          <cell r="GI214">
            <v>0</v>
          </cell>
          <cell r="GJ214">
            <v>49.96</v>
          </cell>
          <cell r="GK214">
            <v>49.96</v>
          </cell>
          <cell r="GL214">
            <v>49.96</v>
          </cell>
          <cell r="GM214">
            <v>0</v>
          </cell>
          <cell r="GN214">
            <v>60.12</v>
          </cell>
          <cell r="GO214">
            <v>60.12</v>
          </cell>
          <cell r="GP214">
            <v>60.12</v>
          </cell>
          <cell r="GQ214">
            <v>0</v>
          </cell>
          <cell r="GR214">
            <v>1251.3742</v>
          </cell>
          <cell r="GS214">
            <v>1202.8271999999999</v>
          </cell>
          <cell r="GT214">
            <v>1251.3742</v>
          </cell>
          <cell r="GU214">
            <v>1202.8271999999999</v>
          </cell>
          <cell r="GV214">
            <v>1251.3742</v>
          </cell>
          <cell r="GW214">
            <v>1251.3742</v>
          </cell>
          <cell r="GX214" t="str">
            <v>&lt;--ADMw_P--</v>
          </cell>
          <cell r="GY214">
            <v>-6.182E-3</v>
          </cell>
          <cell r="GZ214">
            <v>0</v>
          </cell>
          <cell r="HA214">
            <v>499.65</v>
          </cell>
          <cell r="HB214">
            <v>26</v>
          </cell>
          <cell r="HC214">
            <v>0.7</v>
          </cell>
          <cell r="HD214" t="str">
            <v>&lt;--Spacer--&gt;</v>
          </cell>
          <cell r="HE214" t="str">
            <v>&lt;--Spacer--&gt;</v>
          </cell>
          <cell r="HF214" t="str">
            <v>&lt;--Spacer--&gt;</v>
          </cell>
          <cell r="HG214" t="str">
            <v>&lt;--Spacer--&gt;</v>
          </cell>
          <cell r="HH214">
            <v>2106</v>
          </cell>
          <cell r="HI214">
            <v>1587010</v>
          </cell>
          <cell r="HJ214">
            <v>0</v>
          </cell>
          <cell r="HK214">
            <v>109717</v>
          </cell>
          <cell r="HL214">
            <v>329</v>
          </cell>
          <cell r="HM214">
            <v>0</v>
          </cell>
          <cell r="HN214">
            <v>0</v>
          </cell>
          <cell r="HO214">
            <v>0</v>
          </cell>
          <cell r="HP214">
            <v>0</v>
          </cell>
          <cell r="HQ214">
            <v>16.260000000000002</v>
          </cell>
          <cell r="HR214">
            <v>493969</v>
          </cell>
          <cell r="HS214">
            <v>938.72</v>
          </cell>
          <cell r="HT214">
            <v>938.72</v>
          </cell>
          <cell r="HU214">
            <v>938.72</v>
          </cell>
          <cell r="HV214">
            <v>0</v>
          </cell>
          <cell r="HW214">
            <v>0</v>
          </cell>
          <cell r="HX214" t="str">
            <v>--ADMw_O--&gt;</v>
          </cell>
          <cell r="HY214">
            <v>938.72</v>
          </cell>
          <cell r="HZ214">
            <v>938.72</v>
          </cell>
          <cell r="IA214">
            <v>938.72</v>
          </cell>
          <cell r="IB214">
            <v>0</v>
          </cell>
          <cell r="IC214">
            <v>118</v>
          </cell>
          <cell r="ID214">
            <v>103.25920000000001</v>
          </cell>
          <cell r="IE214">
            <v>2.8</v>
          </cell>
          <cell r="IF214">
            <v>45.07</v>
          </cell>
          <cell r="IG214">
            <v>22.535</v>
          </cell>
          <cell r="IH214">
            <v>45.07</v>
          </cell>
          <cell r="II214">
            <v>45.07</v>
          </cell>
          <cell r="IJ214">
            <v>0</v>
          </cell>
          <cell r="IK214">
            <v>2.5299999999999998</v>
          </cell>
          <cell r="IL214">
            <v>2.5299999999999998</v>
          </cell>
          <cell r="IM214">
            <v>2.5299999999999998</v>
          </cell>
          <cell r="IN214">
            <v>2.5299999999999998</v>
          </cell>
          <cell r="IO214">
            <v>0</v>
          </cell>
          <cell r="IP214">
            <v>0</v>
          </cell>
          <cell r="IQ214">
            <v>0</v>
          </cell>
          <cell r="IR214">
            <v>0</v>
          </cell>
          <cell r="IS214">
            <v>0</v>
          </cell>
          <cell r="IT214">
            <v>0</v>
          </cell>
          <cell r="IU214">
            <v>7</v>
          </cell>
          <cell r="IV214">
            <v>1.75</v>
          </cell>
          <cell r="IW214">
            <v>274</v>
          </cell>
          <cell r="IX214">
            <v>68.5</v>
          </cell>
          <cell r="IY214">
            <v>274</v>
          </cell>
          <cell r="IZ214">
            <v>274</v>
          </cell>
          <cell r="JA214">
            <v>0</v>
          </cell>
          <cell r="JB214">
            <v>48.52</v>
          </cell>
          <cell r="JC214">
            <v>48.52</v>
          </cell>
          <cell r="JD214">
            <v>48.52</v>
          </cell>
          <cell r="JE214">
            <v>0</v>
          </cell>
          <cell r="JF214">
            <v>62.76</v>
          </cell>
          <cell r="JG214">
            <v>62.76</v>
          </cell>
          <cell r="JH214">
            <v>62.76</v>
          </cell>
          <cell r="JI214">
            <v>0</v>
          </cell>
          <cell r="JJ214">
            <v>1251.3742</v>
          </cell>
          <cell r="JK214">
            <v>1251.3742</v>
          </cell>
          <cell r="JL214" t="str">
            <v>&lt;--ADMw_O--</v>
          </cell>
          <cell r="JM214">
            <v>-7.2360000000000002E-3</v>
          </cell>
          <cell r="JN214">
            <v>0</v>
          </cell>
          <cell r="JO214">
            <v>526.22</v>
          </cell>
          <cell r="JP214">
            <v>42</v>
          </cell>
          <cell r="JQ214">
            <v>0.7</v>
          </cell>
          <cell r="JR214">
            <v>43640.35126797454</v>
          </cell>
          <cell r="JS214">
            <v>1</v>
          </cell>
          <cell r="JT214">
            <v>2</v>
          </cell>
        </row>
        <row r="215">
          <cell r="A215">
            <v>2137</v>
          </cell>
          <cell r="B215">
            <v>2137</v>
          </cell>
          <cell r="C215" t="str">
            <v>24001</v>
          </cell>
          <cell r="D215" t="str">
            <v>Marion</v>
          </cell>
          <cell r="E215" t="str">
            <v>Gervais SD 1</v>
          </cell>
          <cell r="G215">
            <v>2117</v>
          </cell>
          <cell r="H215">
            <v>2300000</v>
          </cell>
          <cell r="I215">
            <v>6500</v>
          </cell>
          <cell r="J215">
            <v>0</v>
          </cell>
          <cell r="K215">
            <v>0</v>
          </cell>
          <cell r="L215">
            <v>0</v>
          </cell>
          <cell r="M215">
            <v>0</v>
          </cell>
          <cell r="N215">
            <v>0</v>
          </cell>
          <cell r="O215">
            <v>0</v>
          </cell>
          <cell r="P215">
            <v>11.24</v>
          </cell>
          <cell r="Q215">
            <v>700000</v>
          </cell>
          <cell r="R215">
            <v>1405</v>
          </cell>
          <cell r="S215">
            <v>1405</v>
          </cell>
          <cell r="T215">
            <v>1405</v>
          </cell>
          <cell r="U215">
            <v>0</v>
          </cell>
          <cell r="V215" t="str">
            <v>--ADMw_F--&gt;</v>
          </cell>
          <cell r="W215">
            <v>1405</v>
          </cell>
          <cell r="X215">
            <v>1405</v>
          </cell>
          <cell r="Y215">
            <v>1405</v>
          </cell>
          <cell r="Z215">
            <v>0</v>
          </cell>
          <cell r="AA215">
            <v>190</v>
          </cell>
          <cell r="AB215">
            <v>154.55000000000001</v>
          </cell>
          <cell r="AC215">
            <v>0.8</v>
          </cell>
          <cell r="AD215">
            <v>210</v>
          </cell>
          <cell r="AE215">
            <v>105</v>
          </cell>
          <cell r="AF215">
            <v>210</v>
          </cell>
          <cell r="AG215">
            <v>210</v>
          </cell>
          <cell r="AH215">
            <v>0</v>
          </cell>
          <cell r="AI215">
            <v>5</v>
          </cell>
          <cell r="AJ215">
            <v>5</v>
          </cell>
          <cell r="AK215">
            <v>5</v>
          </cell>
          <cell r="AL215">
            <v>5</v>
          </cell>
          <cell r="AM215">
            <v>0</v>
          </cell>
          <cell r="AN215">
            <v>0</v>
          </cell>
          <cell r="AO215">
            <v>0</v>
          </cell>
          <cell r="AP215">
            <v>0</v>
          </cell>
          <cell r="AQ215">
            <v>0</v>
          </cell>
          <cell r="AR215">
            <v>0</v>
          </cell>
          <cell r="AS215">
            <v>7</v>
          </cell>
          <cell r="AT215">
            <v>1.75</v>
          </cell>
          <cell r="AU215">
            <v>209.46</v>
          </cell>
          <cell r="AV215">
            <v>52.365000000000002</v>
          </cell>
          <cell r="AW215">
            <v>209.46</v>
          </cell>
          <cell r="AX215">
            <v>209.46</v>
          </cell>
          <cell r="AY215">
            <v>0</v>
          </cell>
          <cell r="AZ215">
            <v>0</v>
          </cell>
          <cell r="BA215">
            <v>0</v>
          </cell>
          <cell r="BB215">
            <v>0</v>
          </cell>
          <cell r="BC215">
            <v>0</v>
          </cell>
          <cell r="BD215">
            <v>51.83</v>
          </cell>
          <cell r="BE215">
            <v>51.83</v>
          </cell>
          <cell r="BF215">
            <v>51.83</v>
          </cell>
          <cell r="BG215">
            <v>0</v>
          </cell>
          <cell r="BH215">
            <v>1318.1215999999999</v>
          </cell>
          <cell r="BI215">
            <v>1776.2950000000001</v>
          </cell>
          <cell r="BJ215">
            <v>1631.8616</v>
          </cell>
          <cell r="BK215">
            <v>1776.2950000000001</v>
          </cell>
          <cell r="BL215">
            <v>1776.2950000000001</v>
          </cell>
          <cell r="BM215">
            <v>1776.2950000000001</v>
          </cell>
          <cell r="BN215" t="str">
            <v>&lt;--ADMw_F--</v>
          </cell>
          <cell r="BO215">
            <v>0</v>
          </cell>
          <cell r="BP215">
            <v>0</v>
          </cell>
          <cell r="BQ215">
            <v>498.22</v>
          </cell>
          <cell r="BR215">
            <v>25</v>
          </cell>
          <cell r="BS215">
            <v>0.7</v>
          </cell>
          <cell r="BT215" t="str">
            <v>&lt;--Spacer--&gt;</v>
          </cell>
          <cell r="BU215" t="str">
            <v>&lt;--Spacer--&gt;</v>
          </cell>
          <cell r="BV215" t="str">
            <v>&lt;--Spacer--&gt;</v>
          </cell>
          <cell r="BW215" t="str">
            <v>&lt;--Spacer--&gt;</v>
          </cell>
          <cell r="BX215">
            <v>2117</v>
          </cell>
          <cell r="BY215">
            <v>2300000</v>
          </cell>
          <cell r="BZ215">
            <v>6500</v>
          </cell>
          <cell r="CA215">
            <v>0</v>
          </cell>
          <cell r="CB215">
            <v>0</v>
          </cell>
          <cell r="CC215">
            <v>0</v>
          </cell>
          <cell r="CD215">
            <v>0</v>
          </cell>
          <cell r="CE215">
            <v>0</v>
          </cell>
          <cell r="CF215">
            <v>0</v>
          </cell>
          <cell r="CG215">
            <v>10.34</v>
          </cell>
          <cell r="CH215">
            <v>625000</v>
          </cell>
          <cell r="CI215">
            <v>965.1</v>
          </cell>
          <cell r="CJ215">
            <v>1266.56</v>
          </cell>
          <cell r="CK215">
            <v>965.1</v>
          </cell>
          <cell r="CL215">
            <v>301.45999999999998</v>
          </cell>
          <cell r="CM215">
            <v>0</v>
          </cell>
          <cell r="CN215" t="str">
            <v>--ADMw_C--&gt;</v>
          </cell>
          <cell r="CO215">
            <v>965.1</v>
          </cell>
          <cell r="CP215">
            <v>1266.56</v>
          </cell>
          <cell r="CQ215">
            <v>965.1</v>
          </cell>
          <cell r="CR215">
            <v>301.45999999999998</v>
          </cell>
          <cell r="CS215">
            <v>167</v>
          </cell>
          <cell r="CT215">
            <v>139.32159999999999</v>
          </cell>
          <cell r="CU215">
            <v>0.8</v>
          </cell>
          <cell r="CV215">
            <v>239.21</v>
          </cell>
          <cell r="CW215">
            <v>119.605</v>
          </cell>
          <cell r="CX215">
            <v>240.21</v>
          </cell>
          <cell r="CY215">
            <v>239.21</v>
          </cell>
          <cell r="CZ215">
            <v>1</v>
          </cell>
          <cell r="DA215">
            <v>2</v>
          </cell>
          <cell r="DB215">
            <v>2</v>
          </cell>
          <cell r="DC215">
            <v>2</v>
          </cell>
          <cell r="DD215">
            <v>2</v>
          </cell>
          <cell r="DE215">
            <v>0</v>
          </cell>
          <cell r="DF215">
            <v>0</v>
          </cell>
          <cell r="DG215">
            <v>0</v>
          </cell>
          <cell r="DH215">
            <v>0</v>
          </cell>
          <cell r="DI215">
            <v>0</v>
          </cell>
          <cell r="DJ215">
            <v>0</v>
          </cell>
          <cell r="DK215">
            <v>7</v>
          </cell>
          <cell r="DL215">
            <v>1.75</v>
          </cell>
          <cell r="DM215">
            <v>150.86000000000001</v>
          </cell>
          <cell r="DN215">
            <v>37.715000000000003</v>
          </cell>
          <cell r="DO215">
            <v>197.98</v>
          </cell>
          <cell r="DP215">
            <v>150.86000000000001</v>
          </cell>
          <cell r="DQ215">
            <v>47.12</v>
          </cell>
          <cell r="DR215">
            <v>0</v>
          </cell>
          <cell r="DS215">
            <v>0</v>
          </cell>
          <cell r="DT215">
            <v>0</v>
          </cell>
          <cell r="DU215">
            <v>0</v>
          </cell>
          <cell r="DV215">
            <v>51.83</v>
          </cell>
          <cell r="DW215">
            <v>51.83</v>
          </cell>
          <cell r="DX215">
            <v>51.83</v>
          </cell>
          <cell r="DY215">
            <v>0</v>
          </cell>
          <cell r="DZ215">
            <v>1347.9612</v>
          </cell>
          <cell r="EA215">
            <v>1318.1215999999999</v>
          </cell>
          <cell r="EB215">
            <v>1490.8737000000001</v>
          </cell>
          <cell r="EC215">
            <v>1631.8616</v>
          </cell>
          <cell r="ED215">
            <v>1347.9612</v>
          </cell>
          <cell r="EE215">
            <v>1631.8616</v>
          </cell>
          <cell r="EF215" t="str">
            <v>&lt;--ADMw_C--</v>
          </cell>
          <cell r="EG215">
            <v>0</v>
          </cell>
          <cell r="EH215">
            <v>0</v>
          </cell>
          <cell r="EI215">
            <v>493.46</v>
          </cell>
          <cell r="EJ215">
            <v>28</v>
          </cell>
          <cell r="EK215">
            <v>0.7</v>
          </cell>
          <cell r="EL215" t="str">
            <v>&lt;--Spacer--&gt;</v>
          </cell>
          <cell r="EM215" t="str">
            <v>&lt;--Spacer--&gt;</v>
          </cell>
          <cell r="EN215" t="str">
            <v>&lt;--Spacer--&gt;</v>
          </cell>
          <cell r="EO215" t="str">
            <v>&lt;--Spacer--&gt;</v>
          </cell>
          <cell r="EP215">
            <v>2117</v>
          </cell>
          <cell r="EQ215">
            <v>2366519</v>
          </cell>
          <cell r="ER215">
            <v>0</v>
          </cell>
          <cell r="ES215">
            <v>100085</v>
          </cell>
          <cell r="ET215">
            <v>7645</v>
          </cell>
          <cell r="EU215">
            <v>0</v>
          </cell>
          <cell r="EV215">
            <v>0</v>
          </cell>
          <cell r="EW215">
            <v>0</v>
          </cell>
          <cell r="EX215">
            <v>0</v>
          </cell>
          <cell r="EY215">
            <v>11.24</v>
          </cell>
          <cell r="EZ215">
            <v>832566</v>
          </cell>
          <cell r="FA215">
            <v>1005.59</v>
          </cell>
          <cell r="FB215">
            <v>1143.47</v>
          </cell>
          <cell r="FC215">
            <v>1005.59</v>
          </cell>
          <cell r="FD215">
            <v>137.88</v>
          </cell>
          <cell r="FE215">
            <v>0</v>
          </cell>
          <cell r="FF215" t="str">
            <v>--ADMw_P--&gt;</v>
          </cell>
          <cell r="FG215">
            <v>1005.59</v>
          </cell>
          <cell r="FH215">
            <v>1143.47</v>
          </cell>
          <cell r="FI215">
            <v>1005.59</v>
          </cell>
          <cell r="FJ215">
            <v>137.88</v>
          </cell>
          <cell r="FK215">
            <v>133</v>
          </cell>
          <cell r="FL215">
            <v>125.7817</v>
          </cell>
          <cell r="FM215">
            <v>0.8</v>
          </cell>
          <cell r="FN215">
            <v>240.95</v>
          </cell>
          <cell r="FO215">
            <v>120.47499999999999</v>
          </cell>
          <cell r="FP215">
            <v>240.95</v>
          </cell>
          <cell r="FQ215">
            <v>240.95</v>
          </cell>
          <cell r="FR215">
            <v>0</v>
          </cell>
          <cell r="FS215">
            <v>6.13</v>
          </cell>
          <cell r="FT215">
            <v>6.13</v>
          </cell>
          <cell r="FU215">
            <v>6.13</v>
          </cell>
          <cell r="FV215">
            <v>6.13</v>
          </cell>
          <cell r="FW215">
            <v>0</v>
          </cell>
          <cell r="FX215">
            <v>0.67</v>
          </cell>
          <cell r="FY215">
            <v>-0.10050000000000001</v>
          </cell>
          <cell r="FZ215">
            <v>0.67</v>
          </cell>
          <cell r="GA215">
            <v>0.67</v>
          </cell>
          <cell r="GB215">
            <v>0</v>
          </cell>
          <cell r="GC215">
            <v>3</v>
          </cell>
          <cell r="GD215">
            <v>0.75</v>
          </cell>
          <cell r="GE215">
            <v>146.82</v>
          </cell>
          <cell r="GF215">
            <v>36.704999999999998</v>
          </cell>
          <cell r="GG215">
            <v>166.95</v>
          </cell>
          <cell r="GH215">
            <v>146.82</v>
          </cell>
          <cell r="GI215">
            <v>20.13</v>
          </cell>
          <cell r="GJ215">
            <v>0</v>
          </cell>
          <cell r="GK215">
            <v>0</v>
          </cell>
          <cell r="GL215">
            <v>0</v>
          </cell>
          <cell r="GM215">
            <v>0</v>
          </cell>
          <cell r="GN215">
            <v>51.83</v>
          </cell>
          <cell r="GO215">
            <v>51.83</v>
          </cell>
          <cell r="GP215">
            <v>51.83</v>
          </cell>
          <cell r="GQ215">
            <v>0</v>
          </cell>
          <cell r="GR215">
            <v>1343.0454999999999</v>
          </cell>
          <cell r="GS215">
            <v>1347.9612</v>
          </cell>
          <cell r="GT215">
            <v>1343.0454999999999</v>
          </cell>
          <cell r="GU215">
            <v>1490.8737000000001</v>
          </cell>
          <cell r="GV215">
            <v>1347.9612</v>
          </cell>
          <cell r="GW215">
            <v>1490.8737000000001</v>
          </cell>
          <cell r="GX215" t="str">
            <v>&lt;--ADMw_P--</v>
          </cell>
          <cell r="GY215">
            <v>0</v>
          </cell>
          <cell r="GZ215">
            <v>0</v>
          </cell>
          <cell r="HA215">
            <v>728.1</v>
          </cell>
          <cell r="HB215">
            <v>62</v>
          </cell>
          <cell r="HC215">
            <v>0.7</v>
          </cell>
          <cell r="HD215" t="str">
            <v>&lt;--Spacer--&gt;</v>
          </cell>
          <cell r="HE215" t="str">
            <v>&lt;--Spacer--&gt;</v>
          </cell>
          <cell r="HF215" t="str">
            <v>&lt;--Spacer--&gt;</v>
          </cell>
          <cell r="HG215" t="str">
            <v>&lt;--Spacer--&gt;</v>
          </cell>
          <cell r="HH215">
            <v>2117</v>
          </cell>
          <cell r="HI215">
            <v>2300479</v>
          </cell>
          <cell r="HJ215">
            <v>933</v>
          </cell>
          <cell r="HK215">
            <v>128754</v>
          </cell>
          <cell r="HL215">
            <v>11106</v>
          </cell>
          <cell r="HM215">
            <v>0</v>
          </cell>
          <cell r="HN215">
            <v>0</v>
          </cell>
          <cell r="HO215">
            <v>0</v>
          </cell>
          <cell r="HP215">
            <v>0</v>
          </cell>
          <cell r="HQ215">
            <v>14.53</v>
          </cell>
          <cell r="HR215">
            <v>687853</v>
          </cell>
          <cell r="HS215">
            <v>991.3</v>
          </cell>
          <cell r="HT215">
            <v>991.3</v>
          </cell>
          <cell r="HU215">
            <v>991.3</v>
          </cell>
          <cell r="HV215">
            <v>0</v>
          </cell>
          <cell r="HW215">
            <v>0</v>
          </cell>
          <cell r="HX215" t="str">
            <v>--ADMw_O--&gt;</v>
          </cell>
          <cell r="HY215">
            <v>991.3</v>
          </cell>
          <cell r="HZ215">
            <v>991.3</v>
          </cell>
          <cell r="IA215">
            <v>991.3</v>
          </cell>
          <cell r="IB215">
            <v>0</v>
          </cell>
          <cell r="IC215">
            <v>127</v>
          </cell>
          <cell r="ID215">
            <v>109.04300000000001</v>
          </cell>
          <cell r="IE215">
            <v>4.4000000000000004</v>
          </cell>
          <cell r="IF215">
            <v>259.14</v>
          </cell>
          <cell r="IG215">
            <v>129.57</v>
          </cell>
          <cell r="IH215">
            <v>259.14</v>
          </cell>
          <cell r="II215">
            <v>259.14</v>
          </cell>
          <cell r="IJ215">
            <v>0</v>
          </cell>
          <cell r="IK215">
            <v>5.31</v>
          </cell>
          <cell r="IL215">
            <v>5.31</v>
          </cell>
          <cell r="IM215">
            <v>5.31</v>
          </cell>
          <cell r="IN215">
            <v>5.31</v>
          </cell>
          <cell r="IO215">
            <v>0</v>
          </cell>
          <cell r="IP215">
            <v>0</v>
          </cell>
          <cell r="IQ215">
            <v>0</v>
          </cell>
          <cell r="IR215">
            <v>0</v>
          </cell>
          <cell r="IS215">
            <v>0</v>
          </cell>
          <cell r="IT215">
            <v>0</v>
          </cell>
          <cell r="IU215">
            <v>6</v>
          </cell>
          <cell r="IV215">
            <v>1.5</v>
          </cell>
          <cell r="IW215">
            <v>189.57</v>
          </cell>
          <cell r="IX215">
            <v>47.392499999999998</v>
          </cell>
          <cell r="IY215">
            <v>189.57</v>
          </cell>
          <cell r="IZ215">
            <v>189.57</v>
          </cell>
          <cell r="JA215">
            <v>0</v>
          </cell>
          <cell r="JB215">
            <v>0</v>
          </cell>
          <cell r="JC215">
            <v>0</v>
          </cell>
          <cell r="JD215">
            <v>0</v>
          </cell>
          <cell r="JE215">
            <v>0</v>
          </cell>
          <cell r="JF215">
            <v>54.53</v>
          </cell>
          <cell r="JG215">
            <v>54.53</v>
          </cell>
          <cell r="JH215">
            <v>54.53</v>
          </cell>
          <cell r="JI215">
            <v>0</v>
          </cell>
          <cell r="JJ215">
            <v>1343.0454999999999</v>
          </cell>
          <cell r="JK215">
            <v>1343.0454999999999</v>
          </cell>
          <cell r="JL215" t="str">
            <v>&lt;--ADMw_O--</v>
          </cell>
          <cell r="JM215">
            <v>-4.9189999999999998E-3</v>
          </cell>
          <cell r="JN215">
            <v>0</v>
          </cell>
          <cell r="JO215">
            <v>693.89</v>
          </cell>
          <cell r="JP215">
            <v>63</v>
          </cell>
          <cell r="JQ215">
            <v>0.7</v>
          </cell>
          <cell r="JR215">
            <v>43640.35126797454</v>
          </cell>
          <cell r="JS215">
            <v>1</v>
          </cell>
          <cell r="JT215">
            <v>2</v>
          </cell>
        </row>
        <row r="216">
          <cell r="A216">
            <v>5392</v>
          </cell>
          <cell r="B216">
            <v>2137</v>
          </cell>
          <cell r="D216" t="str">
            <v>Marion</v>
          </cell>
          <cell r="E216" t="str">
            <v>Gervais SD 1</v>
          </cell>
          <cell r="F216" t="str">
            <v>Frontier Charter Academy</v>
          </cell>
          <cell r="H216">
            <v>0</v>
          </cell>
          <cell r="I216">
            <v>0</v>
          </cell>
          <cell r="J216">
            <v>0</v>
          </cell>
          <cell r="K216">
            <v>0</v>
          </cell>
          <cell r="L216">
            <v>0</v>
          </cell>
          <cell r="M216">
            <v>0</v>
          </cell>
          <cell r="N216">
            <v>0</v>
          </cell>
          <cell r="O216">
            <v>0</v>
          </cell>
          <cell r="P216">
            <v>0</v>
          </cell>
          <cell r="Q216">
            <v>0</v>
          </cell>
          <cell r="R216">
            <v>0</v>
          </cell>
          <cell r="T216">
            <v>0</v>
          </cell>
          <cell r="U216">
            <v>0</v>
          </cell>
          <cell r="V216" t="str">
            <v>--ADMw_F--&gt;</v>
          </cell>
          <cell r="W216">
            <v>0</v>
          </cell>
          <cell r="Y216">
            <v>0</v>
          </cell>
          <cell r="Z216">
            <v>0</v>
          </cell>
          <cell r="AA216">
            <v>0</v>
          </cell>
          <cell r="AB216">
            <v>0</v>
          </cell>
          <cell r="AC216">
            <v>0</v>
          </cell>
          <cell r="AD216">
            <v>0</v>
          </cell>
          <cell r="AE216">
            <v>0</v>
          </cell>
          <cell r="AG216">
            <v>0</v>
          </cell>
          <cell r="AH216">
            <v>0</v>
          </cell>
          <cell r="AI216">
            <v>0</v>
          </cell>
          <cell r="AJ216">
            <v>0</v>
          </cell>
          <cell r="AL216">
            <v>0</v>
          </cell>
          <cell r="AM216">
            <v>0</v>
          </cell>
          <cell r="AN216">
            <v>0</v>
          </cell>
          <cell r="AO216">
            <v>0</v>
          </cell>
          <cell r="AQ216">
            <v>0</v>
          </cell>
          <cell r="AR216">
            <v>0</v>
          </cell>
          <cell r="AS216">
            <v>0</v>
          </cell>
          <cell r="AT216">
            <v>0</v>
          </cell>
          <cell r="AU216">
            <v>0</v>
          </cell>
          <cell r="AV216">
            <v>0</v>
          </cell>
          <cell r="AX216">
            <v>0</v>
          </cell>
          <cell r="AY216">
            <v>0</v>
          </cell>
          <cell r="AZ216">
            <v>0</v>
          </cell>
          <cell r="BB216">
            <v>0</v>
          </cell>
          <cell r="BC216">
            <v>0</v>
          </cell>
          <cell r="BD216">
            <v>0</v>
          </cell>
          <cell r="BF216">
            <v>0</v>
          </cell>
          <cell r="BG216">
            <v>0</v>
          </cell>
          <cell r="BH216">
            <v>313.74</v>
          </cell>
          <cell r="BI216">
            <v>0</v>
          </cell>
          <cell r="BL216">
            <v>313.74</v>
          </cell>
          <cell r="BN216" t="str">
            <v>&lt;--ADMw_F--</v>
          </cell>
          <cell r="BO216">
            <v>0</v>
          </cell>
          <cell r="BP216">
            <v>0</v>
          </cell>
          <cell r="BQ216">
            <v>0</v>
          </cell>
          <cell r="BR216">
            <v>0</v>
          </cell>
          <cell r="BS216">
            <v>0</v>
          </cell>
          <cell r="BT216" t="str">
            <v>&lt;--Spacer--&gt;</v>
          </cell>
          <cell r="BU216" t="str">
            <v>&lt;--Spacer--&gt;</v>
          </cell>
          <cell r="BV216" t="str">
            <v>&lt;--Spacer--&gt;</v>
          </cell>
          <cell r="BW216" t="str">
            <v>&lt;--Spacer--&gt;</v>
          </cell>
          <cell r="BY216">
            <v>0</v>
          </cell>
          <cell r="BZ216">
            <v>0</v>
          </cell>
          <cell r="CA216">
            <v>0</v>
          </cell>
          <cell r="CB216">
            <v>0</v>
          </cell>
          <cell r="CC216">
            <v>0</v>
          </cell>
          <cell r="CD216">
            <v>0</v>
          </cell>
          <cell r="CE216">
            <v>0</v>
          </cell>
          <cell r="CF216">
            <v>0</v>
          </cell>
          <cell r="CG216">
            <v>0</v>
          </cell>
          <cell r="CH216">
            <v>0</v>
          </cell>
          <cell r="CI216">
            <v>301.45999999999998</v>
          </cell>
          <cell r="CK216">
            <v>301.45999999999998</v>
          </cell>
          <cell r="CL216">
            <v>0</v>
          </cell>
          <cell r="CM216">
            <v>0</v>
          </cell>
          <cell r="CN216" t="str">
            <v>--ADMw_C--&gt;</v>
          </cell>
          <cell r="CO216">
            <v>301.45999999999998</v>
          </cell>
          <cell r="CQ216">
            <v>301.45999999999998</v>
          </cell>
          <cell r="CR216">
            <v>0</v>
          </cell>
          <cell r="CS216">
            <v>0</v>
          </cell>
          <cell r="CT216">
            <v>0</v>
          </cell>
          <cell r="CU216">
            <v>0</v>
          </cell>
          <cell r="CV216">
            <v>1</v>
          </cell>
          <cell r="CW216">
            <v>0.5</v>
          </cell>
          <cell r="CY216">
            <v>1</v>
          </cell>
          <cell r="CZ216">
            <v>0</v>
          </cell>
          <cell r="DA216">
            <v>0</v>
          </cell>
          <cell r="DB216">
            <v>0</v>
          </cell>
          <cell r="DD216">
            <v>0</v>
          </cell>
          <cell r="DE216">
            <v>0</v>
          </cell>
          <cell r="DF216">
            <v>0</v>
          </cell>
          <cell r="DG216">
            <v>0</v>
          </cell>
          <cell r="DI216">
            <v>0</v>
          </cell>
          <cell r="DJ216">
            <v>0</v>
          </cell>
          <cell r="DK216">
            <v>0</v>
          </cell>
          <cell r="DL216">
            <v>0</v>
          </cell>
          <cell r="DM216">
            <v>47.12</v>
          </cell>
          <cell r="DN216">
            <v>11.78</v>
          </cell>
          <cell r="DP216">
            <v>47.12</v>
          </cell>
          <cell r="DQ216">
            <v>0</v>
          </cell>
          <cell r="DR216">
            <v>0</v>
          </cell>
          <cell r="DT216">
            <v>0</v>
          </cell>
          <cell r="DU216">
            <v>0</v>
          </cell>
          <cell r="DV216">
            <v>0</v>
          </cell>
          <cell r="DX216">
            <v>0</v>
          </cell>
          <cell r="DY216">
            <v>0</v>
          </cell>
          <cell r="DZ216">
            <v>142.91249999999999</v>
          </cell>
          <cell r="EA216">
            <v>313.74</v>
          </cell>
          <cell r="ED216">
            <v>313.74</v>
          </cell>
          <cell r="EF216" t="str">
            <v>&lt;--ADMw_C--</v>
          </cell>
          <cell r="EG216">
            <v>0</v>
          </cell>
          <cell r="EH216">
            <v>0</v>
          </cell>
          <cell r="EI216">
            <v>0</v>
          </cell>
          <cell r="EJ216">
            <v>0</v>
          </cell>
          <cell r="EK216">
            <v>0</v>
          </cell>
          <cell r="EL216" t="str">
            <v>&lt;--Spacer--&gt;</v>
          </cell>
          <cell r="EM216" t="str">
            <v>&lt;--Spacer--&gt;</v>
          </cell>
          <cell r="EN216" t="str">
            <v>&lt;--Spacer--&gt;</v>
          </cell>
          <cell r="EO216" t="str">
            <v>&lt;--Spacer--&gt;</v>
          </cell>
          <cell r="EQ216">
            <v>0</v>
          </cell>
          <cell r="ER216">
            <v>0</v>
          </cell>
          <cell r="ES216">
            <v>0</v>
          </cell>
          <cell r="ET216">
            <v>0</v>
          </cell>
          <cell r="EU216">
            <v>0</v>
          </cell>
          <cell r="EV216">
            <v>0</v>
          </cell>
          <cell r="EW216">
            <v>0</v>
          </cell>
          <cell r="EX216">
            <v>0</v>
          </cell>
          <cell r="EY216">
            <v>0</v>
          </cell>
          <cell r="EZ216">
            <v>0</v>
          </cell>
          <cell r="FA216">
            <v>137.88</v>
          </cell>
          <cell r="FC216">
            <v>137.88</v>
          </cell>
          <cell r="FD216">
            <v>0</v>
          </cell>
          <cell r="FE216">
            <v>0</v>
          </cell>
          <cell r="FF216" t="str">
            <v>--ADMw_P--&gt;</v>
          </cell>
          <cell r="FG216">
            <v>137.88</v>
          </cell>
          <cell r="FI216">
            <v>137.88</v>
          </cell>
          <cell r="FJ216">
            <v>0</v>
          </cell>
          <cell r="FK216">
            <v>0</v>
          </cell>
          <cell r="FL216">
            <v>0</v>
          </cell>
          <cell r="FM216">
            <v>0</v>
          </cell>
          <cell r="FN216">
            <v>0</v>
          </cell>
          <cell r="FO216">
            <v>0</v>
          </cell>
          <cell r="FQ216">
            <v>0</v>
          </cell>
          <cell r="FR216">
            <v>0</v>
          </cell>
          <cell r="FS216">
            <v>0</v>
          </cell>
          <cell r="FT216">
            <v>0</v>
          </cell>
          <cell r="FV216">
            <v>0</v>
          </cell>
          <cell r="FW216">
            <v>0</v>
          </cell>
          <cell r="FX216">
            <v>0</v>
          </cell>
          <cell r="FY216">
            <v>0</v>
          </cell>
          <cell r="GA216">
            <v>0</v>
          </cell>
          <cell r="GB216">
            <v>0</v>
          </cell>
          <cell r="GC216">
            <v>0</v>
          </cell>
          <cell r="GD216">
            <v>0</v>
          </cell>
          <cell r="GE216">
            <v>20.13</v>
          </cell>
          <cell r="GF216">
            <v>5.0324999999999998</v>
          </cell>
          <cell r="GH216">
            <v>20.13</v>
          </cell>
          <cell r="GI216">
            <v>0</v>
          </cell>
          <cell r="GJ216">
            <v>0</v>
          </cell>
          <cell r="GL216">
            <v>0</v>
          </cell>
          <cell r="GM216">
            <v>0</v>
          </cell>
          <cell r="GN216">
            <v>0</v>
          </cell>
          <cell r="GP216">
            <v>0</v>
          </cell>
          <cell r="GQ216">
            <v>0</v>
          </cell>
          <cell r="GR216">
            <v>0</v>
          </cell>
          <cell r="GS216">
            <v>142.91249999999999</v>
          </cell>
          <cell r="GV216">
            <v>142.91249999999999</v>
          </cell>
          <cell r="GX216" t="str">
            <v>&lt;--ADMw_P--</v>
          </cell>
          <cell r="GY216">
            <v>0</v>
          </cell>
          <cell r="GZ216">
            <v>0</v>
          </cell>
          <cell r="HA216">
            <v>0</v>
          </cell>
          <cell r="HB216">
            <v>0</v>
          </cell>
          <cell r="HC216">
            <v>0</v>
          </cell>
          <cell r="HD216" t="str">
            <v>&lt;--Spacer--&gt;</v>
          </cell>
          <cell r="HE216" t="str">
            <v>&lt;--Spacer--&gt;</v>
          </cell>
          <cell r="HF216" t="str">
            <v>&lt;--Spacer--&gt;</v>
          </cell>
          <cell r="HG216" t="str">
            <v>&lt;--Spacer--&gt;</v>
          </cell>
          <cell r="HX216" t="str">
            <v>--ADMw_O--&gt;</v>
          </cell>
          <cell r="JL216" t="str">
            <v>&lt;--ADMw_O--</v>
          </cell>
          <cell r="JR216">
            <v>43640.35126797454</v>
          </cell>
          <cell r="JS216">
            <v>1</v>
          </cell>
          <cell r="JT216">
            <v>3</v>
          </cell>
        </row>
        <row r="217">
          <cell r="A217">
            <v>2138</v>
          </cell>
          <cell r="B217">
            <v>2138</v>
          </cell>
          <cell r="C217" t="str">
            <v>24004</v>
          </cell>
          <cell r="D217" t="str">
            <v>Marion</v>
          </cell>
          <cell r="E217" t="str">
            <v>Silver Falls SD 4J</v>
          </cell>
          <cell r="G217">
            <v>2117</v>
          </cell>
          <cell r="H217">
            <v>7960000</v>
          </cell>
          <cell r="I217">
            <v>5000</v>
          </cell>
          <cell r="J217">
            <v>0</v>
          </cell>
          <cell r="K217">
            <v>10000</v>
          </cell>
          <cell r="L217">
            <v>100000</v>
          </cell>
          <cell r="M217">
            <v>0</v>
          </cell>
          <cell r="N217">
            <v>0</v>
          </cell>
          <cell r="O217">
            <v>0</v>
          </cell>
          <cell r="P217">
            <v>12.18</v>
          </cell>
          <cell r="Q217">
            <v>2275000</v>
          </cell>
          <cell r="R217">
            <v>3920</v>
          </cell>
          <cell r="S217">
            <v>3920</v>
          </cell>
          <cell r="T217">
            <v>3920</v>
          </cell>
          <cell r="U217">
            <v>0</v>
          </cell>
          <cell r="V217" t="str">
            <v>--ADMw_F--&gt;</v>
          </cell>
          <cell r="W217">
            <v>3920</v>
          </cell>
          <cell r="X217">
            <v>3920</v>
          </cell>
          <cell r="Y217">
            <v>3920</v>
          </cell>
          <cell r="Z217">
            <v>0</v>
          </cell>
          <cell r="AA217">
            <v>490</v>
          </cell>
          <cell r="AB217">
            <v>431.2</v>
          </cell>
          <cell r="AC217">
            <v>6.4</v>
          </cell>
          <cell r="AD217">
            <v>150</v>
          </cell>
          <cell r="AE217">
            <v>75</v>
          </cell>
          <cell r="AF217">
            <v>150</v>
          </cell>
          <cell r="AG217">
            <v>150</v>
          </cell>
          <cell r="AH217">
            <v>0</v>
          </cell>
          <cell r="AI217">
            <v>2</v>
          </cell>
          <cell r="AJ217">
            <v>2</v>
          </cell>
          <cell r="AK217">
            <v>2</v>
          </cell>
          <cell r="AL217">
            <v>2</v>
          </cell>
          <cell r="AM217">
            <v>0</v>
          </cell>
          <cell r="AN217">
            <v>0</v>
          </cell>
          <cell r="AO217">
            <v>0</v>
          </cell>
          <cell r="AP217">
            <v>0</v>
          </cell>
          <cell r="AQ217">
            <v>0</v>
          </cell>
          <cell r="AR217">
            <v>0</v>
          </cell>
          <cell r="AS217">
            <v>11</v>
          </cell>
          <cell r="AT217">
            <v>2.75</v>
          </cell>
          <cell r="AU217">
            <v>380.25</v>
          </cell>
          <cell r="AV217">
            <v>95.0625</v>
          </cell>
          <cell r="AW217">
            <v>380.25</v>
          </cell>
          <cell r="AX217">
            <v>380.25</v>
          </cell>
          <cell r="AY217">
            <v>0</v>
          </cell>
          <cell r="AZ217">
            <v>28.09</v>
          </cell>
          <cell r="BA217">
            <v>28.09</v>
          </cell>
          <cell r="BB217">
            <v>28.09</v>
          </cell>
          <cell r="BC217">
            <v>0</v>
          </cell>
          <cell r="BD217">
            <v>0</v>
          </cell>
          <cell r="BE217">
            <v>0</v>
          </cell>
          <cell r="BF217">
            <v>0</v>
          </cell>
          <cell r="BG217">
            <v>0</v>
          </cell>
          <cell r="BH217">
            <v>4317.5887000000002</v>
          </cell>
          <cell r="BI217">
            <v>4560.5024999999996</v>
          </cell>
          <cell r="BJ217">
            <v>4589.7362000000003</v>
          </cell>
          <cell r="BK217">
            <v>4560.5024999999996</v>
          </cell>
          <cell r="BL217">
            <v>4560.5024999999996</v>
          </cell>
          <cell r="BM217">
            <v>4589.7362000000003</v>
          </cell>
          <cell r="BN217" t="str">
            <v>&lt;--ADMw_F--</v>
          </cell>
          <cell r="BO217">
            <v>-2.761E-3</v>
          </cell>
          <cell r="BP217">
            <v>0</v>
          </cell>
          <cell r="BQ217">
            <v>580.36</v>
          </cell>
          <cell r="BR217">
            <v>39</v>
          </cell>
          <cell r="BS217">
            <v>0.7</v>
          </cell>
          <cell r="BT217" t="str">
            <v>&lt;--Spacer--&gt;</v>
          </cell>
          <cell r="BU217" t="str">
            <v>&lt;--Spacer--&gt;</v>
          </cell>
          <cell r="BV217" t="str">
            <v>&lt;--Spacer--&gt;</v>
          </cell>
          <cell r="BW217" t="str">
            <v>&lt;--Spacer--&gt;</v>
          </cell>
          <cell r="BX217">
            <v>2117</v>
          </cell>
          <cell r="BY217">
            <v>7725000</v>
          </cell>
          <cell r="BZ217">
            <v>5000</v>
          </cell>
          <cell r="CA217">
            <v>0</v>
          </cell>
          <cell r="CB217">
            <v>10000</v>
          </cell>
          <cell r="CC217">
            <v>100000</v>
          </cell>
          <cell r="CD217">
            <v>0</v>
          </cell>
          <cell r="CE217">
            <v>0</v>
          </cell>
          <cell r="CF217">
            <v>0</v>
          </cell>
          <cell r="CG217">
            <v>12.53</v>
          </cell>
          <cell r="CH217">
            <v>2200000</v>
          </cell>
          <cell r="CI217">
            <v>3689.46</v>
          </cell>
          <cell r="CJ217">
            <v>3954.67</v>
          </cell>
          <cell r="CK217">
            <v>3689.46</v>
          </cell>
          <cell r="CL217">
            <v>265.20999999999998</v>
          </cell>
          <cell r="CM217">
            <v>0</v>
          </cell>
          <cell r="CN217" t="str">
            <v>--ADMw_C--&gt;</v>
          </cell>
          <cell r="CO217">
            <v>3689.46</v>
          </cell>
          <cell r="CP217">
            <v>3954.67</v>
          </cell>
          <cell r="CQ217">
            <v>3689.46</v>
          </cell>
          <cell r="CR217">
            <v>265.20999999999998</v>
          </cell>
          <cell r="CS217">
            <v>496</v>
          </cell>
          <cell r="CT217">
            <v>435.01369999999997</v>
          </cell>
          <cell r="CU217">
            <v>6.4</v>
          </cell>
          <cell r="CV217">
            <v>132.82</v>
          </cell>
          <cell r="CW217">
            <v>66.41</v>
          </cell>
          <cell r="CX217">
            <v>133.82</v>
          </cell>
          <cell r="CY217">
            <v>132.82</v>
          </cell>
          <cell r="CZ217">
            <v>1</v>
          </cell>
          <cell r="DA217">
            <v>0</v>
          </cell>
          <cell r="DB217">
            <v>0</v>
          </cell>
          <cell r="DC217">
            <v>0</v>
          </cell>
          <cell r="DD217">
            <v>0</v>
          </cell>
          <cell r="DE217">
            <v>0</v>
          </cell>
          <cell r="DF217">
            <v>0</v>
          </cell>
          <cell r="DG217">
            <v>0</v>
          </cell>
          <cell r="DH217">
            <v>0</v>
          </cell>
          <cell r="DI217">
            <v>0</v>
          </cell>
          <cell r="DJ217">
            <v>0</v>
          </cell>
          <cell r="DK217">
            <v>11</v>
          </cell>
          <cell r="DL217">
            <v>2.75</v>
          </cell>
          <cell r="DM217">
            <v>357.86</v>
          </cell>
          <cell r="DN217">
            <v>89.465000000000003</v>
          </cell>
          <cell r="DO217">
            <v>383.61</v>
          </cell>
          <cell r="DP217">
            <v>357.86</v>
          </cell>
          <cell r="DQ217">
            <v>25.75</v>
          </cell>
          <cell r="DR217">
            <v>28.09</v>
          </cell>
          <cell r="DS217">
            <v>28.09</v>
          </cell>
          <cell r="DT217">
            <v>28.09</v>
          </cell>
          <cell r="DU217">
            <v>0</v>
          </cell>
          <cell r="DV217">
            <v>0</v>
          </cell>
          <cell r="DW217">
            <v>0</v>
          </cell>
          <cell r="DX217">
            <v>0</v>
          </cell>
          <cell r="DY217">
            <v>0</v>
          </cell>
          <cell r="DZ217">
            <v>4258.0032000000001</v>
          </cell>
          <cell r="EA217">
            <v>4317.5887000000002</v>
          </cell>
          <cell r="EB217">
            <v>4519.9982</v>
          </cell>
          <cell r="EC217">
            <v>4589.7362000000003</v>
          </cell>
          <cell r="ED217">
            <v>4317.5887000000002</v>
          </cell>
          <cell r="EE217">
            <v>4589.7362000000003</v>
          </cell>
          <cell r="EF217" t="str">
            <v>&lt;--ADMw_C--</v>
          </cell>
          <cell r="EG217">
            <v>-1.024E-3</v>
          </cell>
          <cell r="EH217">
            <v>0</v>
          </cell>
          <cell r="EI217">
            <v>555.74</v>
          </cell>
          <cell r="EJ217">
            <v>40</v>
          </cell>
          <cell r="EK217">
            <v>0.7</v>
          </cell>
          <cell r="EL217" t="str">
            <v>&lt;--Spacer--&gt;</v>
          </cell>
          <cell r="EM217" t="str">
            <v>&lt;--Spacer--&gt;</v>
          </cell>
          <cell r="EN217" t="str">
            <v>&lt;--Spacer--&gt;</v>
          </cell>
          <cell r="EO217" t="str">
            <v>&lt;--Spacer--&gt;</v>
          </cell>
          <cell r="EP217">
            <v>2117</v>
          </cell>
          <cell r="EQ217">
            <v>7529496</v>
          </cell>
          <cell r="ER217">
            <v>3407</v>
          </cell>
          <cell r="ES217">
            <v>388770</v>
          </cell>
          <cell r="ET217">
            <v>31790</v>
          </cell>
          <cell r="EU217">
            <v>332780</v>
          </cell>
          <cell r="EV217">
            <v>0</v>
          </cell>
          <cell r="EW217">
            <v>5426</v>
          </cell>
          <cell r="EX217">
            <v>0</v>
          </cell>
          <cell r="EY217">
            <v>12.18</v>
          </cell>
          <cell r="EZ217">
            <v>2219347</v>
          </cell>
          <cell r="FA217">
            <v>3635.5</v>
          </cell>
          <cell r="FB217">
            <v>3891.37</v>
          </cell>
          <cell r="FC217">
            <v>3635.5</v>
          </cell>
          <cell r="FD217">
            <v>255.87</v>
          </cell>
          <cell r="FE217">
            <v>0</v>
          </cell>
          <cell r="FF217" t="str">
            <v>--ADMw_P--&gt;</v>
          </cell>
          <cell r="FG217">
            <v>3635.5</v>
          </cell>
          <cell r="FH217">
            <v>3891.37</v>
          </cell>
          <cell r="FI217">
            <v>3635.5</v>
          </cell>
          <cell r="FJ217">
            <v>255.87</v>
          </cell>
          <cell r="FK217">
            <v>471</v>
          </cell>
          <cell r="FL217">
            <v>428.05070000000001</v>
          </cell>
          <cell r="FM217">
            <v>6.4</v>
          </cell>
          <cell r="FN217">
            <v>153.69999999999999</v>
          </cell>
          <cell r="FO217">
            <v>76.849999999999994</v>
          </cell>
          <cell r="FP217">
            <v>154.57</v>
          </cell>
          <cell r="FQ217">
            <v>153.69999999999999</v>
          </cell>
          <cell r="FR217">
            <v>0.87</v>
          </cell>
          <cell r="FS217">
            <v>0</v>
          </cell>
          <cell r="FT217">
            <v>0</v>
          </cell>
          <cell r="FU217">
            <v>0</v>
          </cell>
          <cell r="FV217">
            <v>0</v>
          </cell>
          <cell r="FW217">
            <v>0</v>
          </cell>
          <cell r="FX217">
            <v>0</v>
          </cell>
          <cell r="FY217">
            <v>0</v>
          </cell>
          <cell r="FZ217">
            <v>0</v>
          </cell>
          <cell r="GA217">
            <v>0</v>
          </cell>
          <cell r="GB217">
            <v>0</v>
          </cell>
          <cell r="GC217">
            <v>9</v>
          </cell>
          <cell r="GD217">
            <v>2.25</v>
          </cell>
          <cell r="GE217">
            <v>323.45</v>
          </cell>
          <cell r="GF217">
            <v>80.862499999999997</v>
          </cell>
          <cell r="GG217">
            <v>346.21</v>
          </cell>
          <cell r="GH217">
            <v>323.45</v>
          </cell>
          <cell r="GI217">
            <v>22.76</v>
          </cell>
          <cell r="GJ217">
            <v>28.09</v>
          </cell>
          <cell r="GK217">
            <v>28.09</v>
          </cell>
          <cell r="GL217">
            <v>28.09</v>
          </cell>
          <cell r="GM217">
            <v>0</v>
          </cell>
          <cell r="GN217">
            <v>0</v>
          </cell>
          <cell r="GO217">
            <v>0</v>
          </cell>
          <cell r="GP217">
            <v>0</v>
          </cell>
          <cell r="GQ217">
            <v>0</v>
          </cell>
          <cell r="GR217">
            <v>4272.2723999999998</v>
          </cell>
          <cell r="GS217">
            <v>4258.0032000000001</v>
          </cell>
          <cell r="GT217">
            <v>4520.0898999999999</v>
          </cell>
          <cell r="GU217">
            <v>4519.9982</v>
          </cell>
          <cell r="GV217">
            <v>4272.2723999999998</v>
          </cell>
          <cell r="GW217">
            <v>4520.0898999999999</v>
          </cell>
          <cell r="GX217" t="str">
            <v>&lt;--ADMw_P--</v>
          </cell>
          <cell r="GY217">
            <v>-9.59E-4</v>
          </cell>
          <cell r="GZ217">
            <v>0</v>
          </cell>
          <cell r="HA217">
            <v>570.33000000000004</v>
          </cell>
          <cell r="HB217">
            <v>44</v>
          </cell>
          <cell r="HC217">
            <v>0.7</v>
          </cell>
          <cell r="HD217" t="str">
            <v>&lt;--Spacer--&gt;</v>
          </cell>
          <cell r="HE217" t="str">
            <v>&lt;--Spacer--&gt;</v>
          </cell>
          <cell r="HF217" t="str">
            <v>&lt;--Spacer--&gt;</v>
          </cell>
          <cell r="HG217" t="str">
            <v>&lt;--Spacer--&gt;</v>
          </cell>
          <cell r="HH217">
            <v>2117</v>
          </cell>
          <cell r="HI217">
            <v>7250436</v>
          </cell>
          <cell r="HJ217">
            <v>440</v>
          </cell>
          <cell r="HK217">
            <v>463281</v>
          </cell>
          <cell r="HL217">
            <v>33767</v>
          </cell>
          <cell r="HM217">
            <v>368139</v>
          </cell>
          <cell r="HN217">
            <v>0</v>
          </cell>
          <cell r="HO217">
            <v>0</v>
          </cell>
          <cell r="HP217">
            <v>0</v>
          </cell>
          <cell r="HQ217">
            <v>13.08</v>
          </cell>
          <cell r="HR217">
            <v>2062899</v>
          </cell>
          <cell r="HS217">
            <v>3621.42</v>
          </cell>
          <cell r="HT217">
            <v>3862.09</v>
          </cell>
          <cell r="HU217">
            <v>3621.42</v>
          </cell>
          <cell r="HV217">
            <v>240.67</v>
          </cell>
          <cell r="HW217">
            <v>0</v>
          </cell>
          <cell r="HX217" t="str">
            <v>--ADMw_O--&gt;</v>
          </cell>
          <cell r="HY217">
            <v>3621.42</v>
          </cell>
          <cell r="HZ217">
            <v>3862.09</v>
          </cell>
          <cell r="IA217">
            <v>3621.42</v>
          </cell>
          <cell r="IB217">
            <v>240.67</v>
          </cell>
          <cell r="IC217">
            <v>470</v>
          </cell>
          <cell r="ID217">
            <v>424.82990000000001</v>
          </cell>
          <cell r="IE217">
            <v>7.6</v>
          </cell>
          <cell r="IF217">
            <v>164.8</v>
          </cell>
          <cell r="IG217">
            <v>82.4</v>
          </cell>
          <cell r="IH217">
            <v>164.8</v>
          </cell>
          <cell r="II217">
            <v>164.8</v>
          </cell>
          <cell r="IJ217">
            <v>0</v>
          </cell>
          <cell r="IK217">
            <v>0</v>
          </cell>
          <cell r="IL217">
            <v>0</v>
          </cell>
          <cell r="IM217">
            <v>0</v>
          </cell>
          <cell r="IN217">
            <v>0</v>
          </cell>
          <cell r="IO217">
            <v>0</v>
          </cell>
          <cell r="IP217">
            <v>0</v>
          </cell>
          <cell r="IQ217">
            <v>0</v>
          </cell>
          <cell r="IR217">
            <v>0</v>
          </cell>
          <cell r="IS217">
            <v>0</v>
          </cell>
          <cell r="IT217">
            <v>0</v>
          </cell>
          <cell r="IU217">
            <v>0</v>
          </cell>
          <cell r="IV217">
            <v>0</v>
          </cell>
          <cell r="IW217">
            <v>430.13</v>
          </cell>
          <cell r="IX217">
            <v>107.5325</v>
          </cell>
          <cell r="IY217">
            <v>458.72</v>
          </cell>
          <cell r="IZ217">
            <v>430.13</v>
          </cell>
          <cell r="JA217">
            <v>28.59</v>
          </cell>
          <cell r="JB217">
            <v>28.49</v>
          </cell>
          <cell r="JC217">
            <v>28.49</v>
          </cell>
          <cell r="JD217">
            <v>28.49</v>
          </cell>
          <cell r="JE217">
            <v>0</v>
          </cell>
          <cell r="JF217">
            <v>0</v>
          </cell>
          <cell r="JG217">
            <v>0</v>
          </cell>
          <cell r="JH217">
            <v>0</v>
          </cell>
          <cell r="JI217">
            <v>0</v>
          </cell>
          <cell r="JJ217">
            <v>4272.2723999999998</v>
          </cell>
          <cell r="JK217">
            <v>4520.0898999999999</v>
          </cell>
          <cell r="JL217" t="str">
            <v>&lt;--ADMw_O--</v>
          </cell>
          <cell r="JM217">
            <v>-4.248E-3</v>
          </cell>
          <cell r="JN217">
            <v>0</v>
          </cell>
          <cell r="JO217">
            <v>534.14</v>
          </cell>
          <cell r="JP217">
            <v>43</v>
          </cell>
          <cell r="JQ217">
            <v>0.7</v>
          </cell>
          <cell r="JR217">
            <v>43640.35126797454</v>
          </cell>
          <cell r="JS217">
            <v>1</v>
          </cell>
          <cell r="JT217">
            <v>2</v>
          </cell>
        </row>
        <row r="218">
          <cell r="A218">
            <v>784</v>
          </cell>
          <cell r="B218">
            <v>2138</v>
          </cell>
          <cell r="D218" t="str">
            <v>Marion</v>
          </cell>
          <cell r="E218" t="str">
            <v>Silver Falls SD 4J</v>
          </cell>
          <cell r="F218" t="str">
            <v>Bethany Charter School</v>
          </cell>
          <cell r="H218">
            <v>0</v>
          </cell>
          <cell r="I218">
            <v>0</v>
          </cell>
          <cell r="J218">
            <v>0</v>
          </cell>
          <cell r="K218">
            <v>0</v>
          </cell>
          <cell r="L218">
            <v>0</v>
          </cell>
          <cell r="M218">
            <v>0</v>
          </cell>
          <cell r="N218">
            <v>0</v>
          </cell>
          <cell r="O218">
            <v>0</v>
          </cell>
          <cell r="P218">
            <v>0</v>
          </cell>
          <cell r="Q218">
            <v>0</v>
          </cell>
          <cell r="R218">
            <v>0</v>
          </cell>
          <cell r="T218">
            <v>0</v>
          </cell>
          <cell r="U218">
            <v>0</v>
          </cell>
          <cell r="V218" t="str">
            <v>--ADMw_F--&gt;</v>
          </cell>
          <cell r="W218">
            <v>0</v>
          </cell>
          <cell r="Y218">
            <v>0</v>
          </cell>
          <cell r="Z218">
            <v>0</v>
          </cell>
          <cell r="AA218">
            <v>0</v>
          </cell>
          <cell r="AB218">
            <v>0</v>
          </cell>
          <cell r="AC218">
            <v>0</v>
          </cell>
          <cell r="AD218">
            <v>0</v>
          </cell>
          <cell r="AE218">
            <v>0</v>
          </cell>
          <cell r="AG218">
            <v>0</v>
          </cell>
          <cell r="AH218">
            <v>0</v>
          </cell>
          <cell r="AI218">
            <v>0</v>
          </cell>
          <cell r="AJ218">
            <v>0</v>
          </cell>
          <cell r="AL218">
            <v>0</v>
          </cell>
          <cell r="AM218">
            <v>0</v>
          </cell>
          <cell r="AN218">
            <v>0</v>
          </cell>
          <cell r="AO218">
            <v>0</v>
          </cell>
          <cell r="AQ218">
            <v>0</v>
          </cell>
          <cell r="AR218">
            <v>0</v>
          </cell>
          <cell r="AS218">
            <v>0</v>
          </cell>
          <cell r="AT218">
            <v>0</v>
          </cell>
          <cell r="AU218">
            <v>0</v>
          </cell>
          <cell r="AV218">
            <v>0</v>
          </cell>
          <cell r="AX218">
            <v>0</v>
          </cell>
          <cell r="AY218">
            <v>0</v>
          </cell>
          <cell r="AZ218">
            <v>0</v>
          </cell>
          <cell r="BB218">
            <v>0</v>
          </cell>
          <cell r="BC218">
            <v>0</v>
          </cell>
          <cell r="BD218">
            <v>0</v>
          </cell>
          <cell r="BF218">
            <v>0</v>
          </cell>
          <cell r="BG218">
            <v>0</v>
          </cell>
          <cell r="BH218">
            <v>139.9675</v>
          </cell>
          <cell r="BI218">
            <v>0</v>
          </cell>
          <cell r="BL218">
            <v>139.9675</v>
          </cell>
          <cell r="BN218" t="str">
            <v>&lt;--ADMw_F--</v>
          </cell>
          <cell r="BO218">
            <v>0</v>
          </cell>
          <cell r="BP218">
            <v>0</v>
          </cell>
          <cell r="BQ218">
            <v>0</v>
          </cell>
          <cell r="BR218">
            <v>0</v>
          </cell>
          <cell r="BS218">
            <v>0</v>
          </cell>
          <cell r="BT218" t="str">
            <v>&lt;--Spacer--&gt;</v>
          </cell>
          <cell r="BU218" t="str">
            <v>&lt;--Spacer--&gt;</v>
          </cell>
          <cell r="BV218" t="str">
            <v>&lt;--Spacer--&gt;</v>
          </cell>
          <cell r="BW218" t="str">
            <v>&lt;--Spacer--&gt;</v>
          </cell>
          <cell r="BY218">
            <v>0</v>
          </cell>
          <cell r="BZ218">
            <v>0</v>
          </cell>
          <cell r="CA218">
            <v>0</v>
          </cell>
          <cell r="CB218">
            <v>0</v>
          </cell>
          <cell r="CC218">
            <v>0</v>
          </cell>
          <cell r="CD218">
            <v>0</v>
          </cell>
          <cell r="CE218">
            <v>0</v>
          </cell>
          <cell r="CF218">
            <v>0</v>
          </cell>
          <cell r="CG218">
            <v>0</v>
          </cell>
          <cell r="CH218">
            <v>0</v>
          </cell>
          <cell r="CI218">
            <v>136.65</v>
          </cell>
          <cell r="CK218">
            <v>136.65</v>
          </cell>
          <cell r="CL218">
            <v>0</v>
          </cell>
          <cell r="CM218">
            <v>0</v>
          </cell>
          <cell r="CN218" t="str">
            <v>--ADMw_C--&gt;</v>
          </cell>
          <cell r="CO218">
            <v>136.65</v>
          </cell>
          <cell r="CQ218">
            <v>136.65</v>
          </cell>
          <cell r="CR218">
            <v>0</v>
          </cell>
          <cell r="CS218">
            <v>0</v>
          </cell>
          <cell r="CT218">
            <v>0</v>
          </cell>
          <cell r="CU218">
            <v>0</v>
          </cell>
          <cell r="CV218">
            <v>0</v>
          </cell>
          <cell r="CW218">
            <v>0</v>
          </cell>
          <cell r="CY218">
            <v>0</v>
          </cell>
          <cell r="CZ218">
            <v>0</v>
          </cell>
          <cell r="DA218">
            <v>0</v>
          </cell>
          <cell r="DB218">
            <v>0</v>
          </cell>
          <cell r="DD218">
            <v>0</v>
          </cell>
          <cell r="DE218">
            <v>0</v>
          </cell>
          <cell r="DF218">
            <v>0</v>
          </cell>
          <cell r="DG218">
            <v>0</v>
          </cell>
          <cell r="DI218">
            <v>0</v>
          </cell>
          <cell r="DJ218">
            <v>0</v>
          </cell>
          <cell r="DK218">
            <v>0</v>
          </cell>
          <cell r="DL218">
            <v>0</v>
          </cell>
          <cell r="DM218">
            <v>13.27</v>
          </cell>
          <cell r="DN218">
            <v>3.3174999999999999</v>
          </cell>
          <cell r="DP218">
            <v>13.27</v>
          </cell>
          <cell r="DQ218">
            <v>0</v>
          </cell>
          <cell r="DR218">
            <v>0</v>
          </cell>
          <cell r="DT218">
            <v>0</v>
          </cell>
          <cell r="DU218">
            <v>0</v>
          </cell>
          <cell r="DV218">
            <v>0</v>
          </cell>
          <cell r="DX218">
            <v>0</v>
          </cell>
          <cell r="DY218">
            <v>0</v>
          </cell>
          <cell r="DZ218">
            <v>139.52500000000001</v>
          </cell>
          <cell r="EA218">
            <v>139.9675</v>
          </cell>
          <cell r="ED218">
            <v>139.9675</v>
          </cell>
          <cell r="EF218" t="str">
            <v>&lt;--ADMw_C--</v>
          </cell>
          <cell r="EG218">
            <v>-1.024E-3</v>
          </cell>
          <cell r="EH218">
            <v>0</v>
          </cell>
          <cell r="EI218">
            <v>0</v>
          </cell>
          <cell r="EJ218">
            <v>0</v>
          </cell>
          <cell r="EK218">
            <v>0</v>
          </cell>
          <cell r="EL218" t="str">
            <v>&lt;--Spacer--&gt;</v>
          </cell>
          <cell r="EM218" t="str">
            <v>&lt;--Spacer--&gt;</v>
          </cell>
          <cell r="EN218" t="str">
            <v>&lt;--Spacer--&gt;</v>
          </cell>
          <cell r="EO218" t="str">
            <v>&lt;--Spacer--&gt;</v>
          </cell>
          <cell r="EQ218">
            <v>0</v>
          </cell>
          <cell r="ER218">
            <v>0</v>
          </cell>
          <cell r="ES218">
            <v>0</v>
          </cell>
          <cell r="ET218">
            <v>0</v>
          </cell>
          <cell r="EU218">
            <v>0</v>
          </cell>
          <cell r="EV218">
            <v>0</v>
          </cell>
          <cell r="EW218">
            <v>0</v>
          </cell>
          <cell r="EX218">
            <v>0</v>
          </cell>
          <cell r="EY218">
            <v>0</v>
          </cell>
          <cell r="EZ218">
            <v>0</v>
          </cell>
          <cell r="FA218">
            <v>136.49</v>
          </cell>
          <cell r="FC218">
            <v>136.49</v>
          </cell>
          <cell r="FD218">
            <v>0</v>
          </cell>
          <cell r="FE218">
            <v>0</v>
          </cell>
          <cell r="FF218" t="str">
            <v>--ADMw_P--&gt;</v>
          </cell>
          <cell r="FG218">
            <v>136.49</v>
          </cell>
          <cell r="FI218">
            <v>136.49</v>
          </cell>
          <cell r="FJ218">
            <v>0</v>
          </cell>
          <cell r="FK218">
            <v>0</v>
          </cell>
          <cell r="FL218">
            <v>0</v>
          </cell>
          <cell r="FM218">
            <v>0</v>
          </cell>
          <cell r="FN218">
            <v>0</v>
          </cell>
          <cell r="FO218">
            <v>0</v>
          </cell>
          <cell r="FQ218">
            <v>0</v>
          </cell>
          <cell r="FR218">
            <v>0</v>
          </cell>
          <cell r="FS218">
            <v>0</v>
          </cell>
          <cell r="FT218">
            <v>0</v>
          </cell>
          <cell r="FV218">
            <v>0</v>
          </cell>
          <cell r="FW218">
            <v>0</v>
          </cell>
          <cell r="FX218">
            <v>0</v>
          </cell>
          <cell r="FY218">
            <v>0</v>
          </cell>
          <cell r="GA218">
            <v>0</v>
          </cell>
          <cell r="GB218">
            <v>0</v>
          </cell>
          <cell r="GC218">
            <v>0</v>
          </cell>
          <cell r="GD218">
            <v>0</v>
          </cell>
          <cell r="GE218">
            <v>12.14</v>
          </cell>
          <cell r="GF218">
            <v>3.0350000000000001</v>
          </cell>
          <cell r="GH218">
            <v>12.14</v>
          </cell>
          <cell r="GI218">
            <v>0</v>
          </cell>
          <cell r="GJ218">
            <v>0</v>
          </cell>
          <cell r="GL218">
            <v>0</v>
          </cell>
          <cell r="GM218">
            <v>0</v>
          </cell>
          <cell r="GN218">
            <v>0</v>
          </cell>
          <cell r="GP218">
            <v>0</v>
          </cell>
          <cell r="GQ218">
            <v>0</v>
          </cell>
          <cell r="GR218">
            <v>141.2225</v>
          </cell>
          <cell r="GS218">
            <v>139.52500000000001</v>
          </cell>
          <cell r="GV218">
            <v>141.2225</v>
          </cell>
          <cell r="GX218" t="str">
            <v>&lt;--ADMw_P--</v>
          </cell>
          <cell r="GY218">
            <v>0</v>
          </cell>
          <cell r="GZ218">
            <v>0</v>
          </cell>
          <cell r="HA218">
            <v>0</v>
          </cell>
          <cell r="HB218">
            <v>0</v>
          </cell>
          <cell r="HC218">
            <v>0</v>
          </cell>
          <cell r="HD218" t="str">
            <v>&lt;--Spacer--&gt;</v>
          </cell>
          <cell r="HE218" t="str">
            <v>&lt;--Spacer--&gt;</v>
          </cell>
          <cell r="HF218" t="str">
            <v>&lt;--Spacer--&gt;</v>
          </cell>
          <cell r="HG218" t="str">
            <v>&lt;--Spacer--&gt;</v>
          </cell>
          <cell r="HI218">
            <v>0</v>
          </cell>
          <cell r="HJ218">
            <v>0</v>
          </cell>
          <cell r="HK218">
            <v>0</v>
          </cell>
          <cell r="HL218">
            <v>0</v>
          </cell>
          <cell r="HM218">
            <v>0</v>
          </cell>
          <cell r="HN218">
            <v>0</v>
          </cell>
          <cell r="HO218">
            <v>0</v>
          </cell>
          <cell r="HP218">
            <v>0</v>
          </cell>
          <cell r="HQ218">
            <v>0</v>
          </cell>
          <cell r="HR218">
            <v>0</v>
          </cell>
          <cell r="HS218">
            <v>137.15</v>
          </cell>
          <cell r="HU218">
            <v>137.15</v>
          </cell>
          <cell r="HV218">
            <v>0</v>
          </cell>
          <cell r="HW218">
            <v>0</v>
          </cell>
          <cell r="HX218" t="str">
            <v>--ADMw_O--&gt;</v>
          </cell>
          <cell r="HY218">
            <v>137.15</v>
          </cell>
          <cell r="IA218">
            <v>137.15</v>
          </cell>
          <cell r="IB218">
            <v>0</v>
          </cell>
          <cell r="IC218">
            <v>0</v>
          </cell>
          <cell r="ID218">
            <v>0</v>
          </cell>
          <cell r="IE218">
            <v>0</v>
          </cell>
          <cell r="IF218">
            <v>0</v>
          </cell>
          <cell r="IG218">
            <v>0</v>
          </cell>
          <cell r="II218">
            <v>0</v>
          </cell>
          <cell r="IJ218">
            <v>0</v>
          </cell>
          <cell r="IK218">
            <v>0</v>
          </cell>
          <cell r="IL218">
            <v>0</v>
          </cell>
          <cell r="IN218">
            <v>0</v>
          </cell>
          <cell r="IO218">
            <v>0</v>
          </cell>
          <cell r="IP218">
            <v>0</v>
          </cell>
          <cell r="IQ218">
            <v>0</v>
          </cell>
          <cell r="IS218">
            <v>0</v>
          </cell>
          <cell r="IT218">
            <v>0</v>
          </cell>
          <cell r="IU218">
            <v>0</v>
          </cell>
          <cell r="IV218">
            <v>0</v>
          </cell>
          <cell r="IW218">
            <v>16.29</v>
          </cell>
          <cell r="IX218">
            <v>4.0724999999999998</v>
          </cell>
          <cell r="IZ218">
            <v>16.29</v>
          </cell>
          <cell r="JA218">
            <v>0</v>
          </cell>
          <cell r="JB218">
            <v>0</v>
          </cell>
          <cell r="JD218">
            <v>0</v>
          </cell>
          <cell r="JE218">
            <v>0</v>
          </cell>
          <cell r="JF218">
            <v>0</v>
          </cell>
          <cell r="JH218">
            <v>0</v>
          </cell>
          <cell r="JI218">
            <v>0</v>
          </cell>
          <cell r="JJ218">
            <v>141.2225</v>
          </cell>
          <cell r="JL218" t="str">
            <v>&lt;--ADMw_O--</v>
          </cell>
          <cell r="JM218">
            <v>0</v>
          </cell>
          <cell r="JN218">
            <v>0</v>
          </cell>
          <cell r="JO218">
            <v>0</v>
          </cell>
          <cell r="JP218">
            <v>0</v>
          </cell>
          <cell r="JQ218">
            <v>0</v>
          </cell>
          <cell r="JR218">
            <v>43640.35126797454</v>
          </cell>
          <cell r="JS218">
            <v>1</v>
          </cell>
          <cell r="JT218">
            <v>3</v>
          </cell>
        </row>
        <row r="219">
          <cell r="A219">
            <v>4746</v>
          </cell>
          <cell r="B219">
            <v>2138</v>
          </cell>
          <cell r="D219" t="str">
            <v>Marion</v>
          </cell>
          <cell r="E219" t="str">
            <v>Silver Falls SD 4J</v>
          </cell>
          <cell r="F219" t="str">
            <v>The Community Roots School</v>
          </cell>
          <cell r="H219">
            <v>0</v>
          </cell>
          <cell r="I219">
            <v>0</v>
          </cell>
          <cell r="J219">
            <v>0</v>
          </cell>
          <cell r="K219">
            <v>0</v>
          </cell>
          <cell r="L219">
            <v>0</v>
          </cell>
          <cell r="M219">
            <v>0</v>
          </cell>
          <cell r="N219">
            <v>0</v>
          </cell>
          <cell r="O219">
            <v>0</v>
          </cell>
          <cell r="P219">
            <v>0</v>
          </cell>
          <cell r="Q219">
            <v>0</v>
          </cell>
          <cell r="R219">
            <v>0</v>
          </cell>
          <cell r="T219">
            <v>0</v>
          </cell>
          <cell r="U219">
            <v>0</v>
          </cell>
          <cell r="V219" t="str">
            <v>--ADMw_F--&gt;</v>
          </cell>
          <cell r="W219">
            <v>0</v>
          </cell>
          <cell r="Y219">
            <v>0</v>
          </cell>
          <cell r="Z219">
            <v>0</v>
          </cell>
          <cell r="AA219">
            <v>0</v>
          </cell>
          <cell r="AB219">
            <v>0</v>
          </cell>
          <cell r="AC219">
            <v>0</v>
          </cell>
          <cell r="AD219">
            <v>0</v>
          </cell>
          <cell r="AE219">
            <v>0</v>
          </cell>
          <cell r="AG219">
            <v>0</v>
          </cell>
          <cell r="AH219">
            <v>0</v>
          </cell>
          <cell r="AI219">
            <v>0</v>
          </cell>
          <cell r="AJ219">
            <v>0</v>
          </cell>
          <cell r="AL219">
            <v>0</v>
          </cell>
          <cell r="AM219">
            <v>0</v>
          </cell>
          <cell r="AN219">
            <v>0</v>
          </cell>
          <cell r="AO219">
            <v>0</v>
          </cell>
          <cell r="AQ219">
            <v>0</v>
          </cell>
          <cell r="AR219">
            <v>0</v>
          </cell>
          <cell r="AS219">
            <v>0</v>
          </cell>
          <cell r="AT219">
            <v>0</v>
          </cell>
          <cell r="AU219">
            <v>0</v>
          </cell>
          <cell r="AV219">
            <v>0</v>
          </cell>
          <cell r="AX219">
            <v>0</v>
          </cell>
          <cell r="AY219">
            <v>0</v>
          </cell>
          <cell r="AZ219">
            <v>0</v>
          </cell>
          <cell r="BB219">
            <v>0</v>
          </cell>
          <cell r="BC219">
            <v>0</v>
          </cell>
          <cell r="BD219">
            <v>0</v>
          </cell>
          <cell r="BF219">
            <v>0</v>
          </cell>
          <cell r="BG219">
            <v>0</v>
          </cell>
          <cell r="BH219">
            <v>132.18</v>
          </cell>
          <cell r="BI219">
            <v>0</v>
          </cell>
          <cell r="BL219">
            <v>132.18</v>
          </cell>
          <cell r="BN219" t="str">
            <v>&lt;--ADMw_F--</v>
          </cell>
          <cell r="BO219">
            <v>0</v>
          </cell>
          <cell r="BP219">
            <v>0</v>
          </cell>
          <cell r="BQ219">
            <v>0</v>
          </cell>
          <cell r="BR219">
            <v>0</v>
          </cell>
          <cell r="BS219">
            <v>0</v>
          </cell>
          <cell r="BT219" t="str">
            <v>&lt;--Spacer--&gt;</v>
          </cell>
          <cell r="BU219" t="str">
            <v>&lt;--Spacer--&gt;</v>
          </cell>
          <cell r="BV219" t="str">
            <v>&lt;--Spacer--&gt;</v>
          </cell>
          <cell r="BW219" t="str">
            <v>&lt;--Spacer--&gt;</v>
          </cell>
          <cell r="BY219">
            <v>0</v>
          </cell>
          <cell r="BZ219">
            <v>0</v>
          </cell>
          <cell r="CA219">
            <v>0</v>
          </cell>
          <cell r="CB219">
            <v>0</v>
          </cell>
          <cell r="CC219">
            <v>0</v>
          </cell>
          <cell r="CD219">
            <v>0</v>
          </cell>
          <cell r="CE219">
            <v>0</v>
          </cell>
          <cell r="CF219">
            <v>0</v>
          </cell>
          <cell r="CG219">
            <v>0</v>
          </cell>
          <cell r="CH219">
            <v>0</v>
          </cell>
          <cell r="CI219">
            <v>128.56</v>
          </cell>
          <cell r="CK219">
            <v>128.56</v>
          </cell>
          <cell r="CL219">
            <v>0</v>
          </cell>
          <cell r="CM219">
            <v>0</v>
          </cell>
          <cell r="CN219" t="str">
            <v>--ADMw_C--&gt;</v>
          </cell>
          <cell r="CO219">
            <v>128.56</v>
          </cell>
          <cell r="CQ219">
            <v>128.56</v>
          </cell>
          <cell r="CR219">
            <v>0</v>
          </cell>
          <cell r="CS219">
            <v>0</v>
          </cell>
          <cell r="CT219">
            <v>0</v>
          </cell>
          <cell r="CU219">
            <v>0</v>
          </cell>
          <cell r="CV219">
            <v>1</v>
          </cell>
          <cell r="CW219">
            <v>0.5</v>
          </cell>
          <cell r="CY219">
            <v>1</v>
          </cell>
          <cell r="CZ219">
            <v>0</v>
          </cell>
          <cell r="DA219">
            <v>0</v>
          </cell>
          <cell r="DB219">
            <v>0</v>
          </cell>
          <cell r="DD219">
            <v>0</v>
          </cell>
          <cell r="DE219">
            <v>0</v>
          </cell>
          <cell r="DF219">
            <v>0</v>
          </cell>
          <cell r="DG219">
            <v>0</v>
          </cell>
          <cell r="DI219">
            <v>0</v>
          </cell>
          <cell r="DJ219">
            <v>0</v>
          </cell>
          <cell r="DK219">
            <v>0</v>
          </cell>
          <cell r="DL219">
            <v>0</v>
          </cell>
          <cell r="DM219">
            <v>12.48</v>
          </cell>
          <cell r="DN219">
            <v>3.12</v>
          </cell>
          <cell r="DP219">
            <v>12.48</v>
          </cell>
          <cell r="DQ219">
            <v>0</v>
          </cell>
          <cell r="DR219">
            <v>0</v>
          </cell>
          <cell r="DT219">
            <v>0</v>
          </cell>
          <cell r="DU219">
            <v>0</v>
          </cell>
          <cell r="DV219">
            <v>0</v>
          </cell>
          <cell r="DX219">
            <v>0</v>
          </cell>
          <cell r="DY219">
            <v>0</v>
          </cell>
          <cell r="DZ219">
            <v>122.47</v>
          </cell>
          <cell r="EA219">
            <v>132.18</v>
          </cell>
          <cell r="ED219">
            <v>132.18</v>
          </cell>
          <cell r="EF219" t="str">
            <v>&lt;--ADMw_C--</v>
          </cell>
          <cell r="EG219">
            <v>-1.024E-3</v>
          </cell>
          <cell r="EH219">
            <v>0</v>
          </cell>
          <cell r="EI219">
            <v>0</v>
          </cell>
          <cell r="EJ219">
            <v>0</v>
          </cell>
          <cell r="EK219">
            <v>0</v>
          </cell>
          <cell r="EL219" t="str">
            <v>&lt;--Spacer--&gt;</v>
          </cell>
          <cell r="EM219" t="str">
            <v>&lt;--Spacer--&gt;</v>
          </cell>
          <cell r="EN219" t="str">
            <v>&lt;--Spacer--&gt;</v>
          </cell>
          <cell r="EO219" t="str">
            <v>&lt;--Spacer--&gt;</v>
          </cell>
          <cell r="EQ219">
            <v>0</v>
          </cell>
          <cell r="ER219">
            <v>0</v>
          </cell>
          <cell r="ES219">
            <v>0</v>
          </cell>
          <cell r="ET219">
            <v>0</v>
          </cell>
          <cell r="EU219">
            <v>0</v>
          </cell>
          <cell r="EV219">
            <v>0</v>
          </cell>
          <cell r="EW219">
            <v>0</v>
          </cell>
          <cell r="EX219">
            <v>0</v>
          </cell>
          <cell r="EY219">
            <v>0</v>
          </cell>
          <cell r="EZ219">
            <v>0</v>
          </cell>
          <cell r="FA219">
            <v>119.38</v>
          </cell>
          <cell r="FC219">
            <v>119.38</v>
          </cell>
          <cell r="FD219">
            <v>0</v>
          </cell>
          <cell r="FE219">
            <v>0</v>
          </cell>
          <cell r="FF219" t="str">
            <v>--ADMw_P--&gt;</v>
          </cell>
          <cell r="FG219">
            <v>119.38</v>
          </cell>
          <cell r="FI219">
            <v>119.38</v>
          </cell>
          <cell r="FJ219">
            <v>0</v>
          </cell>
          <cell r="FK219">
            <v>0</v>
          </cell>
          <cell r="FL219">
            <v>0</v>
          </cell>
          <cell r="FM219">
            <v>0</v>
          </cell>
          <cell r="FN219">
            <v>0.87</v>
          </cell>
          <cell r="FO219">
            <v>0.435</v>
          </cell>
          <cell r="FQ219">
            <v>0.87</v>
          </cell>
          <cell r="FR219">
            <v>0</v>
          </cell>
          <cell r="FS219">
            <v>0</v>
          </cell>
          <cell r="FT219">
            <v>0</v>
          </cell>
          <cell r="FV219">
            <v>0</v>
          </cell>
          <cell r="FW219">
            <v>0</v>
          </cell>
          <cell r="FX219">
            <v>0</v>
          </cell>
          <cell r="FY219">
            <v>0</v>
          </cell>
          <cell r="GA219">
            <v>0</v>
          </cell>
          <cell r="GB219">
            <v>0</v>
          </cell>
          <cell r="GC219">
            <v>0</v>
          </cell>
          <cell r="GD219">
            <v>0</v>
          </cell>
          <cell r="GE219">
            <v>10.62</v>
          </cell>
          <cell r="GF219">
            <v>2.6549999999999998</v>
          </cell>
          <cell r="GH219">
            <v>10.62</v>
          </cell>
          <cell r="GI219">
            <v>0</v>
          </cell>
          <cell r="GJ219">
            <v>0</v>
          </cell>
          <cell r="GL219">
            <v>0</v>
          </cell>
          <cell r="GM219">
            <v>0</v>
          </cell>
          <cell r="GN219">
            <v>0</v>
          </cell>
          <cell r="GP219">
            <v>0</v>
          </cell>
          <cell r="GQ219">
            <v>0</v>
          </cell>
          <cell r="GR219">
            <v>106.595</v>
          </cell>
          <cell r="GS219">
            <v>122.47</v>
          </cell>
          <cell r="GV219">
            <v>122.47</v>
          </cell>
          <cell r="GX219" t="str">
            <v>&lt;--ADMw_P--</v>
          </cell>
          <cell r="GY219">
            <v>0</v>
          </cell>
          <cell r="GZ219">
            <v>0</v>
          </cell>
          <cell r="HA219">
            <v>0</v>
          </cell>
          <cell r="HB219">
            <v>0</v>
          </cell>
          <cell r="HC219">
            <v>0</v>
          </cell>
          <cell r="HD219" t="str">
            <v>&lt;--Spacer--&gt;</v>
          </cell>
          <cell r="HE219" t="str">
            <v>&lt;--Spacer--&gt;</v>
          </cell>
          <cell r="HF219" t="str">
            <v>&lt;--Spacer--&gt;</v>
          </cell>
          <cell r="HG219" t="str">
            <v>&lt;--Spacer--&gt;</v>
          </cell>
          <cell r="HI219">
            <v>0</v>
          </cell>
          <cell r="HJ219">
            <v>0</v>
          </cell>
          <cell r="HK219">
            <v>0</v>
          </cell>
          <cell r="HL219">
            <v>0</v>
          </cell>
          <cell r="HM219">
            <v>0</v>
          </cell>
          <cell r="HN219">
            <v>0</v>
          </cell>
          <cell r="HO219">
            <v>0</v>
          </cell>
          <cell r="HP219">
            <v>0</v>
          </cell>
          <cell r="HQ219">
            <v>0</v>
          </cell>
          <cell r="HR219">
            <v>0</v>
          </cell>
          <cell r="HS219">
            <v>103.52</v>
          </cell>
          <cell r="HU219">
            <v>103.52</v>
          </cell>
          <cell r="HV219">
            <v>0</v>
          </cell>
          <cell r="HW219">
            <v>0</v>
          </cell>
          <cell r="HX219" t="str">
            <v>--ADMw_O--&gt;</v>
          </cell>
          <cell r="HY219">
            <v>103.52</v>
          </cell>
          <cell r="IA219">
            <v>103.52</v>
          </cell>
          <cell r="IB219">
            <v>0</v>
          </cell>
          <cell r="IC219">
            <v>0</v>
          </cell>
          <cell r="ID219">
            <v>0</v>
          </cell>
          <cell r="IE219">
            <v>0</v>
          </cell>
          <cell r="IF219">
            <v>0</v>
          </cell>
          <cell r="IG219">
            <v>0</v>
          </cell>
          <cell r="II219">
            <v>0</v>
          </cell>
          <cell r="IJ219">
            <v>0</v>
          </cell>
          <cell r="IK219">
            <v>0</v>
          </cell>
          <cell r="IL219">
            <v>0</v>
          </cell>
          <cell r="IN219">
            <v>0</v>
          </cell>
          <cell r="IO219">
            <v>0</v>
          </cell>
          <cell r="IP219">
            <v>0</v>
          </cell>
          <cell r="IQ219">
            <v>0</v>
          </cell>
          <cell r="IS219">
            <v>0</v>
          </cell>
          <cell r="IT219">
            <v>0</v>
          </cell>
          <cell r="IU219">
            <v>0</v>
          </cell>
          <cell r="IV219">
            <v>0</v>
          </cell>
          <cell r="IW219">
            <v>12.3</v>
          </cell>
          <cell r="IX219">
            <v>3.0750000000000002</v>
          </cell>
          <cell r="IZ219">
            <v>12.3</v>
          </cell>
          <cell r="JA219">
            <v>0</v>
          </cell>
          <cell r="JB219">
            <v>0</v>
          </cell>
          <cell r="JD219">
            <v>0</v>
          </cell>
          <cell r="JE219">
            <v>0</v>
          </cell>
          <cell r="JF219">
            <v>0</v>
          </cell>
          <cell r="JH219">
            <v>0</v>
          </cell>
          <cell r="JI219">
            <v>0</v>
          </cell>
          <cell r="JJ219">
            <v>106.595</v>
          </cell>
          <cell r="JL219" t="str">
            <v>&lt;--ADMw_O--</v>
          </cell>
          <cell r="JM219">
            <v>0</v>
          </cell>
          <cell r="JN219">
            <v>0</v>
          </cell>
          <cell r="JO219">
            <v>0</v>
          </cell>
          <cell r="JP219">
            <v>0</v>
          </cell>
          <cell r="JQ219">
            <v>0</v>
          </cell>
          <cell r="JR219">
            <v>43640.35126797454</v>
          </cell>
          <cell r="JS219">
            <v>1</v>
          </cell>
          <cell r="JT219">
            <v>3</v>
          </cell>
        </row>
        <row r="220">
          <cell r="A220">
            <v>2139</v>
          </cell>
          <cell r="B220">
            <v>2139</v>
          </cell>
          <cell r="C220" t="str">
            <v>24005</v>
          </cell>
          <cell r="D220" t="str">
            <v>Marion</v>
          </cell>
          <cell r="E220" t="str">
            <v>Cascade SD 5</v>
          </cell>
          <cell r="G220">
            <v>2117</v>
          </cell>
          <cell r="H220">
            <v>5488410</v>
          </cell>
          <cell r="I220">
            <v>0</v>
          </cell>
          <cell r="J220">
            <v>0</v>
          </cell>
          <cell r="K220">
            <v>18500</v>
          </cell>
          <cell r="L220">
            <v>0</v>
          </cell>
          <cell r="M220">
            <v>0</v>
          </cell>
          <cell r="N220">
            <v>0</v>
          </cell>
          <cell r="O220">
            <v>0</v>
          </cell>
          <cell r="P220">
            <v>11.93</v>
          </cell>
          <cell r="Q220">
            <v>1604262</v>
          </cell>
          <cell r="R220">
            <v>2344</v>
          </cell>
          <cell r="S220">
            <v>2344</v>
          </cell>
          <cell r="T220">
            <v>2344</v>
          </cell>
          <cell r="U220">
            <v>0</v>
          </cell>
          <cell r="V220" t="str">
            <v>--ADMw_F--&gt;</v>
          </cell>
          <cell r="W220">
            <v>2344</v>
          </cell>
          <cell r="X220">
            <v>2344</v>
          </cell>
          <cell r="Y220">
            <v>2344</v>
          </cell>
          <cell r="Z220">
            <v>0</v>
          </cell>
          <cell r="AA220">
            <v>350</v>
          </cell>
          <cell r="AB220">
            <v>257.83999999999997</v>
          </cell>
          <cell r="AC220">
            <v>18.7</v>
          </cell>
          <cell r="AD220">
            <v>70</v>
          </cell>
          <cell r="AE220">
            <v>35</v>
          </cell>
          <cell r="AF220">
            <v>70</v>
          </cell>
          <cell r="AG220">
            <v>70</v>
          </cell>
          <cell r="AH220">
            <v>0</v>
          </cell>
          <cell r="AI220">
            <v>1</v>
          </cell>
          <cell r="AJ220">
            <v>1</v>
          </cell>
          <cell r="AK220">
            <v>1</v>
          </cell>
          <cell r="AL220">
            <v>1</v>
          </cell>
          <cell r="AM220">
            <v>0</v>
          </cell>
          <cell r="AN220">
            <v>0</v>
          </cell>
          <cell r="AO220">
            <v>0</v>
          </cell>
          <cell r="AP220">
            <v>0</v>
          </cell>
          <cell r="AQ220">
            <v>0</v>
          </cell>
          <cell r="AR220">
            <v>0</v>
          </cell>
          <cell r="AS220">
            <v>9</v>
          </cell>
          <cell r="AT220">
            <v>2.25</v>
          </cell>
          <cell r="AU220">
            <v>441.95</v>
          </cell>
          <cell r="AV220">
            <v>110.4875</v>
          </cell>
          <cell r="AW220">
            <v>441.95</v>
          </cell>
          <cell r="AX220">
            <v>441.95</v>
          </cell>
          <cell r="AY220">
            <v>0</v>
          </cell>
          <cell r="AZ220">
            <v>0</v>
          </cell>
          <cell r="BA220">
            <v>0</v>
          </cell>
          <cell r="BB220">
            <v>0</v>
          </cell>
          <cell r="BC220">
            <v>0</v>
          </cell>
          <cell r="BD220">
            <v>0</v>
          </cell>
          <cell r="BE220">
            <v>0</v>
          </cell>
          <cell r="BF220">
            <v>0</v>
          </cell>
          <cell r="BG220">
            <v>0</v>
          </cell>
          <cell r="BH220">
            <v>2760.8145</v>
          </cell>
          <cell r="BI220">
            <v>2769.2775000000001</v>
          </cell>
          <cell r="BJ220">
            <v>2760.8145</v>
          </cell>
          <cell r="BK220">
            <v>2769.2775000000001</v>
          </cell>
          <cell r="BL220">
            <v>2769.2775000000001</v>
          </cell>
          <cell r="BM220">
            <v>2769.2775000000001</v>
          </cell>
          <cell r="BN220" t="str">
            <v>&lt;--ADMw_F--</v>
          </cell>
          <cell r="BO220">
            <v>-2.2539999999999999E-3</v>
          </cell>
          <cell r="BP220">
            <v>0</v>
          </cell>
          <cell r="BQ220">
            <v>684.41</v>
          </cell>
          <cell r="BR220">
            <v>54</v>
          </cell>
          <cell r="BS220">
            <v>0.7</v>
          </cell>
          <cell r="BT220" t="str">
            <v>&lt;--Spacer--&gt;</v>
          </cell>
          <cell r="BU220" t="str">
            <v>&lt;--Spacer--&gt;</v>
          </cell>
          <cell r="BV220" t="str">
            <v>&lt;--Spacer--&gt;</v>
          </cell>
          <cell r="BW220" t="str">
            <v>&lt;--Spacer--&gt;</v>
          </cell>
          <cell r="BX220">
            <v>2117</v>
          </cell>
          <cell r="BY220">
            <v>5352687</v>
          </cell>
          <cell r="BZ220">
            <v>0</v>
          </cell>
          <cell r="CA220">
            <v>0</v>
          </cell>
          <cell r="CB220">
            <v>18500</v>
          </cell>
          <cell r="CC220">
            <v>0</v>
          </cell>
          <cell r="CD220">
            <v>0</v>
          </cell>
          <cell r="CE220">
            <v>0</v>
          </cell>
          <cell r="CF220">
            <v>0</v>
          </cell>
          <cell r="CG220">
            <v>11.56</v>
          </cell>
          <cell r="CH220">
            <v>1557536</v>
          </cell>
          <cell r="CI220">
            <v>2340.4499999999998</v>
          </cell>
          <cell r="CJ220">
            <v>2340.4499999999998</v>
          </cell>
          <cell r="CK220">
            <v>2340.4499999999998</v>
          </cell>
          <cell r="CL220">
            <v>0</v>
          </cell>
          <cell r="CM220">
            <v>0</v>
          </cell>
          <cell r="CN220" t="str">
            <v>--ADMw_C--&gt;</v>
          </cell>
          <cell r="CO220">
            <v>2340.4499999999998</v>
          </cell>
          <cell r="CP220">
            <v>2340.4499999999998</v>
          </cell>
          <cell r="CQ220">
            <v>2340.4499999999998</v>
          </cell>
          <cell r="CR220">
            <v>0</v>
          </cell>
          <cell r="CS220">
            <v>342</v>
          </cell>
          <cell r="CT220">
            <v>257.4495</v>
          </cell>
          <cell r="CU220">
            <v>18.7</v>
          </cell>
          <cell r="CV220">
            <v>63.29</v>
          </cell>
          <cell r="CW220">
            <v>31.645</v>
          </cell>
          <cell r="CX220">
            <v>63.29</v>
          </cell>
          <cell r="CY220">
            <v>63.29</v>
          </cell>
          <cell r="CZ220">
            <v>0</v>
          </cell>
          <cell r="DA220">
            <v>0</v>
          </cell>
          <cell r="DB220">
            <v>0</v>
          </cell>
          <cell r="DC220">
            <v>0</v>
          </cell>
          <cell r="DD220">
            <v>0</v>
          </cell>
          <cell r="DE220">
            <v>0</v>
          </cell>
          <cell r="DF220">
            <v>0</v>
          </cell>
          <cell r="DG220">
            <v>0</v>
          </cell>
          <cell r="DH220">
            <v>0</v>
          </cell>
          <cell r="DI220">
            <v>0</v>
          </cell>
          <cell r="DJ220">
            <v>0</v>
          </cell>
          <cell r="DK220">
            <v>9</v>
          </cell>
          <cell r="DL220">
            <v>2.25</v>
          </cell>
          <cell r="DM220">
            <v>441.28</v>
          </cell>
          <cell r="DN220">
            <v>110.32</v>
          </cell>
          <cell r="DO220">
            <v>441.28</v>
          </cell>
          <cell r="DP220">
            <v>441.28</v>
          </cell>
          <cell r="DQ220">
            <v>0</v>
          </cell>
          <cell r="DR220">
            <v>0</v>
          </cell>
          <cell r="DS220">
            <v>0</v>
          </cell>
          <cell r="DT220">
            <v>0</v>
          </cell>
          <cell r="DU220">
            <v>0</v>
          </cell>
          <cell r="DV220">
            <v>0</v>
          </cell>
          <cell r="DW220">
            <v>0</v>
          </cell>
          <cell r="DX220">
            <v>0</v>
          </cell>
          <cell r="DY220">
            <v>0</v>
          </cell>
          <cell r="DZ220">
            <v>2692.3182000000002</v>
          </cell>
          <cell r="EA220">
            <v>2760.8145</v>
          </cell>
          <cell r="EB220">
            <v>2692.3182000000002</v>
          </cell>
          <cell r="EC220">
            <v>2760.8145</v>
          </cell>
          <cell r="ED220">
            <v>2760.8145</v>
          </cell>
          <cell r="EE220">
            <v>2760.8145</v>
          </cell>
          <cell r="EF220" t="str">
            <v>&lt;--ADMw_C--</v>
          </cell>
          <cell r="EG220">
            <v>-6.8430000000000001E-3</v>
          </cell>
          <cell r="EH220">
            <v>0</v>
          </cell>
          <cell r="EI220">
            <v>660.93</v>
          </cell>
          <cell r="EJ220">
            <v>54</v>
          </cell>
          <cell r="EK220">
            <v>0.7</v>
          </cell>
          <cell r="EL220" t="str">
            <v>&lt;--Spacer--&gt;</v>
          </cell>
          <cell r="EM220" t="str">
            <v>&lt;--Spacer--&gt;</v>
          </cell>
          <cell r="EN220" t="str">
            <v>&lt;--Spacer--&gt;</v>
          </cell>
          <cell r="EO220" t="str">
            <v>&lt;--Spacer--&gt;</v>
          </cell>
          <cell r="EP220">
            <v>2117</v>
          </cell>
          <cell r="EQ220">
            <v>5037143</v>
          </cell>
          <cell r="ER220">
            <v>0</v>
          </cell>
          <cell r="ES220">
            <v>257037</v>
          </cell>
          <cell r="ET220">
            <v>18037</v>
          </cell>
          <cell r="EU220">
            <v>0</v>
          </cell>
          <cell r="EV220">
            <v>0</v>
          </cell>
          <cell r="EW220">
            <v>0</v>
          </cell>
          <cell r="EX220">
            <v>0</v>
          </cell>
          <cell r="EY220">
            <v>11.93</v>
          </cell>
          <cell r="EZ220">
            <v>1614967</v>
          </cell>
          <cell r="FA220">
            <v>2302.87</v>
          </cell>
          <cell r="FB220">
            <v>2302.87</v>
          </cell>
          <cell r="FC220">
            <v>2302.87</v>
          </cell>
          <cell r="FD220">
            <v>0</v>
          </cell>
          <cell r="FE220">
            <v>0</v>
          </cell>
          <cell r="FF220" t="str">
            <v>--ADMw_P--&gt;</v>
          </cell>
          <cell r="FG220">
            <v>2302.87</v>
          </cell>
          <cell r="FH220">
            <v>2302.87</v>
          </cell>
          <cell r="FI220">
            <v>2302.87</v>
          </cell>
          <cell r="FJ220">
            <v>0</v>
          </cell>
          <cell r="FK220">
            <v>311</v>
          </cell>
          <cell r="FL220">
            <v>253.31569999999999</v>
          </cell>
          <cell r="FM220">
            <v>18.7</v>
          </cell>
          <cell r="FN220">
            <v>78.400000000000006</v>
          </cell>
          <cell r="FO220">
            <v>39.200000000000003</v>
          </cell>
          <cell r="FP220">
            <v>78.400000000000006</v>
          </cell>
          <cell r="FQ220">
            <v>78.400000000000006</v>
          </cell>
          <cell r="FR220">
            <v>0</v>
          </cell>
          <cell r="FS220">
            <v>0</v>
          </cell>
          <cell r="FT220">
            <v>0</v>
          </cell>
          <cell r="FU220">
            <v>0</v>
          </cell>
          <cell r="FV220">
            <v>0</v>
          </cell>
          <cell r="FW220">
            <v>0</v>
          </cell>
          <cell r="FX220">
            <v>0</v>
          </cell>
          <cell r="FY220">
            <v>0</v>
          </cell>
          <cell r="FZ220">
            <v>0</v>
          </cell>
          <cell r="GA220">
            <v>0</v>
          </cell>
          <cell r="GB220">
            <v>0</v>
          </cell>
          <cell r="GC220">
            <v>8</v>
          </cell>
          <cell r="GD220">
            <v>2</v>
          </cell>
          <cell r="GE220">
            <v>304.93</v>
          </cell>
          <cell r="GF220">
            <v>76.232500000000002</v>
          </cell>
          <cell r="GG220">
            <v>304.93</v>
          </cell>
          <cell r="GH220">
            <v>304.93</v>
          </cell>
          <cell r="GI220">
            <v>0</v>
          </cell>
          <cell r="GJ220">
            <v>0</v>
          </cell>
          <cell r="GK220">
            <v>0</v>
          </cell>
          <cell r="GL220">
            <v>0</v>
          </cell>
          <cell r="GM220">
            <v>0</v>
          </cell>
          <cell r="GN220">
            <v>0</v>
          </cell>
          <cell r="GO220">
            <v>0</v>
          </cell>
          <cell r="GP220">
            <v>0</v>
          </cell>
          <cell r="GQ220">
            <v>0</v>
          </cell>
          <cell r="GR220">
            <v>2747.2844</v>
          </cell>
          <cell r="GS220">
            <v>2692.3182000000002</v>
          </cell>
          <cell r="GT220">
            <v>2747.2844</v>
          </cell>
          <cell r="GU220">
            <v>2692.3182000000002</v>
          </cell>
          <cell r="GV220">
            <v>2747.2844</v>
          </cell>
          <cell r="GW220">
            <v>2747.2844</v>
          </cell>
          <cell r="GX220" t="str">
            <v>&lt;--ADMw_P--</v>
          </cell>
          <cell r="GY220">
            <v>-3.388E-3</v>
          </cell>
          <cell r="GZ220">
            <v>0</v>
          </cell>
          <cell r="HA220">
            <v>701.28</v>
          </cell>
          <cell r="HB220">
            <v>57</v>
          </cell>
          <cell r="HC220">
            <v>0.7</v>
          </cell>
          <cell r="HD220" t="str">
            <v>&lt;--Spacer--&gt;</v>
          </cell>
          <cell r="HE220" t="str">
            <v>&lt;--Spacer--&gt;</v>
          </cell>
          <cell r="HF220" t="str">
            <v>&lt;--Spacer--&gt;</v>
          </cell>
          <cell r="HG220" t="str">
            <v>&lt;--Spacer--&gt;</v>
          </cell>
          <cell r="HH220">
            <v>2117</v>
          </cell>
          <cell r="HI220">
            <v>4809025</v>
          </cell>
          <cell r="HJ220">
            <v>2015</v>
          </cell>
          <cell r="HK220">
            <v>297454</v>
          </cell>
          <cell r="HL220">
            <v>23531</v>
          </cell>
          <cell r="HM220">
            <v>0</v>
          </cell>
          <cell r="HN220">
            <v>0</v>
          </cell>
          <cell r="HO220">
            <v>0</v>
          </cell>
          <cell r="HP220">
            <v>0</v>
          </cell>
          <cell r="HQ220">
            <v>12.41</v>
          </cell>
          <cell r="HR220">
            <v>1408388</v>
          </cell>
          <cell r="HS220">
            <v>2342.29</v>
          </cell>
          <cell r="HT220">
            <v>2342.29</v>
          </cell>
          <cell r="HU220">
            <v>2342.29</v>
          </cell>
          <cell r="HV220">
            <v>0</v>
          </cell>
          <cell r="HW220">
            <v>0</v>
          </cell>
          <cell r="HX220" t="str">
            <v>--ADMw_O--&gt;</v>
          </cell>
          <cell r="HY220">
            <v>2342.29</v>
          </cell>
          <cell r="HZ220">
            <v>2342.29</v>
          </cell>
          <cell r="IA220">
            <v>2342.29</v>
          </cell>
          <cell r="IB220">
            <v>0</v>
          </cell>
          <cell r="IC220">
            <v>315</v>
          </cell>
          <cell r="ID220">
            <v>257.65190000000001</v>
          </cell>
          <cell r="IE220">
            <v>17.2</v>
          </cell>
          <cell r="IF220">
            <v>78.72</v>
          </cell>
          <cell r="IG220">
            <v>39.36</v>
          </cell>
          <cell r="IH220">
            <v>78.72</v>
          </cell>
          <cell r="II220">
            <v>78.72</v>
          </cell>
          <cell r="IJ220">
            <v>0</v>
          </cell>
          <cell r="IK220">
            <v>0</v>
          </cell>
          <cell r="IL220">
            <v>0</v>
          </cell>
          <cell r="IM220">
            <v>0</v>
          </cell>
          <cell r="IN220">
            <v>0</v>
          </cell>
          <cell r="IO220">
            <v>0</v>
          </cell>
          <cell r="IP220">
            <v>0</v>
          </cell>
          <cell r="IQ220">
            <v>0</v>
          </cell>
          <cell r="IR220">
            <v>0</v>
          </cell>
          <cell r="IS220">
            <v>0</v>
          </cell>
          <cell r="IT220">
            <v>0</v>
          </cell>
          <cell r="IU220">
            <v>12</v>
          </cell>
          <cell r="IV220">
            <v>3</v>
          </cell>
          <cell r="IW220">
            <v>351.13</v>
          </cell>
          <cell r="IX220">
            <v>87.782499999999999</v>
          </cell>
          <cell r="IY220">
            <v>351.13</v>
          </cell>
          <cell r="IZ220">
            <v>351.13</v>
          </cell>
          <cell r="JA220">
            <v>0</v>
          </cell>
          <cell r="JB220">
            <v>0</v>
          </cell>
          <cell r="JC220">
            <v>0</v>
          </cell>
          <cell r="JD220">
            <v>0</v>
          </cell>
          <cell r="JE220">
            <v>0</v>
          </cell>
          <cell r="JF220">
            <v>0</v>
          </cell>
          <cell r="JG220">
            <v>0</v>
          </cell>
          <cell r="JH220">
            <v>0</v>
          </cell>
          <cell r="JI220">
            <v>0</v>
          </cell>
          <cell r="JJ220">
            <v>2747.2844</v>
          </cell>
          <cell r="JK220">
            <v>2747.2844</v>
          </cell>
          <cell r="JL220" t="str">
            <v>&lt;--ADMw_O--</v>
          </cell>
          <cell r="JM220">
            <v>0</v>
          </cell>
          <cell r="JN220">
            <v>0</v>
          </cell>
          <cell r="JO220">
            <v>601.29</v>
          </cell>
          <cell r="JP220">
            <v>48</v>
          </cell>
          <cell r="JQ220">
            <v>0.7</v>
          </cell>
          <cell r="JR220">
            <v>43640.35126797454</v>
          </cell>
          <cell r="JS220">
            <v>1</v>
          </cell>
          <cell r="JT220">
            <v>2</v>
          </cell>
        </row>
        <row r="221">
          <cell r="A221">
            <v>2140</v>
          </cell>
          <cell r="B221">
            <v>2140</v>
          </cell>
          <cell r="C221" t="str">
            <v>24014</v>
          </cell>
          <cell r="D221" t="str">
            <v>Marion</v>
          </cell>
          <cell r="E221" t="str">
            <v>Jefferson SD 14J</v>
          </cell>
          <cell r="G221">
            <v>2117</v>
          </cell>
          <cell r="H221">
            <v>2248538</v>
          </cell>
          <cell r="I221">
            <v>7000</v>
          </cell>
          <cell r="J221">
            <v>0</v>
          </cell>
          <cell r="K221">
            <v>3500</v>
          </cell>
          <cell r="L221">
            <v>1000</v>
          </cell>
          <cell r="M221">
            <v>0</v>
          </cell>
          <cell r="N221">
            <v>0</v>
          </cell>
          <cell r="O221">
            <v>0</v>
          </cell>
          <cell r="P221">
            <v>13.02</v>
          </cell>
          <cell r="Q221">
            <v>628925</v>
          </cell>
          <cell r="R221">
            <v>858</v>
          </cell>
          <cell r="S221">
            <v>858</v>
          </cell>
          <cell r="T221">
            <v>858</v>
          </cell>
          <cell r="U221">
            <v>0</v>
          </cell>
          <cell r="V221" t="str">
            <v>--ADMw_F--&gt;</v>
          </cell>
          <cell r="W221">
            <v>858</v>
          </cell>
          <cell r="X221">
            <v>858</v>
          </cell>
          <cell r="Y221">
            <v>858</v>
          </cell>
          <cell r="Z221">
            <v>0</v>
          </cell>
          <cell r="AA221">
            <v>133</v>
          </cell>
          <cell r="AB221">
            <v>94.38</v>
          </cell>
          <cell r="AC221">
            <v>21.2</v>
          </cell>
          <cell r="AD221">
            <v>73</v>
          </cell>
          <cell r="AE221">
            <v>36.5</v>
          </cell>
          <cell r="AF221">
            <v>73</v>
          </cell>
          <cell r="AG221">
            <v>73</v>
          </cell>
          <cell r="AH221">
            <v>0</v>
          </cell>
          <cell r="AI221">
            <v>0</v>
          </cell>
          <cell r="AJ221">
            <v>0</v>
          </cell>
          <cell r="AK221">
            <v>0</v>
          </cell>
          <cell r="AL221">
            <v>0</v>
          </cell>
          <cell r="AM221">
            <v>0</v>
          </cell>
          <cell r="AN221">
            <v>0</v>
          </cell>
          <cell r="AO221">
            <v>0</v>
          </cell>
          <cell r="AP221">
            <v>0</v>
          </cell>
          <cell r="AQ221">
            <v>0</v>
          </cell>
          <cell r="AR221">
            <v>0</v>
          </cell>
          <cell r="AS221">
            <v>1</v>
          </cell>
          <cell r="AT221">
            <v>0.25</v>
          </cell>
          <cell r="AU221">
            <v>123.08</v>
          </cell>
          <cell r="AV221">
            <v>30.77</v>
          </cell>
          <cell r="AW221">
            <v>123.08</v>
          </cell>
          <cell r="AX221">
            <v>123.08</v>
          </cell>
          <cell r="AY221">
            <v>0</v>
          </cell>
          <cell r="AZ221">
            <v>0</v>
          </cell>
          <cell r="BA221">
            <v>0</v>
          </cell>
          <cell r="BB221">
            <v>0</v>
          </cell>
          <cell r="BC221">
            <v>0</v>
          </cell>
          <cell r="BD221">
            <v>68.34</v>
          </cell>
          <cell r="BE221">
            <v>68.34</v>
          </cell>
          <cell r="BF221">
            <v>68.34</v>
          </cell>
          <cell r="BG221">
            <v>0</v>
          </cell>
          <cell r="BH221">
            <v>1093.9475</v>
          </cell>
          <cell r="BI221">
            <v>1109.44</v>
          </cell>
          <cell r="BJ221">
            <v>1093.9475</v>
          </cell>
          <cell r="BK221">
            <v>1109.44</v>
          </cell>
          <cell r="BL221">
            <v>1109.44</v>
          </cell>
          <cell r="BM221">
            <v>1109.44</v>
          </cell>
          <cell r="BN221" t="str">
            <v>&lt;--ADMw_F--</v>
          </cell>
          <cell r="BO221">
            <v>-7.783E-3</v>
          </cell>
          <cell r="BP221">
            <v>0</v>
          </cell>
          <cell r="BQ221">
            <v>733.01</v>
          </cell>
          <cell r="BR221">
            <v>60</v>
          </cell>
          <cell r="BS221">
            <v>0.7</v>
          </cell>
          <cell r="BT221" t="str">
            <v>&lt;--Spacer--&gt;</v>
          </cell>
          <cell r="BU221" t="str">
            <v>&lt;--Spacer--&gt;</v>
          </cell>
          <cell r="BV221" t="str">
            <v>&lt;--Spacer--&gt;</v>
          </cell>
          <cell r="BW221" t="str">
            <v>&lt;--Spacer--&gt;</v>
          </cell>
          <cell r="BX221">
            <v>2117</v>
          </cell>
          <cell r="BY221">
            <v>2153978</v>
          </cell>
          <cell r="BZ221">
            <v>7000</v>
          </cell>
          <cell r="CA221">
            <v>0</v>
          </cell>
          <cell r="CB221">
            <v>3500</v>
          </cell>
          <cell r="CC221">
            <v>1000</v>
          </cell>
          <cell r="CD221">
            <v>0</v>
          </cell>
          <cell r="CE221">
            <v>0</v>
          </cell>
          <cell r="CF221">
            <v>0</v>
          </cell>
          <cell r="CG221">
            <v>12.85</v>
          </cell>
          <cell r="CH221">
            <v>610700</v>
          </cell>
          <cell r="CI221">
            <v>842.25</v>
          </cell>
          <cell r="CJ221">
            <v>842.25</v>
          </cell>
          <cell r="CK221">
            <v>842.25</v>
          </cell>
          <cell r="CL221">
            <v>0</v>
          </cell>
          <cell r="CM221">
            <v>0</v>
          </cell>
          <cell r="CN221" t="str">
            <v>--ADMw_C--&gt;</v>
          </cell>
          <cell r="CO221">
            <v>842.25</v>
          </cell>
          <cell r="CP221">
            <v>842.25</v>
          </cell>
          <cell r="CQ221">
            <v>842.25</v>
          </cell>
          <cell r="CR221">
            <v>0</v>
          </cell>
          <cell r="CS221">
            <v>134</v>
          </cell>
          <cell r="CT221">
            <v>92.647499999999994</v>
          </cell>
          <cell r="CU221">
            <v>21.2</v>
          </cell>
          <cell r="CV221">
            <v>78.11</v>
          </cell>
          <cell r="CW221">
            <v>39.055</v>
          </cell>
          <cell r="CX221">
            <v>78.11</v>
          </cell>
          <cell r="CY221">
            <v>78.11</v>
          </cell>
          <cell r="CZ221">
            <v>0</v>
          </cell>
          <cell r="DA221">
            <v>0</v>
          </cell>
          <cell r="DB221">
            <v>0</v>
          </cell>
          <cell r="DC221">
            <v>0</v>
          </cell>
          <cell r="DD221">
            <v>0</v>
          </cell>
          <cell r="DE221">
            <v>0</v>
          </cell>
          <cell r="DF221">
            <v>0</v>
          </cell>
          <cell r="DG221">
            <v>0</v>
          </cell>
          <cell r="DH221">
            <v>0</v>
          </cell>
          <cell r="DI221">
            <v>0</v>
          </cell>
          <cell r="DJ221">
            <v>0</v>
          </cell>
          <cell r="DK221">
            <v>1</v>
          </cell>
          <cell r="DL221">
            <v>0.25</v>
          </cell>
          <cell r="DM221">
            <v>120.82</v>
          </cell>
          <cell r="DN221">
            <v>30.204999999999998</v>
          </cell>
          <cell r="DO221">
            <v>120.82</v>
          </cell>
          <cell r="DP221">
            <v>120.82</v>
          </cell>
          <cell r="DQ221">
            <v>0</v>
          </cell>
          <cell r="DR221">
            <v>0</v>
          </cell>
          <cell r="DS221">
            <v>0</v>
          </cell>
          <cell r="DT221">
            <v>0</v>
          </cell>
          <cell r="DU221">
            <v>0</v>
          </cell>
          <cell r="DV221">
            <v>68.34</v>
          </cell>
          <cell r="DW221">
            <v>68.34</v>
          </cell>
          <cell r="DX221">
            <v>68.34</v>
          </cell>
          <cell r="DY221">
            <v>0</v>
          </cell>
          <cell r="DZ221">
            <v>1101.5389</v>
          </cell>
          <cell r="EA221">
            <v>1093.9475</v>
          </cell>
          <cell r="EB221">
            <v>1101.5389</v>
          </cell>
          <cell r="EC221">
            <v>1093.9475</v>
          </cell>
          <cell r="ED221">
            <v>1101.5389</v>
          </cell>
          <cell r="EE221">
            <v>1101.5389</v>
          </cell>
          <cell r="EF221" t="str">
            <v>&lt;--ADMw_C--</v>
          </cell>
          <cell r="EG221">
            <v>-1.1388000000000001E-2</v>
          </cell>
          <cell r="EH221">
            <v>0</v>
          </cell>
          <cell r="EI221">
            <v>716.83</v>
          </cell>
          <cell r="EJ221">
            <v>61</v>
          </cell>
          <cell r="EK221">
            <v>0.7</v>
          </cell>
          <cell r="EL221" t="str">
            <v>&lt;--Spacer--&gt;</v>
          </cell>
          <cell r="EM221" t="str">
            <v>&lt;--Spacer--&gt;</v>
          </cell>
          <cell r="EN221" t="str">
            <v>&lt;--Spacer--&gt;</v>
          </cell>
          <cell r="EO221" t="str">
            <v>&lt;--Spacer--&gt;</v>
          </cell>
          <cell r="EP221">
            <v>2117</v>
          </cell>
          <cell r="EQ221">
            <v>2261655</v>
          </cell>
          <cell r="ER221">
            <v>827</v>
          </cell>
          <cell r="ES221">
            <v>86530</v>
          </cell>
          <cell r="ET221">
            <v>8064</v>
          </cell>
          <cell r="EU221">
            <v>0</v>
          </cell>
          <cell r="EV221">
            <v>0</v>
          </cell>
          <cell r="EW221">
            <v>0</v>
          </cell>
          <cell r="EX221">
            <v>0</v>
          </cell>
          <cell r="EY221">
            <v>13.02</v>
          </cell>
          <cell r="EZ221">
            <v>552732</v>
          </cell>
          <cell r="FA221">
            <v>844.24</v>
          </cell>
          <cell r="FB221">
            <v>844.24</v>
          </cell>
          <cell r="FC221">
            <v>844.24</v>
          </cell>
          <cell r="FD221">
            <v>0</v>
          </cell>
          <cell r="FE221">
            <v>0</v>
          </cell>
          <cell r="FF221" t="str">
            <v>--ADMw_P--&gt;</v>
          </cell>
          <cell r="FG221">
            <v>844.24</v>
          </cell>
          <cell r="FH221">
            <v>844.24</v>
          </cell>
          <cell r="FI221">
            <v>844.24</v>
          </cell>
          <cell r="FJ221">
            <v>0</v>
          </cell>
          <cell r="FK221">
            <v>136</v>
          </cell>
          <cell r="FL221">
            <v>92.866399999999999</v>
          </cell>
          <cell r="FM221">
            <v>21.2</v>
          </cell>
          <cell r="FN221">
            <v>85.44</v>
          </cell>
          <cell r="FO221">
            <v>42.72</v>
          </cell>
          <cell r="FP221">
            <v>85.44</v>
          </cell>
          <cell r="FQ221">
            <v>85.44</v>
          </cell>
          <cell r="FR221">
            <v>0</v>
          </cell>
          <cell r="FS221">
            <v>0.41</v>
          </cell>
          <cell r="FT221">
            <v>0.41</v>
          </cell>
          <cell r="FU221">
            <v>0.41</v>
          </cell>
          <cell r="FV221">
            <v>0.41</v>
          </cell>
          <cell r="FW221">
            <v>0</v>
          </cell>
          <cell r="FX221">
            <v>0</v>
          </cell>
          <cell r="FY221">
            <v>0</v>
          </cell>
          <cell r="FZ221">
            <v>0</v>
          </cell>
          <cell r="GA221">
            <v>0</v>
          </cell>
          <cell r="GB221">
            <v>0</v>
          </cell>
          <cell r="GC221">
            <v>2</v>
          </cell>
          <cell r="GD221">
            <v>0.5</v>
          </cell>
          <cell r="GE221">
            <v>125.05</v>
          </cell>
          <cell r="GF221">
            <v>31.262499999999999</v>
          </cell>
          <cell r="GG221">
            <v>125.05</v>
          </cell>
          <cell r="GH221">
            <v>125.05</v>
          </cell>
          <cell r="GI221">
            <v>0</v>
          </cell>
          <cell r="GJ221">
            <v>0</v>
          </cell>
          <cell r="GK221">
            <v>0</v>
          </cell>
          <cell r="GL221">
            <v>0</v>
          </cell>
          <cell r="GM221">
            <v>0</v>
          </cell>
          <cell r="GN221">
            <v>68.34</v>
          </cell>
          <cell r="GO221">
            <v>68.34</v>
          </cell>
          <cell r="GP221">
            <v>68.34</v>
          </cell>
          <cell r="GQ221">
            <v>0</v>
          </cell>
          <cell r="GR221">
            <v>1130.5051000000001</v>
          </cell>
          <cell r="GS221">
            <v>1101.5389</v>
          </cell>
          <cell r="GT221">
            <v>1130.5051000000001</v>
          </cell>
          <cell r="GU221">
            <v>1101.5389</v>
          </cell>
          <cell r="GV221">
            <v>1130.5051000000001</v>
          </cell>
          <cell r="GW221">
            <v>1130.5051000000001</v>
          </cell>
          <cell r="GX221" t="str">
            <v>&lt;--ADMw_P--</v>
          </cell>
          <cell r="GY221">
            <v>-8.8599999999999996E-4</v>
          </cell>
          <cell r="GZ221">
            <v>0</v>
          </cell>
          <cell r="HA221">
            <v>654.71</v>
          </cell>
          <cell r="HB221">
            <v>52</v>
          </cell>
          <cell r="HC221">
            <v>0.7</v>
          </cell>
          <cell r="HD221" t="str">
            <v>&lt;--Spacer--&gt;</v>
          </cell>
          <cell r="HE221" t="str">
            <v>&lt;--Spacer--&gt;</v>
          </cell>
          <cell r="HF221" t="str">
            <v>&lt;--Spacer--&gt;</v>
          </cell>
          <cell r="HG221" t="str">
            <v>&lt;--Spacer--&gt;</v>
          </cell>
          <cell r="HH221">
            <v>2117</v>
          </cell>
          <cell r="HI221">
            <v>2081004</v>
          </cell>
          <cell r="HJ221">
            <v>774</v>
          </cell>
          <cell r="HK221">
            <v>109164</v>
          </cell>
          <cell r="HL221">
            <v>9166</v>
          </cell>
          <cell r="HM221">
            <v>733</v>
          </cell>
          <cell r="HN221">
            <v>0</v>
          </cell>
          <cell r="HO221">
            <v>0</v>
          </cell>
          <cell r="HP221">
            <v>0</v>
          </cell>
          <cell r="HQ221">
            <v>12.39</v>
          </cell>
          <cell r="HR221">
            <v>574160</v>
          </cell>
          <cell r="HS221">
            <v>857.66</v>
          </cell>
          <cell r="HT221">
            <v>857.66</v>
          </cell>
          <cell r="HU221">
            <v>857.66</v>
          </cell>
          <cell r="HV221">
            <v>0</v>
          </cell>
          <cell r="HW221">
            <v>0</v>
          </cell>
          <cell r="HX221" t="str">
            <v>--ADMw_O--&gt;</v>
          </cell>
          <cell r="HY221">
            <v>857.66</v>
          </cell>
          <cell r="HZ221">
            <v>857.66</v>
          </cell>
          <cell r="IA221">
            <v>857.66</v>
          </cell>
          <cell r="IB221">
            <v>0</v>
          </cell>
          <cell r="IC221">
            <v>132</v>
          </cell>
          <cell r="ID221">
            <v>94.342600000000004</v>
          </cell>
          <cell r="IE221">
            <v>14.7</v>
          </cell>
          <cell r="IF221">
            <v>100.36</v>
          </cell>
          <cell r="IG221">
            <v>50.18</v>
          </cell>
          <cell r="IH221">
            <v>100.36</v>
          </cell>
          <cell r="II221">
            <v>100.36</v>
          </cell>
          <cell r="IJ221">
            <v>0</v>
          </cell>
          <cell r="IK221">
            <v>5.8</v>
          </cell>
          <cell r="IL221">
            <v>5.8</v>
          </cell>
          <cell r="IM221">
            <v>5.8</v>
          </cell>
          <cell r="IN221">
            <v>5.8</v>
          </cell>
          <cell r="IO221">
            <v>0</v>
          </cell>
          <cell r="IP221">
            <v>0</v>
          </cell>
          <cell r="IQ221">
            <v>0</v>
          </cell>
          <cell r="IR221">
            <v>0</v>
          </cell>
          <cell r="IS221">
            <v>0</v>
          </cell>
          <cell r="IT221">
            <v>0</v>
          </cell>
          <cell r="IU221">
            <v>9</v>
          </cell>
          <cell r="IV221">
            <v>2.25</v>
          </cell>
          <cell r="IW221">
            <v>181.21</v>
          </cell>
          <cell r="IX221">
            <v>45.302500000000002</v>
          </cell>
          <cell r="IY221">
            <v>181.21</v>
          </cell>
          <cell r="IZ221">
            <v>181.21</v>
          </cell>
          <cell r="JA221">
            <v>0</v>
          </cell>
          <cell r="JB221">
            <v>0</v>
          </cell>
          <cell r="JC221">
            <v>0</v>
          </cell>
          <cell r="JD221">
            <v>0</v>
          </cell>
          <cell r="JE221">
            <v>0</v>
          </cell>
          <cell r="JF221">
            <v>60.27</v>
          </cell>
          <cell r="JG221">
            <v>60.27</v>
          </cell>
          <cell r="JH221">
            <v>60.27</v>
          </cell>
          <cell r="JI221">
            <v>0</v>
          </cell>
          <cell r="JJ221">
            <v>1130.5051000000001</v>
          </cell>
          <cell r="JK221">
            <v>1130.5051000000001</v>
          </cell>
          <cell r="JL221" t="str">
            <v>&lt;--ADMw_O--</v>
          </cell>
          <cell r="JM221">
            <v>-1.5529999999999999E-3</v>
          </cell>
          <cell r="JN221">
            <v>0</v>
          </cell>
          <cell r="JO221">
            <v>669.45</v>
          </cell>
          <cell r="JP221">
            <v>60</v>
          </cell>
          <cell r="JQ221">
            <v>0.7</v>
          </cell>
          <cell r="JR221">
            <v>43640.35126797454</v>
          </cell>
          <cell r="JS221">
            <v>1</v>
          </cell>
          <cell r="JT221">
            <v>2</v>
          </cell>
        </row>
        <row r="222">
          <cell r="A222">
            <v>2141</v>
          </cell>
          <cell r="B222">
            <v>2141</v>
          </cell>
          <cell r="C222" t="str">
            <v>24015</v>
          </cell>
          <cell r="D222" t="str">
            <v>Marion</v>
          </cell>
          <cell r="E222" t="str">
            <v>North Marion SD 15</v>
          </cell>
          <cell r="G222">
            <v>2117</v>
          </cell>
          <cell r="H222">
            <v>3828000</v>
          </cell>
          <cell r="I222">
            <v>0</v>
          </cell>
          <cell r="J222">
            <v>0</v>
          </cell>
          <cell r="K222">
            <v>20000</v>
          </cell>
          <cell r="L222">
            <v>0</v>
          </cell>
          <cell r="M222">
            <v>0</v>
          </cell>
          <cell r="N222">
            <v>0</v>
          </cell>
          <cell r="O222">
            <v>0</v>
          </cell>
          <cell r="P222">
            <v>10.91</v>
          </cell>
          <cell r="Q222">
            <v>1193540</v>
          </cell>
          <cell r="R222">
            <v>1890</v>
          </cell>
          <cell r="S222">
            <v>1890</v>
          </cell>
          <cell r="T222">
            <v>1890</v>
          </cell>
          <cell r="U222">
            <v>0</v>
          </cell>
          <cell r="V222" t="str">
            <v>--ADMw_F--&gt;</v>
          </cell>
          <cell r="W222">
            <v>1890</v>
          </cell>
          <cell r="X222">
            <v>1890</v>
          </cell>
          <cell r="Y222">
            <v>1890</v>
          </cell>
          <cell r="Z222">
            <v>0</v>
          </cell>
          <cell r="AA222">
            <v>243</v>
          </cell>
          <cell r="AB222">
            <v>207.9</v>
          </cell>
          <cell r="AC222">
            <v>25.9</v>
          </cell>
          <cell r="AD222">
            <v>300</v>
          </cell>
          <cell r="AE222">
            <v>150</v>
          </cell>
          <cell r="AF222">
            <v>300</v>
          </cell>
          <cell r="AG222">
            <v>300</v>
          </cell>
          <cell r="AH222">
            <v>0</v>
          </cell>
          <cell r="AI222">
            <v>1</v>
          </cell>
          <cell r="AJ222">
            <v>1</v>
          </cell>
          <cell r="AK222">
            <v>1</v>
          </cell>
          <cell r="AL222">
            <v>1</v>
          </cell>
          <cell r="AM222">
            <v>0</v>
          </cell>
          <cell r="AN222">
            <v>0</v>
          </cell>
          <cell r="AO222">
            <v>0</v>
          </cell>
          <cell r="AP222">
            <v>0</v>
          </cell>
          <cell r="AQ222">
            <v>0</v>
          </cell>
          <cell r="AR222">
            <v>0</v>
          </cell>
          <cell r="AS222">
            <v>2</v>
          </cell>
          <cell r="AT222">
            <v>0.5</v>
          </cell>
          <cell r="AU222">
            <v>238.27</v>
          </cell>
          <cell r="AV222">
            <v>59.567500000000003</v>
          </cell>
          <cell r="AW222">
            <v>238.27</v>
          </cell>
          <cell r="AX222">
            <v>238.27</v>
          </cell>
          <cell r="AY222">
            <v>0</v>
          </cell>
          <cell r="AZ222">
            <v>0</v>
          </cell>
          <cell r="BA222">
            <v>0</v>
          </cell>
          <cell r="BB222">
            <v>0</v>
          </cell>
          <cell r="BC222">
            <v>0</v>
          </cell>
          <cell r="BD222">
            <v>0</v>
          </cell>
          <cell r="BE222">
            <v>0</v>
          </cell>
          <cell r="BF222">
            <v>0</v>
          </cell>
          <cell r="BG222">
            <v>0</v>
          </cell>
          <cell r="BH222">
            <v>2309.7321000000002</v>
          </cell>
          <cell r="BI222">
            <v>2334.8674999999998</v>
          </cell>
          <cell r="BJ222">
            <v>2309.7321000000002</v>
          </cell>
          <cell r="BK222">
            <v>2334.8674999999998</v>
          </cell>
          <cell r="BL222">
            <v>2334.8674999999998</v>
          </cell>
          <cell r="BM222">
            <v>2334.8674999999998</v>
          </cell>
          <cell r="BN222" t="str">
            <v>&lt;--ADMw_F--</v>
          </cell>
          <cell r="BO222">
            <v>-5.4339999999999996E-3</v>
          </cell>
          <cell r="BP222">
            <v>0</v>
          </cell>
          <cell r="BQ222">
            <v>631.5</v>
          </cell>
          <cell r="BR222">
            <v>44</v>
          </cell>
          <cell r="BS222">
            <v>0.7</v>
          </cell>
          <cell r="BT222" t="str">
            <v>&lt;--Spacer--&gt;</v>
          </cell>
          <cell r="BU222" t="str">
            <v>&lt;--Spacer--&gt;</v>
          </cell>
          <cell r="BV222" t="str">
            <v>&lt;--Spacer--&gt;</v>
          </cell>
          <cell r="BW222" t="str">
            <v>&lt;--Spacer--&gt;</v>
          </cell>
          <cell r="BX222">
            <v>2117</v>
          </cell>
          <cell r="BY222">
            <v>3610000</v>
          </cell>
          <cell r="BZ222">
            <v>0</v>
          </cell>
          <cell r="CA222">
            <v>0</v>
          </cell>
          <cell r="CB222">
            <v>20000</v>
          </cell>
          <cell r="CC222">
            <v>0</v>
          </cell>
          <cell r="CD222">
            <v>0</v>
          </cell>
          <cell r="CE222">
            <v>0</v>
          </cell>
          <cell r="CF222">
            <v>0</v>
          </cell>
          <cell r="CG222">
            <v>10.83</v>
          </cell>
          <cell r="CH222">
            <v>1168130</v>
          </cell>
          <cell r="CI222">
            <v>1871.11</v>
          </cell>
          <cell r="CJ222">
            <v>1871.11</v>
          </cell>
          <cell r="CK222">
            <v>1871.11</v>
          </cell>
          <cell r="CL222">
            <v>0</v>
          </cell>
          <cell r="CM222">
            <v>0</v>
          </cell>
          <cell r="CN222" t="str">
            <v>--ADMw_C--&gt;</v>
          </cell>
          <cell r="CO222">
            <v>1871.11</v>
          </cell>
          <cell r="CP222">
            <v>1871.11</v>
          </cell>
          <cell r="CQ222">
            <v>1871.11</v>
          </cell>
          <cell r="CR222">
            <v>0</v>
          </cell>
          <cell r="CS222">
            <v>299</v>
          </cell>
          <cell r="CT222">
            <v>205.82210000000001</v>
          </cell>
          <cell r="CU222">
            <v>25.9</v>
          </cell>
          <cell r="CV222">
            <v>293.74</v>
          </cell>
          <cell r="CW222">
            <v>146.87</v>
          </cell>
          <cell r="CX222">
            <v>293.74</v>
          </cell>
          <cell r="CY222">
            <v>293.74</v>
          </cell>
          <cell r="CZ222">
            <v>0</v>
          </cell>
          <cell r="DA222">
            <v>0.56000000000000005</v>
          </cell>
          <cell r="DB222">
            <v>0.56000000000000005</v>
          </cell>
          <cell r="DC222">
            <v>0.56000000000000005</v>
          </cell>
          <cell r="DD222">
            <v>0.56000000000000005</v>
          </cell>
          <cell r="DE222">
            <v>0</v>
          </cell>
          <cell r="DF222">
            <v>0</v>
          </cell>
          <cell r="DG222">
            <v>0</v>
          </cell>
          <cell r="DH222">
            <v>0</v>
          </cell>
          <cell r="DI222">
            <v>0</v>
          </cell>
          <cell r="DJ222">
            <v>0</v>
          </cell>
          <cell r="DK222">
            <v>2</v>
          </cell>
          <cell r="DL222">
            <v>0.5</v>
          </cell>
          <cell r="DM222">
            <v>235.88</v>
          </cell>
          <cell r="DN222">
            <v>58.97</v>
          </cell>
          <cell r="DO222">
            <v>235.88</v>
          </cell>
          <cell r="DP222">
            <v>235.88</v>
          </cell>
          <cell r="DQ222">
            <v>0</v>
          </cell>
          <cell r="DR222">
            <v>0</v>
          </cell>
          <cell r="DS222">
            <v>0</v>
          </cell>
          <cell r="DT222">
            <v>0</v>
          </cell>
          <cell r="DU222">
            <v>0</v>
          </cell>
          <cell r="DV222">
            <v>0</v>
          </cell>
          <cell r="DW222">
            <v>0</v>
          </cell>
          <cell r="DX222">
            <v>0</v>
          </cell>
          <cell r="DY222">
            <v>0</v>
          </cell>
          <cell r="DZ222">
            <v>2320.7727</v>
          </cell>
          <cell r="EA222">
            <v>2309.7321000000002</v>
          </cell>
          <cell r="EB222">
            <v>2320.7727</v>
          </cell>
          <cell r="EC222">
            <v>2309.7321000000002</v>
          </cell>
          <cell r="ED222">
            <v>2320.7727</v>
          </cell>
          <cell r="EE222">
            <v>2320.7727</v>
          </cell>
          <cell r="EF222" t="str">
            <v>&lt;--ADMw_C--</v>
          </cell>
          <cell r="EG222">
            <v>-4.8279999999999998E-3</v>
          </cell>
          <cell r="EH222">
            <v>0</v>
          </cell>
          <cell r="EI222">
            <v>621.28</v>
          </cell>
          <cell r="EJ222">
            <v>47</v>
          </cell>
          <cell r="EK222">
            <v>0.7</v>
          </cell>
          <cell r="EL222" t="str">
            <v>&lt;--Spacer--&gt;</v>
          </cell>
          <cell r="EM222" t="str">
            <v>&lt;--Spacer--&gt;</v>
          </cell>
          <cell r="EN222" t="str">
            <v>&lt;--Spacer--&gt;</v>
          </cell>
          <cell r="EO222" t="str">
            <v>&lt;--Spacer--&gt;</v>
          </cell>
          <cell r="EP222">
            <v>2117</v>
          </cell>
          <cell r="EQ222">
            <v>3270520</v>
          </cell>
          <cell r="ER222">
            <v>0</v>
          </cell>
          <cell r="ES222">
            <v>190763</v>
          </cell>
          <cell r="ET222">
            <v>14572</v>
          </cell>
          <cell r="EU222">
            <v>0</v>
          </cell>
          <cell r="EV222">
            <v>0</v>
          </cell>
          <cell r="EW222">
            <v>0</v>
          </cell>
          <cell r="EX222">
            <v>0</v>
          </cell>
          <cell r="EY222">
            <v>10.91</v>
          </cell>
          <cell r="EZ222">
            <v>1157207</v>
          </cell>
          <cell r="FA222">
            <v>1886.57</v>
          </cell>
          <cell r="FB222">
            <v>1886.57</v>
          </cell>
          <cell r="FC222">
            <v>1886.57</v>
          </cell>
          <cell r="FD222">
            <v>0</v>
          </cell>
          <cell r="FE222">
            <v>0</v>
          </cell>
          <cell r="FF222" t="str">
            <v>--ADMw_P--&gt;</v>
          </cell>
          <cell r="FG222">
            <v>1886.57</v>
          </cell>
          <cell r="FH222">
            <v>1886.57</v>
          </cell>
          <cell r="FI222">
            <v>1886.57</v>
          </cell>
          <cell r="FJ222">
            <v>0</v>
          </cell>
          <cell r="FK222">
            <v>290</v>
          </cell>
          <cell r="FL222">
            <v>207.52269999999999</v>
          </cell>
          <cell r="FM222">
            <v>25.9</v>
          </cell>
          <cell r="FN222">
            <v>277.58</v>
          </cell>
          <cell r="FO222">
            <v>138.79</v>
          </cell>
          <cell r="FP222">
            <v>277.58</v>
          </cell>
          <cell r="FQ222">
            <v>277.58</v>
          </cell>
          <cell r="FR222">
            <v>0</v>
          </cell>
          <cell r="FS222">
            <v>1.52</v>
          </cell>
          <cell r="FT222">
            <v>1.52</v>
          </cell>
          <cell r="FU222">
            <v>1.52</v>
          </cell>
          <cell r="FV222">
            <v>1.52</v>
          </cell>
          <cell r="FW222">
            <v>0</v>
          </cell>
          <cell r="FX222">
            <v>0</v>
          </cell>
          <cell r="FY222">
            <v>0</v>
          </cell>
          <cell r="FZ222">
            <v>0</v>
          </cell>
          <cell r="GA222">
            <v>0</v>
          </cell>
          <cell r="GB222">
            <v>0</v>
          </cell>
          <cell r="GC222">
            <v>2</v>
          </cell>
          <cell r="GD222">
            <v>0.5</v>
          </cell>
          <cell r="GE222">
            <v>239.88</v>
          </cell>
          <cell r="GF222">
            <v>59.97</v>
          </cell>
          <cell r="GG222">
            <v>239.88</v>
          </cell>
          <cell r="GH222">
            <v>239.88</v>
          </cell>
          <cell r="GI222">
            <v>0</v>
          </cell>
          <cell r="GJ222">
            <v>0</v>
          </cell>
          <cell r="GK222">
            <v>0</v>
          </cell>
          <cell r="GL222">
            <v>0</v>
          </cell>
          <cell r="GM222">
            <v>0</v>
          </cell>
          <cell r="GN222">
            <v>0</v>
          </cell>
          <cell r="GO222">
            <v>0</v>
          </cell>
          <cell r="GP222">
            <v>0</v>
          </cell>
          <cell r="GQ222">
            <v>0</v>
          </cell>
          <cell r="GR222">
            <v>2378.6288</v>
          </cell>
          <cell r="GS222">
            <v>2320.7727</v>
          </cell>
          <cell r="GT222">
            <v>2378.6288</v>
          </cell>
          <cell r="GU222">
            <v>2320.7727</v>
          </cell>
          <cell r="GV222">
            <v>2378.6288</v>
          </cell>
          <cell r="GW222">
            <v>2378.6288</v>
          </cell>
          <cell r="GX222" t="str">
            <v>&lt;--ADMw_P--</v>
          </cell>
          <cell r="GY222">
            <v>-4.4349999999999997E-3</v>
          </cell>
          <cell r="GZ222">
            <v>0</v>
          </cell>
          <cell r="HA222">
            <v>613.39</v>
          </cell>
          <cell r="HB222">
            <v>46</v>
          </cell>
          <cell r="HC222">
            <v>0.7</v>
          </cell>
          <cell r="HD222" t="str">
            <v>&lt;--Spacer--&gt;</v>
          </cell>
          <cell r="HE222" t="str">
            <v>&lt;--Spacer--&gt;</v>
          </cell>
          <cell r="HF222" t="str">
            <v>&lt;--Spacer--&gt;</v>
          </cell>
          <cell r="HG222" t="str">
            <v>&lt;--Spacer--&gt;</v>
          </cell>
          <cell r="HH222">
            <v>2117</v>
          </cell>
          <cell r="HI222">
            <v>3150180</v>
          </cell>
          <cell r="HJ222">
            <v>1714</v>
          </cell>
          <cell r="HK222">
            <v>236385</v>
          </cell>
          <cell r="HL222">
            <v>20704</v>
          </cell>
          <cell r="HM222">
            <v>0</v>
          </cell>
          <cell r="HN222">
            <v>0</v>
          </cell>
          <cell r="HO222">
            <v>0</v>
          </cell>
          <cell r="HP222">
            <v>0</v>
          </cell>
          <cell r="HQ222">
            <v>11.31</v>
          </cell>
          <cell r="HR222">
            <v>1035828</v>
          </cell>
          <cell r="HS222">
            <v>1890.33</v>
          </cell>
          <cell r="HT222">
            <v>1890.33</v>
          </cell>
          <cell r="HU222">
            <v>1890.33</v>
          </cell>
          <cell r="HV222">
            <v>0</v>
          </cell>
          <cell r="HW222">
            <v>0</v>
          </cell>
          <cell r="HX222" t="str">
            <v>--ADMw_O--&gt;</v>
          </cell>
          <cell r="HY222">
            <v>1890.33</v>
          </cell>
          <cell r="HZ222">
            <v>1890.33</v>
          </cell>
          <cell r="IA222">
            <v>1890.33</v>
          </cell>
          <cell r="IB222">
            <v>0</v>
          </cell>
          <cell r="IC222">
            <v>286</v>
          </cell>
          <cell r="ID222">
            <v>207.93629999999999</v>
          </cell>
          <cell r="IE222">
            <v>25.4</v>
          </cell>
          <cell r="IF222">
            <v>361.19</v>
          </cell>
          <cell r="IG222">
            <v>180.595</v>
          </cell>
          <cell r="IH222">
            <v>361.19</v>
          </cell>
          <cell r="II222">
            <v>361.19</v>
          </cell>
          <cell r="IJ222">
            <v>0</v>
          </cell>
          <cell r="IK222">
            <v>0.41</v>
          </cell>
          <cell r="IL222">
            <v>0.41</v>
          </cell>
          <cell r="IM222">
            <v>0.41</v>
          </cell>
          <cell r="IN222">
            <v>0.41</v>
          </cell>
          <cell r="IO222">
            <v>0</v>
          </cell>
          <cell r="IP222">
            <v>0</v>
          </cell>
          <cell r="IQ222">
            <v>0</v>
          </cell>
          <cell r="IR222">
            <v>0</v>
          </cell>
          <cell r="IS222">
            <v>0</v>
          </cell>
          <cell r="IT222">
            <v>0</v>
          </cell>
          <cell r="IU222">
            <v>2</v>
          </cell>
          <cell r="IV222">
            <v>0.5</v>
          </cell>
          <cell r="IW222">
            <v>293.83</v>
          </cell>
          <cell r="IX222">
            <v>73.457499999999996</v>
          </cell>
          <cell r="IY222">
            <v>293.83</v>
          </cell>
          <cell r="IZ222">
            <v>293.83</v>
          </cell>
          <cell r="JA222">
            <v>0</v>
          </cell>
          <cell r="JB222">
            <v>0</v>
          </cell>
          <cell r="JC222">
            <v>0</v>
          </cell>
          <cell r="JD222">
            <v>0</v>
          </cell>
          <cell r="JE222">
            <v>0</v>
          </cell>
          <cell r="JF222">
            <v>0</v>
          </cell>
          <cell r="JG222">
            <v>0</v>
          </cell>
          <cell r="JH222">
            <v>0</v>
          </cell>
          <cell r="JI222">
            <v>0</v>
          </cell>
          <cell r="JJ222">
            <v>2378.6288</v>
          </cell>
          <cell r="JK222">
            <v>2378.6288</v>
          </cell>
          <cell r="JL222" t="str">
            <v>&lt;--ADMw_O--</v>
          </cell>
          <cell r="JM222">
            <v>-6.7860000000000004E-3</v>
          </cell>
          <cell r="JN222">
            <v>0</v>
          </cell>
          <cell r="JO222">
            <v>547.96</v>
          </cell>
          <cell r="JP222">
            <v>44</v>
          </cell>
          <cell r="JQ222">
            <v>0.7</v>
          </cell>
          <cell r="JR222">
            <v>43640.35126797454</v>
          </cell>
          <cell r="JS222">
            <v>1</v>
          </cell>
          <cell r="JT222">
            <v>2</v>
          </cell>
        </row>
        <row r="223">
          <cell r="A223">
            <v>2142</v>
          </cell>
          <cell r="B223">
            <v>2142</v>
          </cell>
          <cell r="C223" t="str">
            <v>24024</v>
          </cell>
          <cell r="D223" t="str">
            <v>Marion</v>
          </cell>
          <cell r="E223" t="str">
            <v>Salem-Keizer SD 24J</v>
          </cell>
          <cell r="G223">
            <v>2117</v>
          </cell>
          <cell r="H223">
            <v>87000000</v>
          </cell>
          <cell r="I223">
            <v>392</v>
          </cell>
          <cell r="J223">
            <v>0</v>
          </cell>
          <cell r="K223">
            <v>280509</v>
          </cell>
          <cell r="L223">
            <v>0</v>
          </cell>
          <cell r="M223">
            <v>0</v>
          </cell>
          <cell r="N223">
            <v>0</v>
          </cell>
          <cell r="O223">
            <v>0</v>
          </cell>
          <cell r="P223">
            <v>11.75</v>
          </cell>
          <cell r="Q223">
            <v>17039362</v>
          </cell>
          <cell r="R223">
            <v>41326</v>
          </cell>
          <cell r="S223">
            <v>41326</v>
          </cell>
          <cell r="T223">
            <v>41326</v>
          </cell>
          <cell r="U223">
            <v>0</v>
          </cell>
          <cell r="V223" t="str">
            <v>--ADMw_F--&gt;</v>
          </cell>
          <cell r="W223">
            <v>41326</v>
          </cell>
          <cell r="X223">
            <v>41326</v>
          </cell>
          <cell r="Y223">
            <v>41326</v>
          </cell>
          <cell r="Z223">
            <v>0</v>
          </cell>
          <cell r="AA223">
            <v>6815</v>
          </cell>
          <cell r="AB223">
            <v>4545.8599999999997</v>
          </cell>
          <cell r="AC223">
            <v>1389.5</v>
          </cell>
          <cell r="AD223">
            <v>6913</v>
          </cell>
          <cell r="AE223">
            <v>3456.5</v>
          </cell>
          <cell r="AF223">
            <v>6913</v>
          </cell>
          <cell r="AG223">
            <v>6913</v>
          </cell>
          <cell r="AH223">
            <v>0</v>
          </cell>
          <cell r="AI223">
            <v>54</v>
          </cell>
          <cell r="AJ223">
            <v>54</v>
          </cell>
          <cell r="AK223">
            <v>54</v>
          </cell>
          <cell r="AL223">
            <v>54</v>
          </cell>
          <cell r="AM223">
            <v>0</v>
          </cell>
          <cell r="AN223">
            <v>0</v>
          </cell>
          <cell r="AO223">
            <v>0</v>
          </cell>
          <cell r="AP223">
            <v>0</v>
          </cell>
          <cell r="AQ223">
            <v>0</v>
          </cell>
          <cell r="AR223">
            <v>0</v>
          </cell>
          <cell r="AS223">
            <v>278</v>
          </cell>
          <cell r="AT223">
            <v>69.5</v>
          </cell>
          <cell r="AU223">
            <v>7217.11</v>
          </cell>
          <cell r="AV223">
            <v>1804.2774999999999</v>
          </cell>
          <cell r="AW223">
            <v>7217.11</v>
          </cell>
          <cell r="AX223">
            <v>7217.11</v>
          </cell>
          <cell r="AY223">
            <v>0</v>
          </cell>
          <cell r="AZ223">
            <v>0</v>
          </cell>
          <cell r="BA223">
            <v>0</v>
          </cell>
          <cell r="BB223">
            <v>0</v>
          </cell>
          <cell r="BC223">
            <v>0</v>
          </cell>
          <cell r="BD223">
            <v>0</v>
          </cell>
          <cell r="BE223">
            <v>0</v>
          </cell>
          <cell r="BF223">
            <v>0</v>
          </cell>
          <cell r="BG223">
            <v>0</v>
          </cell>
          <cell r="BH223">
            <v>51731.268100000001</v>
          </cell>
          <cell r="BI223">
            <v>52645.637499999997</v>
          </cell>
          <cell r="BJ223">
            <v>52472.808100000002</v>
          </cell>
          <cell r="BK223">
            <v>52645.637499999997</v>
          </cell>
          <cell r="BL223">
            <v>52645.637499999997</v>
          </cell>
          <cell r="BM223">
            <v>52645.637499999997</v>
          </cell>
          <cell r="BN223" t="str">
            <v>&lt;--ADMw_F--</v>
          </cell>
          <cell r="BO223">
            <v>-3.7330000000000002E-3</v>
          </cell>
          <cell r="BP223">
            <v>0</v>
          </cell>
          <cell r="BQ223">
            <v>412.32</v>
          </cell>
          <cell r="BR223">
            <v>13</v>
          </cell>
          <cell r="BS223">
            <v>0.7</v>
          </cell>
          <cell r="BT223" t="str">
            <v>&lt;--Spacer--&gt;</v>
          </cell>
          <cell r="BU223" t="str">
            <v>&lt;--Spacer--&gt;</v>
          </cell>
          <cell r="BV223" t="str">
            <v>&lt;--Spacer--&gt;</v>
          </cell>
          <cell r="BW223" t="str">
            <v>&lt;--Spacer--&gt;</v>
          </cell>
          <cell r="BX223">
            <v>2117</v>
          </cell>
          <cell r="BY223">
            <v>83500000</v>
          </cell>
          <cell r="BZ223">
            <v>392</v>
          </cell>
          <cell r="CA223">
            <v>0</v>
          </cell>
          <cell r="CB223">
            <v>280509</v>
          </cell>
          <cell r="CC223">
            <v>0</v>
          </cell>
          <cell r="CD223">
            <v>0</v>
          </cell>
          <cell r="CE223">
            <v>0</v>
          </cell>
          <cell r="CF223">
            <v>0</v>
          </cell>
          <cell r="CG223">
            <v>11.54</v>
          </cell>
          <cell r="CH223">
            <v>16998070</v>
          </cell>
          <cell r="CI223">
            <v>40511.360000000001</v>
          </cell>
          <cell r="CJ223">
            <v>41213.21</v>
          </cell>
          <cell r="CK223">
            <v>40511.360000000001</v>
          </cell>
          <cell r="CL223">
            <v>701.85</v>
          </cell>
          <cell r="CM223">
            <v>0</v>
          </cell>
          <cell r="CN223" t="str">
            <v>--ADMw_C--&gt;</v>
          </cell>
          <cell r="CO223">
            <v>40511.360000000001</v>
          </cell>
          <cell r="CP223">
            <v>41213.21</v>
          </cell>
          <cell r="CQ223">
            <v>40511.360000000001</v>
          </cell>
          <cell r="CR223">
            <v>701.85</v>
          </cell>
          <cell r="CS223">
            <v>6672</v>
          </cell>
          <cell r="CT223">
            <v>4533.4530999999997</v>
          </cell>
          <cell r="CU223">
            <v>1389.5</v>
          </cell>
          <cell r="CV223">
            <v>6833.35</v>
          </cell>
          <cell r="CW223">
            <v>3416.6750000000002</v>
          </cell>
          <cell r="CX223">
            <v>6851.35</v>
          </cell>
          <cell r="CY223">
            <v>6833.35</v>
          </cell>
          <cell r="CZ223">
            <v>18</v>
          </cell>
          <cell r="DA223">
            <v>53.54</v>
          </cell>
          <cell r="DB223">
            <v>53.54</v>
          </cell>
          <cell r="DC223">
            <v>53.54</v>
          </cell>
          <cell r="DD223">
            <v>53.54</v>
          </cell>
          <cell r="DE223">
            <v>0</v>
          </cell>
          <cell r="DF223">
            <v>0</v>
          </cell>
          <cell r="DG223">
            <v>0</v>
          </cell>
          <cell r="DH223">
            <v>0</v>
          </cell>
          <cell r="DI223">
            <v>0</v>
          </cell>
          <cell r="DJ223">
            <v>0</v>
          </cell>
          <cell r="DK223">
            <v>278</v>
          </cell>
          <cell r="DL223">
            <v>69.5</v>
          </cell>
          <cell r="DM223">
            <v>7028.96</v>
          </cell>
          <cell r="DN223">
            <v>1757.24</v>
          </cell>
          <cell r="DO223">
            <v>7151.72</v>
          </cell>
          <cell r="DP223">
            <v>7028.96</v>
          </cell>
          <cell r="DQ223">
            <v>122.76</v>
          </cell>
          <cell r="DR223">
            <v>0</v>
          </cell>
          <cell r="DS223">
            <v>0</v>
          </cell>
          <cell r="DT223">
            <v>0</v>
          </cell>
          <cell r="DU223">
            <v>0</v>
          </cell>
          <cell r="DV223">
            <v>0</v>
          </cell>
          <cell r="DW223">
            <v>0</v>
          </cell>
          <cell r="DX223">
            <v>0</v>
          </cell>
          <cell r="DY223">
            <v>0</v>
          </cell>
          <cell r="DZ223">
            <v>51896.351199999997</v>
          </cell>
          <cell r="EA223">
            <v>51731.268100000001</v>
          </cell>
          <cell r="EB223">
            <v>52628.766199999998</v>
          </cell>
          <cell r="EC223">
            <v>52472.808100000002</v>
          </cell>
          <cell r="ED223">
            <v>51896.351199999997</v>
          </cell>
          <cell r="EE223">
            <v>52628.766199999998</v>
          </cell>
          <cell r="EF223" t="str">
            <v>&lt;--ADMw_C--</v>
          </cell>
          <cell r="EG223">
            <v>-7.9159999999999994E-3</v>
          </cell>
          <cell r="EH223">
            <v>0</v>
          </cell>
          <cell r="EI223">
            <v>409.18</v>
          </cell>
          <cell r="EJ223">
            <v>12</v>
          </cell>
          <cell r="EK223">
            <v>0.7</v>
          </cell>
          <cell r="EL223" t="str">
            <v>&lt;--Spacer--&gt;</v>
          </cell>
          <cell r="EM223" t="str">
            <v>&lt;--Spacer--&gt;</v>
          </cell>
          <cell r="EN223" t="str">
            <v>&lt;--Spacer--&gt;</v>
          </cell>
          <cell r="EO223" t="str">
            <v>&lt;--Spacer--&gt;</v>
          </cell>
          <cell r="EP223">
            <v>2117</v>
          </cell>
          <cell r="EQ223">
            <v>79490892</v>
          </cell>
          <cell r="ER223">
            <v>392</v>
          </cell>
          <cell r="ES223">
            <v>4187498</v>
          </cell>
          <cell r="ET223">
            <v>280509</v>
          </cell>
          <cell r="EU223">
            <v>0</v>
          </cell>
          <cell r="EV223">
            <v>0</v>
          </cell>
          <cell r="EW223">
            <v>0</v>
          </cell>
          <cell r="EX223">
            <v>0</v>
          </cell>
          <cell r="EY223">
            <v>11.75</v>
          </cell>
          <cell r="EZ223">
            <v>18964125</v>
          </cell>
          <cell r="FA223">
            <v>40642.019999999997</v>
          </cell>
          <cell r="FB223">
            <v>41340.17</v>
          </cell>
          <cell r="FC223">
            <v>40642.019999999997</v>
          </cell>
          <cell r="FD223">
            <v>698.15</v>
          </cell>
          <cell r="FE223">
            <v>0</v>
          </cell>
          <cell r="FF223" t="str">
            <v>--ADMw_P--&gt;</v>
          </cell>
          <cell r="FG223">
            <v>40642.019999999997</v>
          </cell>
          <cell r="FH223">
            <v>41340.17</v>
          </cell>
          <cell r="FI223">
            <v>40642.019999999997</v>
          </cell>
          <cell r="FJ223">
            <v>698.15</v>
          </cell>
          <cell r="FK223">
            <v>6768</v>
          </cell>
          <cell r="FL223">
            <v>4547.4187000000002</v>
          </cell>
          <cell r="FM223">
            <v>1389.5</v>
          </cell>
          <cell r="FN223">
            <v>7051.43</v>
          </cell>
          <cell r="FO223">
            <v>3525.7150000000001</v>
          </cell>
          <cell r="FP223">
            <v>7062.68</v>
          </cell>
          <cell r="FQ223">
            <v>7051.43</v>
          </cell>
          <cell r="FR223">
            <v>11.25</v>
          </cell>
          <cell r="FS223">
            <v>47.2</v>
          </cell>
          <cell r="FT223">
            <v>47.2</v>
          </cell>
          <cell r="FU223">
            <v>47.2</v>
          </cell>
          <cell r="FV223">
            <v>47.2</v>
          </cell>
          <cell r="FW223">
            <v>0</v>
          </cell>
          <cell r="FX223">
            <v>0</v>
          </cell>
          <cell r="FY223">
            <v>0</v>
          </cell>
          <cell r="FZ223">
            <v>0</v>
          </cell>
          <cell r="GA223">
            <v>0</v>
          </cell>
          <cell r="GB223">
            <v>0</v>
          </cell>
          <cell r="GC223">
            <v>309</v>
          </cell>
          <cell r="GD223">
            <v>77.25</v>
          </cell>
          <cell r="GE223">
            <v>6668.99</v>
          </cell>
          <cell r="GF223">
            <v>1667.2474999999999</v>
          </cell>
          <cell r="GG223">
            <v>6783.55</v>
          </cell>
          <cell r="GH223">
            <v>6668.99</v>
          </cell>
          <cell r="GI223">
            <v>114.56</v>
          </cell>
          <cell r="GJ223">
            <v>0</v>
          </cell>
          <cell r="GK223">
            <v>0</v>
          </cell>
          <cell r="GL223">
            <v>0</v>
          </cell>
          <cell r="GM223">
            <v>0</v>
          </cell>
          <cell r="GN223">
            <v>0</v>
          </cell>
          <cell r="GO223">
            <v>0</v>
          </cell>
          <cell r="GP223">
            <v>0</v>
          </cell>
          <cell r="GQ223">
            <v>0</v>
          </cell>
          <cell r="GR223">
            <v>52320.089599999999</v>
          </cell>
          <cell r="GS223">
            <v>51896.351199999997</v>
          </cell>
          <cell r="GT223">
            <v>53054.414599999996</v>
          </cell>
          <cell r="GU223">
            <v>52628.766199999998</v>
          </cell>
          <cell r="GV223">
            <v>52320.089599999999</v>
          </cell>
          <cell r="GW223">
            <v>53054.414599999996</v>
          </cell>
          <cell r="GX223" t="str">
            <v>&lt;--ADMw_P--</v>
          </cell>
          <cell r="GY223">
            <v>-7.5380000000000004E-3</v>
          </cell>
          <cell r="GZ223">
            <v>0</v>
          </cell>
          <cell r="HA223">
            <v>458.73</v>
          </cell>
          <cell r="HB223">
            <v>16</v>
          </cell>
          <cell r="HC223">
            <v>0.7</v>
          </cell>
          <cell r="HD223" t="str">
            <v>&lt;--Spacer--&gt;</v>
          </cell>
          <cell r="HE223" t="str">
            <v>&lt;--Spacer--&gt;</v>
          </cell>
          <cell r="HF223" t="str">
            <v>&lt;--Spacer--&gt;</v>
          </cell>
          <cell r="HG223" t="str">
            <v>&lt;--Spacer--&gt;</v>
          </cell>
          <cell r="HH223">
            <v>2117</v>
          </cell>
          <cell r="HI223">
            <v>76712263</v>
          </cell>
          <cell r="HJ223">
            <v>32024</v>
          </cell>
          <cell r="HK223">
            <v>5009361</v>
          </cell>
          <cell r="HL223">
            <v>372655</v>
          </cell>
          <cell r="HM223">
            <v>0</v>
          </cell>
          <cell r="HN223">
            <v>0</v>
          </cell>
          <cell r="HO223">
            <v>0</v>
          </cell>
          <cell r="HP223">
            <v>0</v>
          </cell>
          <cell r="HQ223">
            <v>11.71</v>
          </cell>
          <cell r="HR223">
            <v>17323834</v>
          </cell>
          <cell r="HS223">
            <v>40461.22</v>
          </cell>
          <cell r="HT223">
            <v>41155.360000000001</v>
          </cell>
          <cell r="HU223">
            <v>40461.22</v>
          </cell>
          <cell r="HV223">
            <v>694.14</v>
          </cell>
          <cell r="HW223">
            <v>0</v>
          </cell>
          <cell r="HX223" t="str">
            <v>--ADMw_O--&gt;</v>
          </cell>
          <cell r="HY223">
            <v>40461.22</v>
          </cell>
          <cell r="HZ223">
            <v>41155.360000000001</v>
          </cell>
          <cell r="IA223">
            <v>40461.22</v>
          </cell>
          <cell r="IB223">
            <v>694.14</v>
          </cell>
          <cell r="IC223">
            <v>6697</v>
          </cell>
          <cell r="ID223">
            <v>4527.0896000000002</v>
          </cell>
          <cell r="IE223">
            <v>1341.2</v>
          </cell>
          <cell r="IF223">
            <v>7697.82</v>
          </cell>
          <cell r="IG223">
            <v>3848.91</v>
          </cell>
          <cell r="IH223">
            <v>7709.92</v>
          </cell>
          <cell r="II223">
            <v>7697.82</v>
          </cell>
          <cell r="IJ223">
            <v>12.1</v>
          </cell>
          <cell r="IK223">
            <v>65.209999999999994</v>
          </cell>
          <cell r="IL223">
            <v>65.209999999999994</v>
          </cell>
          <cell r="IM223">
            <v>65.209999999999994</v>
          </cell>
          <cell r="IN223">
            <v>65.209999999999994</v>
          </cell>
          <cell r="IO223">
            <v>0</v>
          </cell>
          <cell r="IP223">
            <v>0</v>
          </cell>
          <cell r="IQ223">
            <v>0</v>
          </cell>
          <cell r="IR223">
            <v>0</v>
          </cell>
          <cell r="IS223">
            <v>0</v>
          </cell>
          <cell r="IT223">
            <v>0</v>
          </cell>
          <cell r="IU223">
            <v>346</v>
          </cell>
          <cell r="IV223">
            <v>86.5</v>
          </cell>
          <cell r="IW223">
            <v>7959.84</v>
          </cell>
          <cell r="IX223">
            <v>1989.96</v>
          </cell>
          <cell r="IY223">
            <v>8096.38</v>
          </cell>
          <cell r="IZ223">
            <v>7959.84</v>
          </cell>
          <cell r="JA223">
            <v>136.54</v>
          </cell>
          <cell r="JB223">
            <v>0</v>
          </cell>
          <cell r="JC223">
            <v>0</v>
          </cell>
          <cell r="JD223">
            <v>0</v>
          </cell>
          <cell r="JE223">
            <v>0</v>
          </cell>
          <cell r="JF223">
            <v>0</v>
          </cell>
          <cell r="JG223">
            <v>0</v>
          </cell>
          <cell r="JH223">
            <v>0</v>
          </cell>
          <cell r="JI223">
            <v>0</v>
          </cell>
          <cell r="JJ223">
            <v>52320.089599999999</v>
          </cell>
          <cell r="JK223">
            <v>53054.414599999996</v>
          </cell>
          <cell r="JL223" t="str">
            <v>&lt;--ADMw_O--</v>
          </cell>
          <cell r="JM223">
            <v>-7.4819999999999999E-3</v>
          </cell>
          <cell r="JN223">
            <v>0</v>
          </cell>
          <cell r="JO223">
            <v>420.94</v>
          </cell>
          <cell r="JP223">
            <v>17</v>
          </cell>
          <cell r="JQ223">
            <v>0.7</v>
          </cell>
          <cell r="JR223">
            <v>43640.35126797454</v>
          </cell>
          <cell r="JS223">
            <v>1</v>
          </cell>
          <cell r="JT223">
            <v>2</v>
          </cell>
        </row>
        <row r="224">
          <cell r="A224">
            <v>1358</v>
          </cell>
          <cell r="B224">
            <v>2142</v>
          </cell>
          <cell r="D224" t="str">
            <v>Marion</v>
          </cell>
          <cell r="E224" t="str">
            <v>Salem-Keizer SD 24J</v>
          </cell>
          <cell r="F224" t="str">
            <v>Howard Street Charter</v>
          </cell>
          <cell r="H224">
            <v>0</v>
          </cell>
          <cell r="I224">
            <v>0</v>
          </cell>
          <cell r="J224">
            <v>0</v>
          </cell>
          <cell r="K224">
            <v>0</v>
          </cell>
          <cell r="L224">
            <v>0</v>
          </cell>
          <cell r="M224">
            <v>0</v>
          </cell>
          <cell r="N224">
            <v>0</v>
          </cell>
          <cell r="O224">
            <v>0</v>
          </cell>
          <cell r="P224">
            <v>0</v>
          </cell>
          <cell r="Q224">
            <v>0</v>
          </cell>
          <cell r="R224">
            <v>0</v>
          </cell>
          <cell r="T224">
            <v>0</v>
          </cell>
          <cell r="U224">
            <v>0</v>
          </cell>
          <cell r="V224" t="str">
            <v>--ADMw_F--&gt;</v>
          </cell>
          <cell r="W224">
            <v>0</v>
          </cell>
          <cell r="Y224">
            <v>0</v>
          </cell>
          <cell r="Z224">
            <v>0</v>
          </cell>
          <cell r="AA224">
            <v>0</v>
          </cell>
          <cell r="AB224">
            <v>0</v>
          </cell>
          <cell r="AC224">
            <v>0</v>
          </cell>
          <cell r="AD224">
            <v>0</v>
          </cell>
          <cell r="AE224">
            <v>0</v>
          </cell>
          <cell r="AG224">
            <v>0</v>
          </cell>
          <cell r="AH224">
            <v>0</v>
          </cell>
          <cell r="AI224">
            <v>0</v>
          </cell>
          <cell r="AJ224">
            <v>0</v>
          </cell>
          <cell r="AL224">
            <v>0</v>
          </cell>
          <cell r="AM224">
            <v>0</v>
          </cell>
          <cell r="AN224">
            <v>0</v>
          </cell>
          <cell r="AO224">
            <v>0</v>
          </cell>
          <cell r="AQ224">
            <v>0</v>
          </cell>
          <cell r="AR224">
            <v>0</v>
          </cell>
          <cell r="AS224">
            <v>0</v>
          </cell>
          <cell r="AT224">
            <v>0</v>
          </cell>
          <cell r="AU224">
            <v>0</v>
          </cell>
          <cell r="AV224">
            <v>0</v>
          </cell>
          <cell r="AX224">
            <v>0</v>
          </cell>
          <cell r="AY224">
            <v>0</v>
          </cell>
          <cell r="AZ224">
            <v>0</v>
          </cell>
          <cell r="BB224">
            <v>0</v>
          </cell>
          <cell r="BC224">
            <v>0</v>
          </cell>
          <cell r="BD224">
            <v>0</v>
          </cell>
          <cell r="BF224">
            <v>0</v>
          </cell>
          <cell r="BG224">
            <v>0</v>
          </cell>
          <cell r="BH224">
            <v>181.67</v>
          </cell>
          <cell r="BI224">
            <v>0</v>
          </cell>
          <cell r="BL224">
            <v>181.67</v>
          </cell>
          <cell r="BN224" t="str">
            <v>&lt;--ADMw_F--</v>
          </cell>
          <cell r="BO224">
            <v>0</v>
          </cell>
          <cell r="BP224">
            <v>0</v>
          </cell>
          <cell r="BQ224">
            <v>0</v>
          </cell>
          <cell r="BR224">
            <v>0</v>
          </cell>
          <cell r="BS224">
            <v>0</v>
          </cell>
          <cell r="BT224" t="str">
            <v>&lt;--Spacer--&gt;</v>
          </cell>
          <cell r="BU224" t="str">
            <v>&lt;--Spacer--&gt;</v>
          </cell>
          <cell r="BV224" t="str">
            <v>&lt;--Spacer--&gt;</v>
          </cell>
          <cell r="BW224" t="str">
            <v>&lt;--Spacer--&gt;</v>
          </cell>
          <cell r="BY224">
            <v>0</v>
          </cell>
          <cell r="BZ224">
            <v>0</v>
          </cell>
          <cell r="CA224">
            <v>0</v>
          </cell>
          <cell r="CB224">
            <v>0</v>
          </cell>
          <cell r="CC224">
            <v>0</v>
          </cell>
          <cell r="CD224">
            <v>0</v>
          </cell>
          <cell r="CE224">
            <v>0</v>
          </cell>
          <cell r="CF224">
            <v>0</v>
          </cell>
          <cell r="CG224">
            <v>0</v>
          </cell>
          <cell r="CH224">
            <v>0</v>
          </cell>
          <cell r="CI224">
            <v>173.1</v>
          </cell>
          <cell r="CK224">
            <v>173.1</v>
          </cell>
          <cell r="CL224">
            <v>0</v>
          </cell>
          <cell r="CM224">
            <v>0</v>
          </cell>
          <cell r="CN224" t="str">
            <v>--ADMw_C--&gt;</v>
          </cell>
          <cell r="CO224">
            <v>173.1</v>
          </cell>
          <cell r="CQ224">
            <v>173.1</v>
          </cell>
          <cell r="CR224">
            <v>0</v>
          </cell>
          <cell r="CS224">
            <v>0</v>
          </cell>
          <cell r="CT224">
            <v>0</v>
          </cell>
          <cell r="CU224">
            <v>0</v>
          </cell>
          <cell r="CV224">
            <v>2</v>
          </cell>
          <cell r="CW224">
            <v>1</v>
          </cell>
          <cell r="CY224">
            <v>2</v>
          </cell>
          <cell r="CZ224">
            <v>0</v>
          </cell>
          <cell r="DA224">
            <v>0</v>
          </cell>
          <cell r="DB224">
            <v>0</v>
          </cell>
          <cell r="DD224">
            <v>0</v>
          </cell>
          <cell r="DE224">
            <v>0</v>
          </cell>
          <cell r="DF224">
            <v>0</v>
          </cell>
          <cell r="DG224">
            <v>0</v>
          </cell>
          <cell r="DI224">
            <v>0</v>
          </cell>
          <cell r="DJ224">
            <v>0</v>
          </cell>
          <cell r="DK224">
            <v>0</v>
          </cell>
          <cell r="DL224">
            <v>0</v>
          </cell>
          <cell r="DM224">
            <v>30.28</v>
          </cell>
          <cell r="DN224">
            <v>7.57</v>
          </cell>
          <cell r="DP224">
            <v>30.28</v>
          </cell>
          <cell r="DQ224">
            <v>0</v>
          </cell>
          <cell r="DR224">
            <v>0</v>
          </cell>
          <cell r="DT224">
            <v>0</v>
          </cell>
          <cell r="DU224">
            <v>0</v>
          </cell>
          <cell r="DV224">
            <v>0</v>
          </cell>
          <cell r="DX224">
            <v>0</v>
          </cell>
          <cell r="DY224">
            <v>0</v>
          </cell>
          <cell r="DZ224">
            <v>171.72749999999999</v>
          </cell>
          <cell r="EA224">
            <v>181.67</v>
          </cell>
          <cell r="ED224">
            <v>181.67</v>
          </cell>
          <cell r="EF224" t="str">
            <v>&lt;--ADMw_C--</v>
          </cell>
          <cell r="EG224">
            <v>-7.9159999999999994E-3</v>
          </cell>
          <cell r="EH224">
            <v>0</v>
          </cell>
          <cell r="EI224">
            <v>0</v>
          </cell>
          <cell r="EJ224">
            <v>0</v>
          </cell>
          <cell r="EK224">
            <v>0</v>
          </cell>
          <cell r="EL224" t="str">
            <v>&lt;--Spacer--&gt;</v>
          </cell>
          <cell r="EM224" t="str">
            <v>&lt;--Spacer--&gt;</v>
          </cell>
          <cell r="EN224" t="str">
            <v>&lt;--Spacer--&gt;</v>
          </cell>
          <cell r="EO224" t="str">
            <v>&lt;--Spacer--&gt;</v>
          </cell>
          <cell r="EQ224">
            <v>0</v>
          </cell>
          <cell r="ER224">
            <v>0</v>
          </cell>
          <cell r="ES224">
            <v>0</v>
          </cell>
          <cell r="ET224">
            <v>0</v>
          </cell>
          <cell r="EU224">
            <v>0</v>
          </cell>
          <cell r="EV224">
            <v>0</v>
          </cell>
          <cell r="EW224">
            <v>0</v>
          </cell>
          <cell r="EX224">
            <v>0</v>
          </cell>
          <cell r="EY224">
            <v>0</v>
          </cell>
          <cell r="EZ224">
            <v>0</v>
          </cell>
          <cell r="FA224">
            <v>164.96</v>
          </cell>
          <cell r="FC224">
            <v>164.96</v>
          </cell>
          <cell r="FD224">
            <v>0</v>
          </cell>
          <cell r="FE224">
            <v>0</v>
          </cell>
          <cell r="FF224" t="str">
            <v>--ADMw_P--&gt;</v>
          </cell>
          <cell r="FG224">
            <v>164.96</v>
          </cell>
          <cell r="FI224">
            <v>164.96</v>
          </cell>
          <cell r="FJ224">
            <v>0</v>
          </cell>
          <cell r="FK224">
            <v>0</v>
          </cell>
          <cell r="FL224">
            <v>0</v>
          </cell>
          <cell r="FM224">
            <v>0</v>
          </cell>
          <cell r="FN224">
            <v>0</v>
          </cell>
          <cell r="FO224">
            <v>0</v>
          </cell>
          <cell r="FQ224">
            <v>0</v>
          </cell>
          <cell r="FR224">
            <v>0</v>
          </cell>
          <cell r="FS224">
            <v>0</v>
          </cell>
          <cell r="FT224">
            <v>0</v>
          </cell>
          <cell r="FV224">
            <v>0</v>
          </cell>
          <cell r="FW224">
            <v>0</v>
          </cell>
          <cell r="FX224">
            <v>0</v>
          </cell>
          <cell r="FY224">
            <v>0</v>
          </cell>
          <cell r="GA224">
            <v>0</v>
          </cell>
          <cell r="GB224">
            <v>0</v>
          </cell>
          <cell r="GC224">
            <v>0</v>
          </cell>
          <cell r="GD224">
            <v>0</v>
          </cell>
          <cell r="GE224">
            <v>27.07</v>
          </cell>
          <cell r="GF224">
            <v>6.7675000000000001</v>
          </cell>
          <cell r="GH224">
            <v>27.07</v>
          </cell>
          <cell r="GI224">
            <v>0</v>
          </cell>
          <cell r="GJ224">
            <v>0</v>
          </cell>
          <cell r="GL224">
            <v>0</v>
          </cell>
          <cell r="GM224">
            <v>0</v>
          </cell>
          <cell r="GN224">
            <v>0</v>
          </cell>
          <cell r="GP224">
            <v>0</v>
          </cell>
          <cell r="GQ224">
            <v>0</v>
          </cell>
          <cell r="GR224">
            <v>168.57249999999999</v>
          </cell>
          <cell r="GS224">
            <v>171.72749999999999</v>
          </cell>
          <cell r="GV224">
            <v>171.72749999999999</v>
          </cell>
          <cell r="GX224" t="str">
            <v>&lt;--ADMw_P--</v>
          </cell>
          <cell r="GY224">
            <v>0</v>
          </cell>
          <cell r="GZ224">
            <v>0</v>
          </cell>
          <cell r="HA224">
            <v>0</v>
          </cell>
          <cell r="HB224">
            <v>0</v>
          </cell>
          <cell r="HC224">
            <v>0</v>
          </cell>
          <cell r="HD224" t="str">
            <v>&lt;--Spacer--&gt;</v>
          </cell>
          <cell r="HE224" t="str">
            <v>&lt;--Spacer--&gt;</v>
          </cell>
          <cell r="HF224" t="str">
            <v>&lt;--Spacer--&gt;</v>
          </cell>
          <cell r="HG224" t="str">
            <v>&lt;--Spacer--&gt;</v>
          </cell>
          <cell r="HI224">
            <v>0</v>
          </cell>
          <cell r="HJ224">
            <v>0</v>
          </cell>
          <cell r="HK224">
            <v>0</v>
          </cell>
          <cell r="HL224">
            <v>0</v>
          </cell>
          <cell r="HM224">
            <v>0</v>
          </cell>
          <cell r="HN224">
            <v>0</v>
          </cell>
          <cell r="HO224">
            <v>0</v>
          </cell>
          <cell r="HP224">
            <v>0</v>
          </cell>
          <cell r="HQ224">
            <v>0</v>
          </cell>
          <cell r="HR224">
            <v>0</v>
          </cell>
          <cell r="HS224">
            <v>160.19</v>
          </cell>
          <cell r="HU224">
            <v>160.19</v>
          </cell>
          <cell r="HV224">
            <v>0</v>
          </cell>
          <cell r="HW224">
            <v>0</v>
          </cell>
          <cell r="HX224" t="str">
            <v>--ADMw_O--&gt;</v>
          </cell>
          <cell r="HY224">
            <v>160.19</v>
          </cell>
          <cell r="IA224">
            <v>160.19</v>
          </cell>
          <cell r="IB224">
            <v>0</v>
          </cell>
          <cell r="IC224">
            <v>0</v>
          </cell>
          <cell r="ID224">
            <v>0</v>
          </cell>
          <cell r="IE224">
            <v>0</v>
          </cell>
          <cell r="IF224">
            <v>1.01</v>
          </cell>
          <cell r="IG224">
            <v>0.505</v>
          </cell>
          <cell r="II224">
            <v>1.01</v>
          </cell>
          <cell r="IJ224">
            <v>0</v>
          </cell>
          <cell r="IK224">
            <v>0</v>
          </cell>
          <cell r="IL224">
            <v>0</v>
          </cell>
          <cell r="IN224">
            <v>0</v>
          </cell>
          <cell r="IO224">
            <v>0</v>
          </cell>
          <cell r="IP224">
            <v>0</v>
          </cell>
          <cell r="IQ224">
            <v>0</v>
          </cell>
          <cell r="IS224">
            <v>0</v>
          </cell>
          <cell r="IT224">
            <v>0</v>
          </cell>
          <cell r="IU224">
            <v>0</v>
          </cell>
          <cell r="IV224">
            <v>0</v>
          </cell>
          <cell r="IW224">
            <v>31.51</v>
          </cell>
          <cell r="IX224">
            <v>7.8775000000000004</v>
          </cell>
          <cell r="IZ224">
            <v>31.51</v>
          </cell>
          <cell r="JA224">
            <v>0</v>
          </cell>
          <cell r="JB224">
            <v>0</v>
          </cell>
          <cell r="JD224">
            <v>0</v>
          </cell>
          <cell r="JE224">
            <v>0</v>
          </cell>
          <cell r="JF224">
            <v>0</v>
          </cell>
          <cell r="JH224">
            <v>0</v>
          </cell>
          <cell r="JI224">
            <v>0</v>
          </cell>
          <cell r="JJ224">
            <v>168.57249999999999</v>
          </cell>
          <cell r="JL224" t="str">
            <v>&lt;--ADMw_O--</v>
          </cell>
          <cell r="JM224">
            <v>0</v>
          </cell>
          <cell r="JN224">
            <v>0</v>
          </cell>
          <cell r="JO224">
            <v>0</v>
          </cell>
          <cell r="JP224">
            <v>0</v>
          </cell>
          <cell r="JQ224">
            <v>0</v>
          </cell>
          <cell r="JR224">
            <v>43640.35126797454</v>
          </cell>
          <cell r="JS224">
            <v>1</v>
          </cell>
          <cell r="JT224">
            <v>3</v>
          </cell>
        </row>
        <row r="225">
          <cell r="A225">
            <v>3528</v>
          </cell>
          <cell r="B225">
            <v>2142</v>
          </cell>
          <cell r="D225" t="str">
            <v>Marion</v>
          </cell>
          <cell r="E225" t="str">
            <v>Salem-Keizer SD 24J</v>
          </cell>
          <cell r="F225" t="str">
            <v>Optimum Learning Environment Charter School</v>
          </cell>
          <cell r="H225">
            <v>0</v>
          </cell>
          <cell r="I225">
            <v>0</v>
          </cell>
          <cell r="J225">
            <v>0</v>
          </cell>
          <cell r="K225">
            <v>0</v>
          </cell>
          <cell r="L225">
            <v>0</v>
          </cell>
          <cell r="M225">
            <v>0</v>
          </cell>
          <cell r="N225">
            <v>0</v>
          </cell>
          <cell r="O225">
            <v>0</v>
          </cell>
          <cell r="P225">
            <v>0</v>
          </cell>
          <cell r="Q225">
            <v>0</v>
          </cell>
          <cell r="R225">
            <v>0</v>
          </cell>
          <cell r="T225">
            <v>0</v>
          </cell>
          <cell r="U225">
            <v>0</v>
          </cell>
          <cell r="V225" t="str">
            <v>--ADMw_F--&gt;</v>
          </cell>
          <cell r="W225">
            <v>0</v>
          </cell>
          <cell r="Y225">
            <v>0</v>
          </cell>
          <cell r="Z225">
            <v>0</v>
          </cell>
          <cell r="AA225">
            <v>0</v>
          </cell>
          <cell r="AB225">
            <v>0</v>
          </cell>
          <cell r="AC225">
            <v>0</v>
          </cell>
          <cell r="AD225">
            <v>0</v>
          </cell>
          <cell r="AE225">
            <v>0</v>
          </cell>
          <cell r="AG225">
            <v>0</v>
          </cell>
          <cell r="AH225">
            <v>0</v>
          </cell>
          <cell r="AI225">
            <v>0</v>
          </cell>
          <cell r="AJ225">
            <v>0</v>
          </cell>
          <cell r="AL225">
            <v>0</v>
          </cell>
          <cell r="AM225">
            <v>0</v>
          </cell>
          <cell r="AN225">
            <v>0</v>
          </cell>
          <cell r="AO225">
            <v>0</v>
          </cell>
          <cell r="AQ225">
            <v>0</v>
          </cell>
          <cell r="AR225">
            <v>0</v>
          </cell>
          <cell r="AS225">
            <v>0</v>
          </cell>
          <cell r="AT225">
            <v>0</v>
          </cell>
          <cell r="AU225">
            <v>0</v>
          </cell>
          <cell r="AV225">
            <v>0</v>
          </cell>
          <cell r="AX225">
            <v>0</v>
          </cell>
          <cell r="AY225">
            <v>0</v>
          </cell>
          <cell r="AZ225">
            <v>0</v>
          </cell>
          <cell r="BB225">
            <v>0</v>
          </cell>
          <cell r="BC225">
            <v>0</v>
          </cell>
          <cell r="BD225">
            <v>0</v>
          </cell>
          <cell r="BF225">
            <v>0</v>
          </cell>
          <cell r="BG225">
            <v>0</v>
          </cell>
          <cell r="BH225">
            <v>138.72499999999999</v>
          </cell>
          <cell r="BI225">
            <v>0</v>
          </cell>
          <cell r="BL225">
            <v>138.72499999999999</v>
          </cell>
          <cell r="BN225" t="str">
            <v>&lt;--ADMw_F--</v>
          </cell>
          <cell r="BO225">
            <v>0</v>
          </cell>
          <cell r="BP225">
            <v>0</v>
          </cell>
          <cell r="BQ225">
            <v>0</v>
          </cell>
          <cell r="BR225">
            <v>0</v>
          </cell>
          <cell r="BS225">
            <v>0</v>
          </cell>
          <cell r="BT225" t="str">
            <v>&lt;--Spacer--&gt;</v>
          </cell>
          <cell r="BU225" t="str">
            <v>&lt;--Spacer--&gt;</v>
          </cell>
          <cell r="BV225" t="str">
            <v>&lt;--Spacer--&gt;</v>
          </cell>
          <cell r="BW225" t="str">
            <v>&lt;--Spacer--&gt;</v>
          </cell>
          <cell r="BY225">
            <v>0</v>
          </cell>
          <cell r="BZ225">
            <v>0</v>
          </cell>
          <cell r="CA225">
            <v>0</v>
          </cell>
          <cell r="CB225">
            <v>0</v>
          </cell>
          <cell r="CC225">
            <v>0</v>
          </cell>
          <cell r="CD225">
            <v>0</v>
          </cell>
          <cell r="CE225">
            <v>0</v>
          </cell>
          <cell r="CF225">
            <v>0</v>
          </cell>
          <cell r="CG225">
            <v>0</v>
          </cell>
          <cell r="CH225">
            <v>0</v>
          </cell>
          <cell r="CI225">
            <v>129.56</v>
          </cell>
          <cell r="CK225">
            <v>129.56</v>
          </cell>
          <cell r="CL225">
            <v>0</v>
          </cell>
          <cell r="CM225">
            <v>0</v>
          </cell>
          <cell r="CN225" t="str">
            <v>--ADMw_C--&gt;</v>
          </cell>
          <cell r="CO225">
            <v>129.56</v>
          </cell>
          <cell r="CQ225">
            <v>129.56</v>
          </cell>
          <cell r="CR225">
            <v>0</v>
          </cell>
          <cell r="CS225">
            <v>0</v>
          </cell>
          <cell r="CT225">
            <v>0</v>
          </cell>
          <cell r="CU225">
            <v>0</v>
          </cell>
          <cell r="CV225">
            <v>7</v>
          </cell>
          <cell r="CW225">
            <v>3.5</v>
          </cell>
          <cell r="CY225">
            <v>7</v>
          </cell>
          <cell r="CZ225">
            <v>0</v>
          </cell>
          <cell r="DA225">
            <v>0</v>
          </cell>
          <cell r="DB225">
            <v>0</v>
          </cell>
          <cell r="DD225">
            <v>0</v>
          </cell>
          <cell r="DE225">
            <v>0</v>
          </cell>
          <cell r="DF225">
            <v>0</v>
          </cell>
          <cell r="DG225">
            <v>0</v>
          </cell>
          <cell r="DI225">
            <v>0</v>
          </cell>
          <cell r="DJ225">
            <v>0</v>
          </cell>
          <cell r="DK225">
            <v>0</v>
          </cell>
          <cell r="DL225">
            <v>0</v>
          </cell>
          <cell r="DM225">
            <v>22.66</v>
          </cell>
          <cell r="DN225">
            <v>5.665</v>
          </cell>
          <cell r="DP225">
            <v>22.66</v>
          </cell>
          <cell r="DQ225">
            <v>0</v>
          </cell>
          <cell r="DR225">
            <v>0</v>
          </cell>
          <cell r="DT225">
            <v>0</v>
          </cell>
          <cell r="DU225">
            <v>0</v>
          </cell>
          <cell r="DV225">
            <v>0</v>
          </cell>
          <cell r="DX225">
            <v>0</v>
          </cell>
          <cell r="DY225">
            <v>0</v>
          </cell>
          <cell r="DZ225">
            <v>135.07499999999999</v>
          </cell>
          <cell r="EA225">
            <v>138.72499999999999</v>
          </cell>
          <cell r="ED225">
            <v>138.72499999999999</v>
          </cell>
          <cell r="EF225" t="str">
            <v>&lt;--ADMw_C--</v>
          </cell>
          <cell r="EG225">
            <v>-7.9159999999999994E-3</v>
          </cell>
          <cell r="EH225">
            <v>0</v>
          </cell>
          <cell r="EI225">
            <v>0</v>
          </cell>
          <cell r="EJ225">
            <v>0</v>
          </cell>
          <cell r="EK225">
            <v>0</v>
          </cell>
          <cell r="EL225" t="str">
            <v>&lt;--Spacer--&gt;</v>
          </cell>
          <cell r="EM225" t="str">
            <v>&lt;--Spacer--&gt;</v>
          </cell>
          <cell r="EN225" t="str">
            <v>&lt;--Spacer--&gt;</v>
          </cell>
          <cell r="EO225" t="str">
            <v>&lt;--Spacer--&gt;</v>
          </cell>
          <cell r="EQ225">
            <v>0</v>
          </cell>
          <cell r="ER225">
            <v>0</v>
          </cell>
          <cell r="ES225">
            <v>0</v>
          </cell>
          <cell r="ET225">
            <v>0</v>
          </cell>
          <cell r="EU225">
            <v>0</v>
          </cell>
          <cell r="EV225">
            <v>0</v>
          </cell>
          <cell r="EW225">
            <v>0</v>
          </cell>
          <cell r="EX225">
            <v>0</v>
          </cell>
          <cell r="EY225">
            <v>0</v>
          </cell>
          <cell r="EZ225">
            <v>0</v>
          </cell>
          <cell r="FA225">
            <v>127.83</v>
          </cell>
          <cell r="FC225">
            <v>127.83</v>
          </cell>
          <cell r="FD225">
            <v>0</v>
          </cell>
          <cell r="FE225">
            <v>0</v>
          </cell>
          <cell r="FF225" t="str">
            <v>--ADMw_P--&gt;</v>
          </cell>
          <cell r="FG225">
            <v>127.83</v>
          </cell>
          <cell r="FI225">
            <v>127.83</v>
          </cell>
          <cell r="FJ225">
            <v>0</v>
          </cell>
          <cell r="FK225">
            <v>0</v>
          </cell>
          <cell r="FL225">
            <v>0</v>
          </cell>
          <cell r="FM225">
            <v>0</v>
          </cell>
          <cell r="FN225">
            <v>4</v>
          </cell>
          <cell r="FO225">
            <v>2</v>
          </cell>
          <cell r="FQ225">
            <v>4</v>
          </cell>
          <cell r="FR225">
            <v>0</v>
          </cell>
          <cell r="FS225">
            <v>0</v>
          </cell>
          <cell r="FT225">
            <v>0</v>
          </cell>
          <cell r="FV225">
            <v>0</v>
          </cell>
          <cell r="FW225">
            <v>0</v>
          </cell>
          <cell r="FX225">
            <v>0</v>
          </cell>
          <cell r="FY225">
            <v>0</v>
          </cell>
          <cell r="GA225">
            <v>0</v>
          </cell>
          <cell r="GB225">
            <v>0</v>
          </cell>
          <cell r="GC225">
            <v>0</v>
          </cell>
          <cell r="GD225">
            <v>0</v>
          </cell>
          <cell r="GE225">
            <v>20.98</v>
          </cell>
          <cell r="GF225">
            <v>5.2450000000000001</v>
          </cell>
          <cell r="GH225">
            <v>20.98</v>
          </cell>
          <cell r="GI225">
            <v>0</v>
          </cell>
          <cell r="GJ225">
            <v>0</v>
          </cell>
          <cell r="GL225">
            <v>0</v>
          </cell>
          <cell r="GM225">
            <v>0</v>
          </cell>
          <cell r="GN225">
            <v>0</v>
          </cell>
          <cell r="GP225">
            <v>0</v>
          </cell>
          <cell r="GQ225">
            <v>0</v>
          </cell>
          <cell r="GR225">
            <v>138.07249999999999</v>
          </cell>
          <cell r="GS225">
            <v>135.07499999999999</v>
          </cell>
          <cell r="GV225">
            <v>138.07249999999999</v>
          </cell>
          <cell r="GX225" t="str">
            <v>&lt;--ADMw_P--</v>
          </cell>
          <cell r="GY225">
            <v>0</v>
          </cell>
          <cell r="GZ225">
            <v>0</v>
          </cell>
          <cell r="HA225">
            <v>0</v>
          </cell>
          <cell r="HB225">
            <v>0</v>
          </cell>
          <cell r="HC225">
            <v>0</v>
          </cell>
          <cell r="HD225" t="str">
            <v>&lt;--Spacer--&gt;</v>
          </cell>
          <cell r="HE225" t="str">
            <v>&lt;--Spacer--&gt;</v>
          </cell>
          <cell r="HF225" t="str">
            <v>&lt;--Spacer--&gt;</v>
          </cell>
          <cell r="HG225" t="str">
            <v>&lt;--Spacer--&gt;</v>
          </cell>
          <cell r="HI225">
            <v>0</v>
          </cell>
          <cell r="HJ225">
            <v>0</v>
          </cell>
          <cell r="HK225">
            <v>0</v>
          </cell>
          <cell r="HL225">
            <v>0</v>
          </cell>
          <cell r="HM225">
            <v>0</v>
          </cell>
          <cell r="HN225">
            <v>0</v>
          </cell>
          <cell r="HO225">
            <v>0</v>
          </cell>
          <cell r="HP225">
            <v>0</v>
          </cell>
          <cell r="HQ225">
            <v>0</v>
          </cell>
          <cell r="HR225">
            <v>0</v>
          </cell>
          <cell r="HS225">
            <v>129.99</v>
          </cell>
          <cell r="HU225">
            <v>129.99</v>
          </cell>
          <cell r="HV225">
            <v>0</v>
          </cell>
          <cell r="HW225">
            <v>0</v>
          </cell>
          <cell r="HX225" t="str">
            <v>--ADMw_O--&gt;</v>
          </cell>
          <cell r="HY225">
            <v>129.99</v>
          </cell>
          <cell r="IA225">
            <v>129.99</v>
          </cell>
          <cell r="IB225">
            <v>0</v>
          </cell>
          <cell r="IC225">
            <v>0</v>
          </cell>
          <cell r="ID225">
            <v>0</v>
          </cell>
          <cell r="IE225">
            <v>0</v>
          </cell>
          <cell r="IF225">
            <v>3.38</v>
          </cell>
          <cell r="IG225">
            <v>1.69</v>
          </cell>
          <cell r="II225">
            <v>3.38</v>
          </cell>
          <cell r="IJ225">
            <v>0</v>
          </cell>
          <cell r="IK225">
            <v>0</v>
          </cell>
          <cell r="IL225">
            <v>0</v>
          </cell>
          <cell r="IN225">
            <v>0</v>
          </cell>
          <cell r="IO225">
            <v>0</v>
          </cell>
          <cell r="IP225">
            <v>0</v>
          </cell>
          <cell r="IQ225">
            <v>0</v>
          </cell>
          <cell r="IS225">
            <v>0</v>
          </cell>
          <cell r="IT225">
            <v>0</v>
          </cell>
          <cell r="IU225">
            <v>0</v>
          </cell>
          <cell r="IV225">
            <v>0</v>
          </cell>
          <cell r="IW225">
            <v>25.57</v>
          </cell>
          <cell r="IX225">
            <v>6.3925000000000001</v>
          </cell>
          <cell r="IZ225">
            <v>25.57</v>
          </cell>
          <cell r="JA225">
            <v>0</v>
          </cell>
          <cell r="JB225">
            <v>0</v>
          </cell>
          <cell r="JD225">
            <v>0</v>
          </cell>
          <cell r="JE225">
            <v>0</v>
          </cell>
          <cell r="JF225">
            <v>0</v>
          </cell>
          <cell r="JH225">
            <v>0</v>
          </cell>
          <cell r="JI225">
            <v>0</v>
          </cell>
          <cell r="JJ225">
            <v>138.07249999999999</v>
          </cell>
          <cell r="JL225" t="str">
            <v>&lt;--ADMw_O--</v>
          </cell>
          <cell r="JM225">
            <v>0</v>
          </cell>
          <cell r="JN225">
            <v>0</v>
          </cell>
          <cell r="JO225">
            <v>0</v>
          </cell>
          <cell r="JP225">
            <v>0</v>
          </cell>
          <cell r="JQ225">
            <v>0</v>
          </cell>
          <cell r="JR225">
            <v>43640.35126797454</v>
          </cell>
          <cell r="JS225">
            <v>1</v>
          </cell>
          <cell r="JT225">
            <v>3</v>
          </cell>
        </row>
        <row r="226">
          <cell r="A226">
            <v>4210</v>
          </cell>
          <cell r="B226">
            <v>2142</v>
          </cell>
          <cell r="D226" t="str">
            <v>Marion</v>
          </cell>
          <cell r="E226" t="str">
            <v>Salem-Keizer SD 24J</v>
          </cell>
          <cell r="F226" t="str">
            <v>Jane Goodall Environmental Middle Charter School</v>
          </cell>
          <cell r="H226">
            <v>0</v>
          </cell>
          <cell r="I226">
            <v>0</v>
          </cell>
          <cell r="J226">
            <v>0</v>
          </cell>
          <cell r="K226">
            <v>0</v>
          </cell>
          <cell r="L226">
            <v>0</v>
          </cell>
          <cell r="M226">
            <v>0</v>
          </cell>
          <cell r="N226">
            <v>0</v>
          </cell>
          <cell r="O226">
            <v>0</v>
          </cell>
          <cell r="P226">
            <v>0</v>
          </cell>
          <cell r="Q226">
            <v>0</v>
          </cell>
          <cell r="R226">
            <v>0</v>
          </cell>
          <cell r="T226">
            <v>0</v>
          </cell>
          <cell r="U226">
            <v>0</v>
          </cell>
          <cell r="V226" t="str">
            <v>--ADMw_F--&gt;</v>
          </cell>
          <cell r="W226">
            <v>0</v>
          </cell>
          <cell r="Y226">
            <v>0</v>
          </cell>
          <cell r="Z226">
            <v>0</v>
          </cell>
          <cell r="AA226">
            <v>0</v>
          </cell>
          <cell r="AB226">
            <v>0</v>
          </cell>
          <cell r="AC226">
            <v>0</v>
          </cell>
          <cell r="AD226">
            <v>0</v>
          </cell>
          <cell r="AE226">
            <v>0</v>
          </cell>
          <cell r="AG226">
            <v>0</v>
          </cell>
          <cell r="AH226">
            <v>0</v>
          </cell>
          <cell r="AI226">
            <v>0</v>
          </cell>
          <cell r="AJ226">
            <v>0</v>
          </cell>
          <cell r="AL226">
            <v>0</v>
          </cell>
          <cell r="AM226">
            <v>0</v>
          </cell>
          <cell r="AN226">
            <v>0</v>
          </cell>
          <cell r="AO226">
            <v>0</v>
          </cell>
          <cell r="AQ226">
            <v>0</v>
          </cell>
          <cell r="AR226">
            <v>0</v>
          </cell>
          <cell r="AS226">
            <v>0</v>
          </cell>
          <cell r="AT226">
            <v>0</v>
          </cell>
          <cell r="AU226">
            <v>0</v>
          </cell>
          <cell r="AV226">
            <v>0</v>
          </cell>
          <cell r="AX226">
            <v>0</v>
          </cell>
          <cell r="AY226">
            <v>0</v>
          </cell>
          <cell r="AZ226">
            <v>0</v>
          </cell>
          <cell r="BB226">
            <v>0</v>
          </cell>
          <cell r="BC226">
            <v>0</v>
          </cell>
          <cell r="BD226">
            <v>0</v>
          </cell>
          <cell r="BF226">
            <v>0</v>
          </cell>
          <cell r="BG226">
            <v>0</v>
          </cell>
          <cell r="BH226">
            <v>101.51</v>
          </cell>
          <cell r="BI226">
            <v>0</v>
          </cell>
          <cell r="BL226">
            <v>101.51</v>
          </cell>
          <cell r="BN226" t="str">
            <v>&lt;--ADMw_F--</v>
          </cell>
          <cell r="BO226">
            <v>0</v>
          </cell>
          <cell r="BP226">
            <v>0</v>
          </cell>
          <cell r="BQ226">
            <v>0</v>
          </cell>
          <cell r="BR226">
            <v>0</v>
          </cell>
          <cell r="BS226">
            <v>0</v>
          </cell>
          <cell r="BT226" t="str">
            <v>&lt;--Spacer--&gt;</v>
          </cell>
          <cell r="BU226" t="str">
            <v>&lt;--Spacer--&gt;</v>
          </cell>
          <cell r="BV226" t="str">
            <v>&lt;--Spacer--&gt;</v>
          </cell>
          <cell r="BW226" t="str">
            <v>&lt;--Spacer--&gt;</v>
          </cell>
          <cell r="BY226">
            <v>0</v>
          </cell>
          <cell r="BZ226">
            <v>0</v>
          </cell>
          <cell r="CA226">
            <v>0</v>
          </cell>
          <cell r="CB226">
            <v>0</v>
          </cell>
          <cell r="CC226">
            <v>0</v>
          </cell>
          <cell r="CD226">
            <v>0</v>
          </cell>
          <cell r="CE226">
            <v>0</v>
          </cell>
          <cell r="CF226">
            <v>0</v>
          </cell>
          <cell r="CG226">
            <v>0</v>
          </cell>
          <cell r="CH226">
            <v>0</v>
          </cell>
          <cell r="CI226">
            <v>96.3</v>
          </cell>
          <cell r="CK226">
            <v>96.3</v>
          </cell>
          <cell r="CL226">
            <v>0</v>
          </cell>
          <cell r="CM226">
            <v>0</v>
          </cell>
          <cell r="CN226" t="str">
            <v>--ADMw_C--&gt;</v>
          </cell>
          <cell r="CO226">
            <v>96.3</v>
          </cell>
          <cell r="CQ226">
            <v>96.3</v>
          </cell>
          <cell r="CR226">
            <v>0</v>
          </cell>
          <cell r="CS226">
            <v>0</v>
          </cell>
          <cell r="CT226">
            <v>0</v>
          </cell>
          <cell r="CU226">
            <v>0</v>
          </cell>
          <cell r="CV226">
            <v>2</v>
          </cell>
          <cell r="CW226">
            <v>1</v>
          </cell>
          <cell r="CY226">
            <v>2</v>
          </cell>
          <cell r="CZ226">
            <v>0</v>
          </cell>
          <cell r="DA226">
            <v>0</v>
          </cell>
          <cell r="DB226">
            <v>0</v>
          </cell>
          <cell r="DD226">
            <v>0</v>
          </cell>
          <cell r="DE226">
            <v>0</v>
          </cell>
          <cell r="DF226">
            <v>0</v>
          </cell>
          <cell r="DG226">
            <v>0</v>
          </cell>
          <cell r="DI226">
            <v>0</v>
          </cell>
          <cell r="DJ226">
            <v>0</v>
          </cell>
          <cell r="DK226">
            <v>0</v>
          </cell>
          <cell r="DL226">
            <v>0</v>
          </cell>
          <cell r="DM226">
            <v>16.84</v>
          </cell>
          <cell r="DN226">
            <v>4.21</v>
          </cell>
          <cell r="DP226">
            <v>16.84</v>
          </cell>
          <cell r="DQ226">
            <v>0</v>
          </cell>
          <cell r="DR226">
            <v>0</v>
          </cell>
          <cell r="DT226">
            <v>0</v>
          </cell>
          <cell r="DU226">
            <v>0</v>
          </cell>
          <cell r="DV226">
            <v>0</v>
          </cell>
          <cell r="DX226">
            <v>0</v>
          </cell>
          <cell r="DY226">
            <v>0</v>
          </cell>
          <cell r="DZ226">
            <v>100.82250000000001</v>
          </cell>
          <cell r="EA226">
            <v>101.51</v>
          </cell>
          <cell r="ED226">
            <v>101.51</v>
          </cell>
          <cell r="EF226" t="str">
            <v>&lt;--ADMw_C--</v>
          </cell>
          <cell r="EG226">
            <v>-7.9159999999999994E-3</v>
          </cell>
          <cell r="EH226">
            <v>0</v>
          </cell>
          <cell r="EI226">
            <v>0</v>
          </cell>
          <cell r="EJ226">
            <v>0</v>
          </cell>
          <cell r="EK226">
            <v>0</v>
          </cell>
          <cell r="EL226" t="str">
            <v>&lt;--Spacer--&gt;</v>
          </cell>
          <cell r="EM226" t="str">
            <v>&lt;--Spacer--&gt;</v>
          </cell>
          <cell r="EN226" t="str">
            <v>&lt;--Spacer--&gt;</v>
          </cell>
          <cell r="EO226" t="str">
            <v>&lt;--Spacer--&gt;</v>
          </cell>
          <cell r="EQ226">
            <v>0</v>
          </cell>
          <cell r="ER226">
            <v>0</v>
          </cell>
          <cell r="ES226">
            <v>0</v>
          </cell>
          <cell r="ET226">
            <v>0</v>
          </cell>
          <cell r="EU226">
            <v>0</v>
          </cell>
          <cell r="EV226">
            <v>0</v>
          </cell>
          <cell r="EW226">
            <v>0</v>
          </cell>
          <cell r="EX226">
            <v>0</v>
          </cell>
          <cell r="EY226">
            <v>0</v>
          </cell>
          <cell r="EZ226">
            <v>0</v>
          </cell>
          <cell r="FA226">
            <v>96.85</v>
          </cell>
          <cell r="FC226">
            <v>96.85</v>
          </cell>
          <cell r="FD226">
            <v>0</v>
          </cell>
          <cell r="FE226">
            <v>0</v>
          </cell>
          <cell r="FF226" t="str">
            <v>--ADMw_P--&gt;</v>
          </cell>
          <cell r="FG226">
            <v>96.85</v>
          </cell>
          <cell r="FI226">
            <v>96.85</v>
          </cell>
          <cell r="FJ226">
            <v>0</v>
          </cell>
          <cell r="FK226">
            <v>0</v>
          </cell>
          <cell r="FL226">
            <v>0</v>
          </cell>
          <cell r="FM226">
            <v>0</v>
          </cell>
          <cell r="FN226">
            <v>0</v>
          </cell>
          <cell r="FO226">
            <v>0</v>
          </cell>
          <cell r="FQ226">
            <v>0</v>
          </cell>
          <cell r="FR226">
            <v>0</v>
          </cell>
          <cell r="FS226">
            <v>0</v>
          </cell>
          <cell r="FT226">
            <v>0</v>
          </cell>
          <cell r="FV226">
            <v>0</v>
          </cell>
          <cell r="FW226">
            <v>0</v>
          </cell>
          <cell r="FX226">
            <v>0</v>
          </cell>
          <cell r="FY226">
            <v>0</v>
          </cell>
          <cell r="GA226">
            <v>0</v>
          </cell>
          <cell r="GB226">
            <v>0</v>
          </cell>
          <cell r="GC226">
            <v>0</v>
          </cell>
          <cell r="GD226">
            <v>0</v>
          </cell>
          <cell r="GE226">
            <v>15.89</v>
          </cell>
          <cell r="GF226">
            <v>3.9725000000000001</v>
          </cell>
          <cell r="GH226">
            <v>15.89</v>
          </cell>
          <cell r="GI226">
            <v>0</v>
          </cell>
          <cell r="GJ226">
            <v>0</v>
          </cell>
          <cell r="GL226">
            <v>0</v>
          </cell>
          <cell r="GM226">
            <v>0</v>
          </cell>
          <cell r="GN226">
            <v>0</v>
          </cell>
          <cell r="GP226">
            <v>0</v>
          </cell>
          <cell r="GQ226">
            <v>0</v>
          </cell>
          <cell r="GR226">
            <v>102.2</v>
          </cell>
          <cell r="GS226">
            <v>100.82250000000001</v>
          </cell>
          <cell r="GV226">
            <v>102.2</v>
          </cell>
          <cell r="GX226" t="str">
            <v>&lt;--ADMw_P--</v>
          </cell>
          <cell r="GY226">
            <v>0</v>
          </cell>
          <cell r="GZ226">
            <v>0</v>
          </cell>
          <cell r="HA226">
            <v>0</v>
          </cell>
          <cell r="HB226">
            <v>0</v>
          </cell>
          <cell r="HC226">
            <v>0</v>
          </cell>
          <cell r="HD226" t="str">
            <v>&lt;--Spacer--&gt;</v>
          </cell>
          <cell r="HE226" t="str">
            <v>&lt;--Spacer--&gt;</v>
          </cell>
          <cell r="HF226" t="str">
            <v>&lt;--Spacer--&gt;</v>
          </cell>
          <cell r="HG226" t="str">
            <v>&lt;--Spacer--&gt;</v>
          </cell>
          <cell r="HI226">
            <v>0</v>
          </cell>
          <cell r="HJ226">
            <v>0</v>
          </cell>
          <cell r="HK226">
            <v>0</v>
          </cell>
          <cell r="HL226">
            <v>0</v>
          </cell>
          <cell r="HM226">
            <v>0</v>
          </cell>
          <cell r="HN226">
            <v>0</v>
          </cell>
          <cell r="HO226">
            <v>0</v>
          </cell>
          <cell r="HP226">
            <v>0</v>
          </cell>
          <cell r="HQ226">
            <v>0</v>
          </cell>
          <cell r="HR226">
            <v>0</v>
          </cell>
          <cell r="HS226">
            <v>97.41</v>
          </cell>
          <cell r="HU226">
            <v>97.41</v>
          </cell>
          <cell r="HV226">
            <v>0</v>
          </cell>
          <cell r="HW226">
            <v>0</v>
          </cell>
          <cell r="HX226" t="str">
            <v>--ADMw_O--&gt;</v>
          </cell>
          <cell r="HY226">
            <v>97.41</v>
          </cell>
          <cell r="IA226">
            <v>97.41</v>
          </cell>
          <cell r="IB226">
            <v>0</v>
          </cell>
          <cell r="IC226">
            <v>0</v>
          </cell>
          <cell r="ID226">
            <v>0</v>
          </cell>
          <cell r="IE226">
            <v>0</v>
          </cell>
          <cell r="IF226">
            <v>0</v>
          </cell>
          <cell r="IG226">
            <v>0</v>
          </cell>
          <cell r="II226">
            <v>0</v>
          </cell>
          <cell r="IJ226">
            <v>0</v>
          </cell>
          <cell r="IK226">
            <v>0</v>
          </cell>
          <cell r="IL226">
            <v>0</v>
          </cell>
          <cell r="IN226">
            <v>0</v>
          </cell>
          <cell r="IO226">
            <v>0</v>
          </cell>
          <cell r="IP226">
            <v>0</v>
          </cell>
          <cell r="IQ226">
            <v>0</v>
          </cell>
          <cell r="IS226">
            <v>0</v>
          </cell>
          <cell r="IT226">
            <v>0</v>
          </cell>
          <cell r="IU226">
            <v>0</v>
          </cell>
          <cell r="IV226">
            <v>0</v>
          </cell>
          <cell r="IW226">
            <v>19.16</v>
          </cell>
          <cell r="IX226">
            <v>4.79</v>
          </cell>
          <cell r="IZ226">
            <v>19.16</v>
          </cell>
          <cell r="JA226">
            <v>0</v>
          </cell>
          <cell r="JB226">
            <v>0</v>
          </cell>
          <cell r="JD226">
            <v>0</v>
          </cell>
          <cell r="JE226">
            <v>0</v>
          </cell>
          <cell r="JF226">
            <v>0</v>
          </cell>
          <cell r="JH226">
            <v>0</v>
          </cell>
          <cell r="JI226">
            <v>0</v>
          </cell>
          <cell r="JJ226">
            <v>102.2</v>
          </cell>
          <cell r="JL226" t="str">
            <v>&lt;--ADMw_O--</v>
          </cell>
          <cell r="JM226">
            <v>0</v>
          </cell>
          <cell r="JN226">
            <v>0</v>
          </cell>
          <cell r="JO226">
            <v>0</v>
          </cell>
          <cell r="JP226">
            <v>0</v>
          </cell>
          <cell r="JQ226">
            <v>0</v>
          </cell>
          <cell r="JR226">
            <v>43640.35126797454</v>
          </cell>
          <cell r="JS226">
            <v>1</v>
          </cell>
          <cell r="JT226">
            <v>3</v>
          </cell>
        </row>
        <row r="227">
          <cell r="A227">
            <v>4390</v>
          </cell>
          <cell r="B227">
            <v>2142</v>
          </cell>
          <cell r="D227" t="str">
            <v>Marion</v>
          </cell>
          <cell r="E227" t="str">
            <v>Salem-Keizer SD 24J</v>
          </cell>
          <cell r="F227" t="str">
            <v>Valley Inquiry Charter School</v>
          </cell>
          <cell r="H227">
            <v>0</v>
          </cell>
          <cell r="I227">
            <v>0</v>
          </cell>
          <cell r="J227">
            <v>0</v>
          </cell>
          <cell r="K227">
            <v>0</v>
          </cell>
          <cell r="L227">
            <v>0</v>
          </cell>
          <cell r="M227">
            <v>0</v>
          </cell>
          <cell r="N227">
            <v>0</v>
          </cell>
          <cell r="O227">
            <v>0</v>
          </cell>
          <cell r="P227">
            <v>0</v>
          </cell>
          <cell r="Q227">
            <v>0</v>
          </cell>
          <cell r="R227">
            <v>0</v>
          </cell>
          <cell r="T227">
            <v>0</v>
          </cell>
          <cell r="U227">
            <v>0</v>
          </cell>
          <cell r="V227" t="str">
            <v>--ADMw_F--&gt;</v>
          </cell>
          <cell r="W227">
            <v>0</v>
          </cell>
          <cell r="Y227">
            <v>0</v>
          </cell>
          <cell r="Z227">
            <v>0</v>
          </cell>
          <cell r="AA227">
            <v>0</v>
          </cell>
          <cell r="AB227">
            <v>0</v>
          </cell>
          <cell r="AC227">
            <v>0</v>
          </cell>
          <cell r="AD227">
            <v>0</v>
          </cell>
          <cell r="AE227">
            <v>0</v>
          </cell>
          <cell r="AG227">
            <v>0</v>
          </cell>
          <cell r="AH227">
            <v>0</v>
          </cell>
          <cell r="AI227">
            <v>0</v>
          </cell>
          <cell r="AJ227">
            <v>0</v>
          </cell>
          <cell r="AL227">
            <v>0</v>
          </cell>
          <cell r="AM227">
            <v>0</v>
          </cell>
          <cell r="AN227">
            <v>0</v>
          </cell>
          <cell r="AO227">
            <v>0</v>
          </cell>
          <cell r="AQ227">
            <v>0</v>
          </cell>
          <cell r="AR227">
            <v>0</v>
          </cell>
          <cell r="AS227">
            <v>0</v>
          </cell>
          <cell r="AT227">
            <v>0</v>
          </cell>
          <cell r="AU227">
            <v>0</v>
          </cell>
          <cell r="AV227">
            <v>0</v>
          </cell>
          <cell r="AX227">
            <v>0</v>
          </cell>
          <cell r="AY227">
            <v>0</v>
          </cell>
          <cell r="AZ227">
            <v>0</v>
          </cell>
          <cell r="BB227">
            <v>0</v>
          </cell>
          <cell r="BC227">
            <v>0</v>
          </cell>
          <cell r="BD227">
            <v>0</v>
          </cell>
          <cell r="BF227">
            <v>0</v>
          </cell>
          <cell r="BG227">
            <v>0</v>
          </cell>
          <cell r="BH227">
            <v>176.23750000000001</v>
          </cell>
          <cell r="BI227">
            <v>0</v>
          </cell>
          <cell r="BL227">
            <v>176.23750000000001</v>
          </cell>
          <cell r="BN227" t="str">
            <v>&lt;--ADMw_F--</v>
          </cell>
          <cell r="BO227">
            <v>0</v>
          </cell>
          <cell r="BP227">
            <v>0</v>
          </cell>
          <cell r="BQ227">
            <v>0</v>
          </cell>
          <cell r="BR227">
            <v>0</v>
          </cell>
          <cell r="BS227">
            <v>0</v>
          </cell>
          <cell r="BT227" t="str">
            <v>&lt;--Spacer--&gt;</v>
          </cell>
          <cell r="BU227" t="str">
            <v>&lt;--Spacer--&gt;</v>
          </cell>
          <cell r="BV227" t="str">
            <v>&lt;--Spacer--&gt;</v>
          </cell>
          <cell r="BW227" t="str">
            <v>&lt;--Spacer--&gt;</v>
          </cell>
          <cell r="BY227">
            <v>0</v>
          </cell>
          <cell r="BZ227">
            <v>0</v>
          </cell>
          <cell r="CA227">
            <v>0</v>
          </cell>
          <cell r="CB227">
            <v>0</v>
          </cell>
          <cell r="CC227">
            <v>0</v>
          </cell>
          <cell r="CD227">
            <v>0</v>
          </cell>
          <cell r="CE227">
            <v>0</v>
          </cell>
          <cell r="CF227">
            <v>0</v>
          </cell>
          <cell r="CG227">
            <v>0</v>
          </cell>
          <cell r="CH227">
            <v>0</v>
          </cell>
          <cell r="CI227">
            <v>165.5</v>
          </cell>
          <cell r="CK227">
            <v>165.5</v>
          </cell>
          <cell r="CL227">
            <v>0</v>
          </cell>
          <cell r="CM227">
            <v>0</v>
          </cell>
          <cell r="CN227" t="str">
            <v>--ADMw_C--&gt;</v>
          </cell>
          <cell r="CO227">
            <v>165.5</v>
          </cell>
          <cell r="CQ227">
            <v>165.5</v>
          </cell>
          <cell r="CR227">
            <v>0</v>
          </cell>
          <cell r="CS227">
            <v>0</v>
          </cell>
          <cell r="CT227">
            <v>0</v>
          </cell>
          <cell r="CU227">
            <v>0</v>
          </cell>
          <cell r="CV227">
            <v>7</v>
          </cell>
          <cell r="CW227">
            <v>3.5</v>
          </cell>
          <cell r="CY227">
            <v>7</v>
          </cell>
          <cell r="CZ227">
            <v>0</v>
          </cell>
          <cell r="DA227">
            <v>0</v>
          </cell>
          <cell r="DB227">
            <v>0</v>
          </cell>
          <cell r="DD227">
            <v>0</v>
          </cell>
          <cell r="DE227">
            <v>0</v>
          </cell>
          <cell r="DF227">
            <v>0</v>
          </cell>
          <cell r="DG227">
            <v>0</v>
          </cell>
          <cell r="DI227">
            <v>0</v>
          </cell>
          <cell r="DJ227">
            <v>0</v>
          </cell>
          <cell r="DK227">
            <v>0</v>
          </cell>
          <cell r="DL227">
            <v>0</v>
          </cell>
          <cell r="DM227">
            <v>28.95</v>
          </cell>
          <cell r="DN227">
            <v>7.2374999999999998</v>
          </cell>
          <cell r="DP227">
            <v>28.95</v>
          </cell>
          <cell r="DQ227">
            <v>0</v>
          </cell>
          <cell r="DR227">
            <v>0</v>
          </cell>
          <cell r="DT227">
            <v>0</v>
          </cell>
          <cell r="DU227">
            <v>0</v>
          </cell>
          <cell r="DV227">
            <v>0</v>
          </cell>
          <cell r="DX227">
            <v>0</v>
          </cell>
          <cell r="DY227">
            <v>0</v>
          </cell>
          <cell r="DZ227">
            <v>175.48750000000001</v>
          </cell>
          <cell r="EA227">
            <v>176.23750000000001</v>
          </cell>
          <cell r="ED227">
            <v>176.23750000000001</v>
          </cell>
          <cell r="EF227" t="str">
            <v>&lt;--ADMw_C--</v>
          </cell>
          <cell r="EG227">
            <v>-7.9159999999999994E-3</v>
          </cell>
          <cell r="EH227">
            <v>0</v>
          </cell>
          <cell r="EI227">
            <v>0</v>
          </cell>
          <cell r="EJ227">
            <v>0</v>
          </cell>
          <cell r="EK227">
            <v>0</v>
          </cell>
          <cell r="EL227" t="str">
            <v>&lt;--Spacer--&gt;</v>
          </cell>
          <cell r="EM227" t="str">
            <v>&lt;--Spacer--&gt;</v>
          </cell>
          <cell r="EN227" t="str">
            <v>&lt;--Spacer--&gt;</v>
          </cell>
          <cell r="EO227" t="str">
            <v>&lt;--Spacer--&gt;</v>
          </cell>
          <cell r="EQ227">
            <v>0</v>
          </cell>
          <cell r="ER227">
            <v>0</v>
          </cell>
          <cell r="ES227">
            <v>0</v>
          </cell>
          <cell r="ET227">
            <v>0</v>
          </cell>
          <cell r="EU227">
            <v>0</v>
          </cell>
          <cell r="EV227">
            <v>0</v>
          </cell>
          <cell r="EW227">
            <v>0</v>
          </cell>
          <cell r="EX227">
            <v>0</v>
          </cell>
          <cell r="EY227">
            <v>0</v>
          </cell>
          <cell r="EZ227">
            <v>0</v>
          </cell>
          <cell r="FA227">
            <v>165.09</v>
          </cell>
          <cell r="FC227">
            <v>165.09</v>
          </cell>
          <cell r="FD227">
            <v>0</v>
          </cell>
          <cell r="FE227">
            <v>0</v>
          </cell>
          <cell r="FF227" t="str">
            <v>--ADMw_P--&gt;</v>
          </cell>
          <cell r="FG227">
            <v>165.09</v>
          </cell>
          <cell r="FI227">
            <v>165.09</v>
          </cell>
          <cell r="FJ227">
            <v>0</v>
          </cell>
          <cell r="FK227">
            <v>0</v>
          </cell>
          <cell r="FL227">
            <v>0</v>
          </cell>
          <cell r="FM227">
            <v>0</v>
          </cell>
          <cell r="FN227">
            <v>7.25</v>
          </cell>
          <cell r="FO227">
            <v>3.625</v>
          </cell>
          <cell r="FQ227">
            <v>7.25</v>
          </cell>
          <cell r="FR227">
            <v>0</v>
          </cell>
          <cell r="FS227">
            <v>0</v>
          </cell>
          <cell r="FT227">
            <v>0</v>
          </cell>
          <cell r="FV227">
            <v>0</v>
          </cell>
          <cell r="FW227">
            <v>0</v>
          </cell>
          <cell r="FX227">
            <v>0</v>
          </cell>
          <cell r="FY227">
            <v>0</v>
          </cell>
          <cell r="GA227">
            <v>0</v>
          </cell>
          <cell r="GB227">
            <v>0</v>
          </cell>
          <cell r="GC227">
            <v>0</v>
          </cell>
          <cell r="GD227">
            <v>0</v>
          </cell>
          <cell r="GE227">
            <v>27.09</v>
          </cell>
          <cell r="GF227">
            <v>6.7725</v>
          </cell>
          <cell r="GH227">
            <v>27.09</v>
          </cell>
          <cell r="GI227">
            <v>0</v>
          </cell>
          <cell r="GJ227">
            <v>0</v>
          </cell>
          <cell r="GL227">
            <v>0</v>
          </cell>
          <cell r="GM227">
            <v>0</v>
          </cell>
          <cell r="GN227">
            <v>0</v>
          </cell>
          <cell r="GP227">
            <v>0</v>
          </cell>
          <cell r="GQ227">
            <v>0</v>
          </cell>
          <cell r="GR227">
            <v>177.84</v>
          </cell>
          <cell r="GS227">
            <v>175.48750000000001</v>
          </cell>
          <cell r="GV227">
            <v>177.84</v>
          </cell>
          <cell r="GX227" t="str">
            <v>&lt;--ADMw_P--</v>
          </cell>
          <cell r="GY227">
            <v>0</v>
          </cell>
          <cell r="GZ227">
            <v>0</v>
          </cell>
          <cell r="HA227">
            <v>0</v>
          </cell>
          <cell r="HB227">
            <v>0</v>
          </cell>
          <cell r="HC227">
            <v>0</v>
          </cell>
          <cell r="HD227" t="str">
            <v>&lt;--Spacer--&gt;</v>
          </cell>
          <cell r="HE227" t="str">
            <v>&lt;--Spacer--&gt;</v>
          </cell>
          <cell r="HF227" t="str">
            <v>&lt;--Spacer--&gt;</v>
          </cell>
          <cell r="HG227" t="str">
            <v>&lt;--Spacer--&gt;</v>
          </cell>
          <cell r="HI227">
            <v>0</v>
          </cell>
          <cell r="HJ227">
            <v>0</v>
          </cell>
          <cell r="HK227">
            <v>0</v>
          </cell>
          <cell r="HL227">
            <v>0</v>
          </cell>
          <cell r="HM227">
            <v>0</v>
          </cell>
          <cell r="HN227">
            <v>0</v>
          </cell>
          <cell r="HO227">
            <v>0</v>
          </cell>
          <cell r="HP227">
            <v>0</v>
          </cell>
          <cell r="HQ227">
            <v>0</v>
          </cell>
          <cell r="HR227">
            <v>0</v>
          </cell>
          <cell r="HS227">
            <v>165.83</v>
          </cell>
          <cell r="HU227">
            <v>165.83</v>
          </cell>
          <cell r="HV227">
            <v>0</v>
          </cell>
          <cell r="HW227">
            <v>0</v>
          </cell>
          <cell r="HX227" t="str">
            <v>--ADMw_O--&gt;</v>
          </cell>
          <cell r="HY227">
            <v>165.83</v>
          </cell>
          <cell r="IA227">
            <v>165.83</v>
          </cell>
          <cell r="IB227">
            <v>0</v>
          </cell>
          <cell r="IC227">
            <v>0</v>
          </cell>
          <cell r="ID227">
            <v>0</v>
          </cell>
          <cell r="IE227">
            <v>0</v>
          </cell>
          <cell r="IF227">
            <v>7.71</v>
          </cell>
          <cell r="IG227">
            <v>3.855</v>
          </cell>
          <cell r="II227">
            <v>7.71</v>
          </cell>
          <cell r="IJ227">
            <v>0</v>
          </cell>
          <cell r="IK227">
            <v>0</v>
          </cell>
          <cell r="IL227">
            <v>0</v>
          </cell>
          <cell r="IN227">
            <v>0</v>
          </cell>
          <cell r="IO227">
            <v>0</v>
          </cell>
          <cell r="IP227">
            <v>0</v>
          </cell>
          <cell r="IQ227">
            <v>0</v>
          </cell>
          <cell r="IS227">
            <v>0</v>
          </cell>
          <cell r="IT227">
            <v>0</v>
          </cell>
          <cell r="IU227">
            <v>0</v>
          </cell>
          <cell r="IV227">
            <v>0</v>
          </cell>
          <cell r="IW227">
            <v>32.619999999999997</v>
          </cell>
          <cell r="IX227">
            <v>8.1549999999999994</v>
          </cell>
          <cell r="IZ227">
            <v>32.619999999999997</v>
          </cell>
          <cell r="JA227">
            <v>0</v>
          </cell>
          <cell r="JB227">
            <v>0</v>
          </cell>
          <cell r="JD227">
            <v>0</v>
          </cell>
          <cell r="JE227">
            <v>0</v>
          </cell>
          <cell r="JF227">
            <v>0</v>
          </cell>
          <cell r="JH227">
            <v>0</v>
          </cell>
          <cell r="JI227">
            <v>0</v>
          </cell>
          <cell r="JJ227">
            <v>177.84</v>
          </cell>
          <cell r="JL227" t="str">
            <v>&lt;--ADMw_O--</v>
          </cell>
          <cell r="JM227">
            <v>0</v>
          </cell>
          <cell r="JN227">
            <v>0</v>
          </cell>
          <cell r="JO227">
            <v>0</v>
          </cell>
          <cell r="JP227">
            <v>0</v>
          </cell>
          <cell r="JQ227">
            <v>0</v>
          </cell>
          <cell r="JR227">
            <v>43640.35126797454</v>
          </cell>
          <cell r="JS227">
            <v>1</v>
          </cell>
          <cell r="JT227">
            <v>3</v>
          </cell>
        </row>
        <row r="228">
          <cell r="A228">
            <v>4850</v>
          </cell>
          <cell r="B228">
            <v>2142</v>
          </cell>
          <cell r="D228" t="str">
            <v>Marion</v>
          </cell>
          <cell r="E228" t="str">
            <v>Salem-Keizer SD 24J</v>
          </cell>
          <cell r="F228" t="str">
            <v>Eagle Charter School</v>
          </cell>
          <cell r="H228">
            <v>0</v>
          </cell>
          <cell r="I228">
            <v>0</v>
          </cell>
          <cell r="J228">
            <v>0</v>
          </cell>
          <cell r="K228">
            <v>0</v>
          </cell>
          <cell r="L228">
            <v>0</v>
          </cell>
          <cell r="M228">
            <v>0</v>
          </cell>
          <cell r="N228">
            <v>0</v>
          </cell>
          <cell r="O228">
            <v>0</v>
          </cell>
          <cell r="P228">
            <v>0</v>
          </cell>
          <cell r="Q228">
            <v>0</v>
          </cell>
          <cell r="R228">
            <v>0</v>
          </cell>
          <cell r="T228">
            <v>0</v>
          </cell>
          <cell r="U228">
            <v>0</v>
          </cell>
          <cell r="V228" t="str">
            <v>--ADMw_F--&gt;</v>
          </cell>
          <cell r="W228">
            <v>0</v>
          </cell>
          <cell r="Y228">
            <v>0</v>
          </cell>
          <cell r="Z228">
            <v>0</v>
          </cell>
          <cell r="AA228">
            <v>0</v>
          </cell>
          <cell r="AB228">
            <v>0</v>
          </cell>
          <cell r="AC228">
            <v>0</v>
          </cell>
          <cell r="AD228">
            <v>0</v>
          </cell>
          <cell r="AE228">
            <v>0</v>
          </cell>
          <cell r="AG228">
            <v>0</v>
          </cell>
          <cell r="AH228">
            <v>0</v>
          </cell>
          <cell r="AI228">
            <v>0</v>
          </cell>
          <cell r="AJ228">
            <v>0</v>
          </cell>
          <cell r="AL228">
            <v>0</v>
          </cell>
          <cell r="AM228">
            <v>0</v>
          </cell>
          <cell r="AN228">
            <v>0</v>
          </cell>
          <cell r="AO228">
            <v>0</v>
          </cell>
          <cell r="AQ228">
            <v>0</v>
          </cell>
          <cell r="AR228">
            <v>0</v>
          </cell>
          <cell r="AS228">
            <v>0</v>
          </cell>
          <cell r="AT228">
            <v>0</v>
          </cell>
          <cell r="AU228">
            <v>0</v>
          </cell>
          <cell r="AV228">
            <v>0</v>
          </cell>
          <cell r="AX228">
            <v>0</v>
          </cell>
          <cell r="AY228">
            <v>0</v>
          </cell>
          <cell r="AZ228">
            <v>0</v>
          </cell>
          <cell r="BB228">
            <v>0</v>
          </cell>
          <cell r="BC228">
            <v>0</v>
          </cell>
          <cell r="BD228">
            <v>0</v>
          </cell>
          <cell r="BF228">
            <v>0</v>
          </cell>
          <cell r="BG228">
            <v>0</v>
          </cell>
          <cell r="BH228">
            <v>143.39750000000001</v>
          </cell>
          <cell r="BI228">
            <v>0</v>
          </cell>
          <cell r="BL228">
            <v>143.39750000000001</v>
          </cell>
          <cell r="BN228" t="str">
            <v>&lt;--ADMw_F--</v>
          </cell>
          <cell r="BO228">
            <v>0</v>
          </cell>
          <cell r="BP228">
            <v>0</v>
          </cell>
          <cell r="BQ228">
            <v>0</v>
          </cell>
          <cell r="BR228">
            <v>0</v>
          </cell>
          <cell r="BS228">
            <v>0</v>
          </cell>
          <cell r="BT228" t="str">
            <v>&lt;--Spacer--&gt;</v>
          </cell>
          <cell r="BU228" t="str">
            <v>&lt;--Spacer--&gt;</v>
          </cell>
          <cell r="BV228" t="str">
            <v>&lt;--Spacer--&gt;</v>
          </cell>
          <cell r="BW228" t="str">
            <v>&lt;--Spacer--&gt;</v>
          </cell>
          <cell r="BY228">
            <v>0</v>
          </cell>
          <cell r="BZ228">
            <v>0</v>
          </cell>
          <cell r="CA228">
            <v>0</v>
          </cell>
          <cell r="CB228">
            <v>0</v>
          </cell>
          <cell r="CC228">
            <v>0</v>
          </cell>
          <cell r="CD228">
            <v>0</v>
          </cell>
          <cell r="CE228">
            <v>0</v>
          </cell>
          <cell r="CF228">
            <v>0</v>
          </cell>
          <cell r="CG228">
            <v>0</v>
          </cell>
          <cell r="CH228">
            <v>0</v>
          </cell>
          <cell r="CI228">
            <v>137.38999999999999</v>
          </cell>
          <cell r="CK228">
            <v>137.38999999999999</v>
          </cell>
          <cell r="CL228">
            <v>0</v>
          </cell>
          <cell r="CM228">
            <v>0</v>
          </cell>
          <cell r="CN228" t="str">
            <v>--ADMw_C--&gt;</v>
          </cell>
          <cell r="CO228">
            <v>137.38999999999999</v>
          </cell>
          <cell r="CQ228">
            <v>137.38999999999999</v>
          </cell>
          <cell r="CR228">
            <v>0</v>
          </cell>
          <cell r="CS228">
            <v>0</v>
          </cell>
          <cell r="CT228">
            <v>0</v>
          </cell>
          <cell r="CU228">
            <v>0</v>
          </cell>
          <cell r="CV228">
            <v>0</v>
          </cell>
          <cell r="CW228">
            <v>0</v>
          </cell>
          <cell r="CY228">
            <v>0</v>
          </cell>
          <cell r="CZ228">
            <v>0</v>
          </cell>
          <cell r="DA228">
            <v>0</v>
          </cell>
          <cell r="DB228">
            <v>0</v>
          </cell>
          <cell r="DD228">
            <v>0</v>
          </cell>
          <cell r="DE228">
            <v>0</v>
          </cell>
          <cell r="DF228">
            <v>0</v>
          </cell>
          <cell r="DG228">
            <v>0</v>
          </cell>
          <cell r="DI228">
            <v>0</v>
          </cell>
          <cell r="DJ228">
            <v>0</v>
          </cell>
          <cell r="DK228">
            <v>0</v>
          </cell>
          <cell r="DL228">
            <v>0</v>
          </cell>
          <cell r="DM228">
            <v>24.03</v>
          </cell>
          <cell r="DN228">
            <v>6.0075000000000003</v>
          </cell>
          <cell r="DP228">
            <v>24.03</v>
          </cell>
          <cell r="DQ228">
            <v>0</v>
          </cell>
          <cell r="DR228">
            <v>0</v>
          </cell>
          <cell r="DT228">
            <v>0</v>
          </cell>
          <cell r="DU228">
            <v>0</v>
          </cell>
          <cell r="DV228">
            <v>0</v>
          </cell>
          <cell r="DX228">
            <v>0</v>
          </cell>
          <cell r="DY228">
            <v>0</v>
          </cell>
          <cell r="DZ228">
            <v>149.30250000000001</v>
          </cell>
          <cell r="EA228">
            <v>143.39750000000001</v>
          </cell>
          <cell r="ED228">
            <v>149.30250000000001</v>
          </cell>
          <cell r="EF228" t="str">
            <v>&lt;--ADMw_C--</v>
          </cell>
          <cell r="EG228">
            <v>-7.9159999999999994E-3</v>
          </cell>
          <cell r="EH228">
            <v>0</v>
          </cell>
          <cell r="EI228">
            <v>0</v>
          </cell>
          <cell r="EJ228">
            <v>0</v>
          </cell>
          <cell r="EK228">
            <v>0</v>
          </cell>
          <cell r="EL228" t="str">
            <v>&lt;--Spacer--&gt;</v>
          </cell>
          <cell r="EM228" t="str">
            <v>&lt;--Spacer--&gt;</v>
          </cell>
          <cell r="EN228" t="str">
            <v>&lt;--Spacer--&gt;</v>
          </cell>
          <cell r="EO228" t="str">
            <v>&lt;--Spacer--&gt;</v>
          </cell>
          <cell r="EQ228">
            <v>0</v>
          </cell>
          <cell r="ER228">
            <v>0</v>
          </cell>
          <cell r="ES228">
            <v>0</v>
          </cell>
          <cell r="ET228">
            <v>0</v>
          </cell>
          <cell r="EU228">
            <v>0</v>
          </cell>
          <cell r="EV228">
            <v>0</v>
          </cell>
          <cell r="EW228">
            <v>0</v>
          </cell>
          <cell r="EX228">
            <v>0</v>
          </cell>
          <cell r="EY228">
            <v>0</v>
          </cell>
          <cell r="EZ228">
            <v>0</v>
          </cell>
          <cell r="FA228">
            <v>143.41999999999999</v>
          </cell>
          <cell r="FC228">
            <v>143.41999999999999</v>
          </cell>
          <cell r="FD228">
            <v>0</v>
          </cell>
          <cell r="FE228">
            <v>0</v>
          </cell>
          <cell r="FF228" t="str">
            <v>--ADMw_P--&gt;</v>
          </cell>
          <cell r="FG228">
            <v>143.41999999999999</v>
          </cell>
          <cell r="FI228">
            <v>143.41999999999999</v>
          </cell>
          <cell r="FJ228">
            <v>0</v>
          </cell>
          <cell r="FK228">
            <v>0</v>
          </cell>
          <cell r="FL228">
            <v>0</v>
          </cell>
          <cell r="FM228">
            <v>0</v>
          </cell>
          <cell r="FN228">
            <v>0</v>
          </cell>
          <cell r="FO228">
            <v>0</v>
          </cell>
          <cell r="FQ228">
            <v>0</v>
          </cell>
          <cell r="FR228">
            <v>0</v>
          </cell>
          <cell r="FS228">
            <v>0</v>
          </cell>
          <cell r="FT228">
            <v>0</v>
          </cell>
          <cell r="FV228">
            <v>0</v>
          </cell>
          <cell r="FW228">
            <v>0</v>
          </cell>
          <cell r="FX228">
            <v>0</v>
          </cell>
          <cell r="FY228">
            <v>0</v>
          </cell>
          <cell r="GA228">
            <v>0</v>
          </cell>
          <cell r="GB228">
            <v>0</v>
          </cell>
          <cell r="GC228">
            <v>0</v>
          </cell>
          <cell r="GD228">
            <v>0</v>
          </cell>
          <cell r="GE228">
            <v>23.53</v>
          </cell>
          <cell r="GF228">
            <v>5.8825000000000003</v>
          </cell>
          <cell r="GH228">
            <v>23.53</v>
          </cell>
          <cell r="GI228">
            <v>0</v>
          </cell>
          <cell r="GJ228">
            <v>0</v>
          </cell>
          <cell r="GL228">
            <v>0</v>
          </cell>
          <cell r="GM228">
            <v>0</v>
          </cell>
          <cell r="GN228">
            <v>0</v>
          </cell>
          <cell r="GP228">
            <v>0</v>
          </cell>
          <cell r="GQ228">
            <v>0</v>
          </cell>
          <cell r="GR228">
            <v>147.63999999999999</v>
          </cell>
          <cell r="GS228">
            <v>149.30250000000001</v>
          </cell>
          <cell r="GV228">
            <v>149.30250000000001</v>
          </cell>
          <cell r="GX228" t="str">
            <v>&lt;--ADMw_P--</v>
          </cell>
          <cell r="GY228">
            <v>0</v>
          </cell>
          <cell r="GZ228">
            <v>0</v>
          </cell>
          <cell r="HA228">
            <v>0</v>
          </cell>
          <cell r="HB228">
            <v>0</v>
          </cell>
          <cell r="HC228">
            <v>0</v>
          </cell>
          <cell r="HD228" t="str">
            <v>&lt;--Spacer--&gt;</v>
          </cell>
          <cell r="HE228" t="str">
            <v>&lt;--Spacer--&gt;</v>
          </cell>
          <cell r="HF228" t="str">
            <v>&lt;--Spacer--&gt;</v>
          </cell>
          <cell r="HG228" t="str">
            <v>&lt;--Spacer--&gt;</v>
          </cell>
          <cell r="HI228">
            <v>0</v>
          </cell>
          <cell r="HJ228">
            <v>0</v>
          </cell>
          <cell r="HK228">
            <v>0</v>
          </cell>
          <cell r="HL228">
            <v>0</v>
          </cell>
          <cell r="HM228">
            <v>0</v>
          </cell>
          <cell r="HN228">
            <v>0</v>
          </cell>
          <cell r="HO228">
            <v>0</v>
          </cell>
          <cell r="HP228">
            <v>0</v>
          </cell>
          <cell r="HQ228">
            <v>0</v>
          </cell>
          <cell r="HR228">
            <v>0</v>
          </cell>
          <cell r="HS228">
            <v>140.72</v>
          </cell>
          <cell r="HU228">
            <v>140.72</v>
          </cell>
          <cell r="HV228">
            <v>0</v>
          </cell>
          <cell r="HW228">
            <v>0</v>
          </cell>
          <cell r="HX228" t="str">
            <v>--ADMw_O--&gt;</v>
          </cell>
          <cell r="HY228">
            <v>140.72</v>
          </cell>
          <cell r="IA228">
            <v>140.72</v>
          </cell>
          <cell r="IB228">
            <v>0</v>
          </cell>
          <cell r="IC228">
            <v>0</v>
          </cell>
          <cell r="ID228">
            <v>0</v>
          </cell>
          <cell r="IE228">
            <v>0</v>
          </cell>
          <cell r="IF228">
            <v>0</v>
          </cell>
          <cell r="IG228">
            <v>0</v>
          </cell>
          <cell r="II228">
            <v>0</v>
          </cell>
          <cell r="IJ228">
            <v>0</v>
          </cell>
          <cell r="IK228">
            <v>0</v>
          </cell>
          <cell r="IL228">
            <v>0</v>
          </cell>
          <cell r="IN228">
            <v>0</v>
          </cell>
          <cell r="IO228">
            <v>0</v>
          </cell>
          <cell r="IP228">
            <v>0</v>
          </cell>
          <cell r="IQ228">
            <v>0</v>
          </cell>
          <cell r="IS228">
            <v>0</v>
          </cell>
          <cell r="IT228">
            <v>0</v>
          </cell>
          <cell r="IU228">
            <v>0</v>
          </cell>
          <cell r="IV228">
            <v>0</v>
          </cell>
          <cell r="IW228">
            <v>27.68</v>
          </cell>
          <cell r="IX228">
            <v>6.92</v>
          </cell>
          <cell r="IZ228">
            <v>27.68</v>
          </cell>
          <cell r="JA228">
            <v>0</v>
          </cell>
          <cell r="JB228">
            <v>0</v>
          </cell>
          <cell r="JD228">
            <v>0</v>
          </cell>
          <cell r="JE228">
            <v>0</v>
          </cell>
          <cell r="JF228">
            <v>0</v>
          </cell>
          <cell r="JH228">
            <v>0</v>
          </cell>
          <cell r="JI228">
            <v>0</v>
          </cell>
          <cell r="JJ228">
            <v>147.63999999999999</v>
          </cell>
          <cell r="JL228" t="str">
            <v>&lt;--ADMw_O--</v>
          </cell>
          <cell r="JM228">
            <v>0</v>
          </cell>
          <cell r="JN228">
            <v>0</v>
          </cell>
          <cell r="JO228">
            <v>0</v>
          </cell>
          <cell r="JP228">
            <v>0</v>
          </cell>
          <cell r="JQ228">
            <v>0</v>
          </cell>
          <cell r="JR228">
            <v>43640.35126797454</v>
          </cell>
          <cell r="JS228">
            <v>1</v>
          </cell>
          <cell r="JT228">
            <v>3</v>
          </cell>
        </row>
        <row r="229">
          <cell r="A229">
            <v>2143</v>
          </cell>
          <cell r="B229">
            <v>2143</v>
          </cell>
          <cell r="C229" t="str">
            <v>24029</v>
          </cell>
          <cell r="D229" t="str">
            <v>Marion</v>
          </cell>
          <cell r="E229" t="str">
            <v>North Santiam SD 29J</v>
          </cell>
          <cell r="G229">
            <v>2117</v>
          </cell>
          <cell r="H229">
            <v>6210000</v>
          </cell>
          <cell r="I229">
            <v>7500</v>
          </cell>
          <cell r="J229">
            <v>0</v>
          </cell>
          <cell r="K229">
            <v>45000</v>
          </cell>
          <cell r="L229">
            <v>250000</v>
          </cell>
          <cell r="M229">
            <v>0</v>
          </cell>
          <cell r="N229">
            <v>0</v>
          </cell>
          <cell r="O229">
            <v>0</v>
          </cell>
          <cell r="P229">
            <v>10.44</v>
          </cell>
          <cell r="Q229">
            <v>975000</v>
          </cell>
          <cell r="R229">
            <v>2248</v>
          </cell>
          <cell r="S229">
            <v>2248</v>
          </cell>
          <cell r="T229">
            <v>2248</v>
          </cell>
          <cell r="U229">
            <v>0</v>
          </cell>
          <cell r="V229" t="str">
            <v>--ADMw_F--&gt;</v>
          </cell>
          <cell r="W229">
            <v>2248</v>
          </cell>
          <cell r="X229">
            <v>2248</v>
          </cell>
          <cell r="Y229">
            <v>2248</v>
          </cell>
          <cell r="Z229">
            <v>0</v>
          </cell>
          <cell r="AA229">
            <v>340</v>
          </cell>
          <cell r="AB229">
            <v>247.28</v>
          </cell>
          <cell r="AC229">
            <v>25.8</v>
          </cell>
          <cell r="AD229">
            <v>100</v>
          </cell>
          <cell r="AE229">
            <v>50</v>
          </cell>
          <cell r="AF229">
            <v>100</v>
          </cell>
          <cell r="AG229">
            <v>100</v>
          </cell>
          <cell r="AH229">
            <v>0</v>
          </cell>
          <cell r="AI229">
            <v>2</v>
          </cell>
          <cell r="AJ229">
            <v>2</v>
          </cell>
          <cell r="AK229">
            <v>2</v>
          </cell>
          <cell r="AL229">
            <v>2</v>
          </cell>
          <cell r="AM229">
            <v>0</v>
          </cell>
          <cell r="AN229">
            <v>0</v>
          </cell>
          <cell r="AO229">
            <v>0</v>
          </cell>
          <cell r="AP229">
            <v>0</v>
          </cell>
          <cell r="AQ229">
            <v>0</v>
          </cell>
          <cell r="AR229">
            <v>0</v>
          </cell>
          <cell r="AS229">
            <v>8</v>
          </cell>
          <cell r="AT229">
            <v>2</v>
          </cell>
          <cell r="AU229">
            <v>261.67</v>
          </cell>
          <cell r="AV229">
            <v>65.417500000000004</v>
          </cell>
          <cell r="AW229">
            <v>261.67</v>
          </cell>
          <cell r="AX229">
            <v>261.67</v>
          </cell>
          <cell r="AY229">
            <v>0</v>
          </cell>
          <cell r="AZ229">
            <v>24.52</v>
          </cell>
          <cell r="BA229">
            <v>24.52</v>
          </cell>
          <cell r="BB229">
            <v>24.52</v>
          </cell>
          <cell r="BC229">
            <v>0</v>
          </cell>
          <cell r="BD229">
            <v>0</v>
          </cell>
          <cell r="BE229">
            <v>0</v>
          </cell>
          <cell r="BF229">
            <v>0</v>
          </cell>
          <cell r="BG229">
            <v>0</v>
          </cell>
          <cell r="BH229">
            <v>2645.2379000000001</v>
          </cell>
          <cell r="BI229">
            <v>2665.0174999999999</v>
          </cell>
          <cell r="BJ229">
            <v>2645.2379000000001</v>
          </cell>
          <cell r="BK229">
            <v>2665.0174999999999</v>
          </cell>
          <cell r="BL229">
            <v>2665.0174999999999</v>
          </cell>
          <cell r="BM229">
            <v>2665.0174999999999</v>
          </cell>
          <cell r="BN229" t="str">
            <v>&lt;--ADMw_F--</v>
          </cell>
          <cell r="BO229">
            <v>-2.1329999999999999E-3</v>
          </cell>
          <cell r="BP229">
            <v>0</v>
          </cell>
          <cell r="BQ229">
            <v>433.72</v>
          </cell>
          <cell r="BR229">
            <v>14</v>
          </cell>
          <cell r="BS229">
            <v>0.7</v>
          </cell>
          <cell r="BT229" t="str">
            <v>&lt;--Spacer--&gt;</v>
          </cell>
          <cell r="BU229" t="str">
            <v>&lt;--Spacer--&gt;</v>
          </cell>
          <cell r="BV229" t="str">
            <v>&lt;--Spacer--&gt;</v>
          </cell>
          <cell r="BW229" t="str">
            <v>&lt;--Spacer--&gt;</v>
          </cell>
          <cell r="BX229">
            <v>2117</v>
          </cell>
          <cell r="BY229">
            <v>6100000</v>
          </cell>
          <cell r="BZ229">
            <v>7500</v>
          </cell>
          <cell r="CA229">
            <v>0</v>
          </cell>
          <cell r="CB229">
            <v>45000</v>
          </cell>
          <cell r="CC229">
            <v>1200000</v>
          </cell>
          <cell r="CD229">
            <v>0</v>
          </cell>
          <cell r="CE229">
            <v>0</v>
          </cell>
          <cell r="CF229">
            <v>0</v>
          </cell>
          <cell r="CG229">
            <v>10.39</v>
          </cell>
          <cell r="CH229">
            <v>950000</v>
          </cell>
          <cell r="CI229">
            <v>2236.14</v>
          </cell>
          <cell r="CJ229">
            <v>2236.14</v>
          </cell>
          <cell r="CK229">
            <v>2236.14</v>
          </cell>
          <cell r="CL229">
            <v>0</v>
          </cell>
          <cell r="CM229">
            <v>0</v>
          </cell>
          <cell r="CN229" t="str">
            <v>--ADMw_C--&gt;</v>
          </cell>
          <cell r="CO229">
            <v>2236.14</v>
          </cell>
          <cell r="CP229">
            <v>2236.14</v>
          </cell>
          <cell r="CQ229">
            <v>2236.14</v>
          </cell>
          <cell r="CR229">
            <v>0</v>
          </cell>
          <cell r="CS229">
            <v>343</v>
          </cell>
          <cell r="CT229">
            <v>245.97540000000001</v>
          </cell>
          <cell r="CU229">
            <v>25.8</v>
          </cell>
          <cell r="CV229">
            <v>83.54</v>
          </cell>
          <cell r="CW229">
            <v>41.77</v>
          </cell>
          <cell r="CX229">
            <v>83.54</v>
          </cell>
          <cell r="CY229">
            <v>83.54</v>
          </cell>
          <cell r="CZ229">
            <v>0</v>
          </cell>
          <cell r="DA229">
            <v>3.96</v>
          </cell>
          <cell r="DB229">
            <v>3.96</v>
          </cell>
          <cell r="DC229">
            <v>3.96</v>
          </cell>
          <cell r="DD229">
            <v>3.96</v>
          </cell>
          <cell r="DE229">
            <v>0</v>
          </cell>
          <cell r="DF229">
            <v>0</v>
          </cell>
          <cell r="DG229">
            <v>0</v>
          </cell>
          <cell r="DH229">
            <v>0</v>
          </cell>
          <cell r="DI229">
            <v>0</v>
          </cell>
          <cell r="DJ229">
            <v>0</v>
          </cell>
          <cell r="DK229">
            <v>8</v>
          </cell>
          <cell r="DL229">
            <v>2</v>
          </cell>
          <cell r="DM229">
            <v>260.29000000000002</v>
          </cell>
          <cell r="DN229">
            <v>65.072500000000005</v>
          </cell>
          <cell r="DO229">
            <v>260.29000000000002</v>
          </cell>
          <cell r="DP229">
            <v>260.29000000000002</v>
          </cell>
          <cell r="DQ229">
            <v>0</v>
          </cell>
          <cell r="DR229">
            <v>24.52</v>
          </cell>
          <cell r="DS229">
            <v>24.52</v>
          </cell>
          <cell r="DT229">
            <v>24.52</v>
          </cell>
          <cell r="DU229">
            <v>0</v>
          </cell>
          <cell r="DV229">
            <v>0</v>
          </cell>
          <cell r="DW229">
            <v>0</v>
          </cell>
          <cell r="DX229">
            <v>0</v>
          </cell>
          <cell r="DY229">
            <v>0</v>
          </cell>
          <cell r="DZ229">
            <v>2670.9429</v>
          </cell>
          <cell r="EA229">
            <v>2645.2379000000001</v>
          </cell>
          <cell r="EB229">
            <v>2670.9429</v>
          </cell>
          <cell r="EC229">
            <v>2645.2379000000001</v>
          </cell>
          <cell r="ED229">
            <v>2670.9429</v>
          </cell>
          <cell r="EE229">
            <v>2670.9429</v>
          </cell>
          <cell r="EF229" t="str">
            <v>&lt;--ADMw_C--</v>
          </cell>
          <cell r="EG229">
            <v>-5.4409999999999997E-3</v>
          </cell>
          <cell r="EH229">
            <v>0</v>
          </cell>
          <cell r="EI229">
            <v>422.53</v>
          </cell>
          <cell r="EJ229">
            <v>16</v>
          </cell>
          <cell r="EK229">
            <v>0.7</v>
          </cell>
          <cell r="EL229" t="str">
            <v>&lt;--Spacer--&gt;</v>
          </cell>
          <cell r="EM229" t="str">
            <v>&lt;--Spacer--&gt;</v>
          </cell>
          <cell r="EN229" t="str">
            <v>&lt;--Spacer--&gt;</v>
          </cell>
          <cell r="EO229" t="str">
            <v>&lt;--Spacer--&gt;</v>
          </cell>
          <cell r="EP229">
            <v>2117</v>
          </cell>
          <cell r="EQ229">
            <v>5777099</v>
          </cell>
          <cell r="ER229">
            <v>1774</v>
          </cell>
          <cell r="ES229">
            <v>228664</v>
          </cell>
          <cell r="ET229">
            <v>22202</v>
          </cell>
          <cell r="EU229">
            <v>12220</v>
          </cell>
          <cell r="EV229">
            <v>0</v>
          </cell>
          <cell r="EW229">
            <v>0</v>
          </cell>
          <cell r="EX229">
            <v>0</v>
          </cell>
          <cell r="EY229">
            <v>10.44</v>
          </cell>
          <cell r="EZ229">
            <v>876389</v>
          </cell>
          <cell r="FA229">
            <v>2247.14</v>
          </cell>
          <cell r="FB229">
            <v>2247.14</v>
          </cell>
          <cell r="FC229">
            <v>2247.14</v>
          </cell>
          <cell r="FD229">
            <v>0</v>
          </cell>
          <cell r="FE229">
            <v>0</v>
          </cell>
          <cell r="FF229" t="str">
            <v>--ADMw_P--&gt;</v>
          </cell>
          <cell r="FG229">
            <v>2247.14</v>
          </cell>
          <cell r="FH229">
            <v>2247.14</v>
          </cell>
          <cell r="FI229">
            <v>2247.14</v>
          </cell>
          <cell r="FJ229">
            <v>0</v>
          </cell>
          <cell r="FK229">
            <v>348</v>
          </cell>
          <cell r="FL229">
            <v>247.18539999999999</v>
          </cell>
          <cell r="FM229">
            <v>25.8</v>
          </cell>
          <cell r="FN229">
            <v>99.75</v>
          </cell>
          <cell r="FO229">
            <v>49.875</v>
          </cell>
          <cell r="FP229">
            <v>99.75</v>
          </cell>
          <cell r="FQ229">
            <v>99.75</v>
          </cell>
          <cell r="FR229">
            <v>0</v>
          </cell>
          <cell r="FS229">
            <v>2.98</v>
          </cell>
          <cell r="FT229">
            <v>2.98</v>
          </cell>
          <cell r="FU229">
            <v>2.98</v>
          </cell>
          <cell r="FV229">
            <v>2.98</v>
          </cell>
          <cell r="FW229">
            <v>0</v>
          </cell>
          <cell r="FX229">
            <v>0</v>
          </cell>
          <cell r="FY229">
            <v>0</v>
          </cell>
          <cell r="FZ229">
            <v>0</v>
          </cell>
          <cell r="GA229">
            <v>0</v>
          </cell>
          <cell r="GB229">
            <v>0</v>
          </cell>
          <cell r="GC229">
            <v>17</v>
          </cell>
          <cell r="GD229">
            <v>4.25</v>
          </cell>
          <cell r="GE229">
            <v>276.77</v>
          </cell>
          <cell r="GF229">
            <v>69.192499999999995</v>
          </cell>
          <cell r="GG229">
            <v>276.77</v>
          </cell>
          <cell r="GH229">
            <v>276.77</v>
          </cell>
          <cell r="GI229">
            <v>0</v>
          </cell>
          <cell r="GJ229">
            <v>24.52</v>
          </cell>
          <cell r="GK229">
            <v>24.52</v>
          </cell>
          <cell r="GL229">
            <v>24.52</v>
          </cell>
          <cell r="GM229">
            <v>0</v>
          </cell>
          <cell r="GN229">
            <v>0</v>
          </cell>
          <cell r="GO229">
            <v>0</v>
          </cell>
          <cell r="GP229">
            <v>0</v>
          </cell>
          <cell r="GQ229">
            <v>0</v>
          </cell>
          <cell r="GR229">
            <v>2709.2779999999998</v>
          </cell>
          <cell r="GS229">
            <v>2670.9429</v>
          </cell>
          <cell r="GT229">
            <v>2709.2779999999998</v>
          </cell>
          <cell r="GU229">
            <v>2670.9429</v>
          </cell>
          <cell r="GV229">
            <v>2709.2779999999998</v>
          </cell>
          <cell r="GW229">
            <v>2709.2779999999998</v>
          </cell>
          <cell r="GX229" t="str">
            <v>&lt;--ADMw_P--</v>
          </cell>
          <cell r="GY229">
            <v>-4.8979999999999996E-3</v>
          </cell>
          <cell r="GZ229">
            <v>0</v>
          </cell>
          <cell r="HA229">
            <v>390</v>
          </cell>
          <cell r="HB229">
            <v>10</v>
          </cell>
          <cell r="HC229">
            <v>0.7</v>
          </cell>
          <cell r="HD229" t="str">
            <v>&lt;--Spacer--&gt;</v>
          </cell>
          <cell r="HE229" t="str">
            <v>&lt;--Spacer--&gt;</v>
          </cell>
          <cell r="HF229" t="str">
            <v>&lt;--Spacer--&gt;</v>
          </cell>
          <cell r="HG229" t="str">
            <v>&lt;--Spacer--&gt;</v>
          </cell>
          <cell r="HH229">
            <v>2117</v>
          </cell>
          <cell r="HI229">
            <v>5673360</v>
          </cell>
          <cell r="HJ229">
            <v>856</v>
          </cell>
          <cell r="HK229">
            <v>300735</v>
          </cell>
          <cell r="HL229">
            <v>41294</v>
          </cell>
          <cell r="HM229">
            <v>56068</v>
          </cell>
          <cell r="HN229">
            <v>0</v>
          </cell>
          <cell r="HO229">
            <v>0</v>
          </cell>
          <cell r="HP229">
            <v>0</v>
          </cell>
          <cell r="HQ229">
            <v>10.45</v>
          </cell>
          <cell r="HR229">
            <v>827168</v>
          </cell>
          <cell r="HS229">
            <v>2270.3000000000002</v>
          </cell>
          <cell r="HT229">
            <v>2270.3000000000002</v>
          </cell>
          <cell r="HU229">
            <v>2270.3000000000002</v>
          </cell>
          <cell r="HV229">
            <v>0</v>
          </cell>
          <cell r="HW229">
            <v>0</v>
          </cell>
          <cell r="HX229" t="str">
            <v>--ADMw_O--&gt;</v>
          </cell>
          <cell r="HY229">
            <v>2270.3000000000002</v>
          </cell>
          <cell r="HZ229">
            <v>2270.3000000000002</v>
          </cell>
          <cell r="IA229">
            <v>2270.3000000000002</v>
          </cell>
          <cell r="IB229">
            <v>0</v>
          </cell>
          <cell r="IC229">
            <v>338</v>
          </cell>
          <cell r="ID229">
            <v>249.733</v>
          </cell>
          <cell r="IE229">
            <v>27.5</v>
          </cell>
          <cell r="IF229">
            <v>101.82</v>
          </cell>
          <cell r="IG229">
            <v>50.91</v>
          </cell>
          <cell r="IH229">
            <v>101.82</v>
          </cell>
          <cell r="II229">
            <v>101.82</v>
          </cell>
          <cell r="IJ229">
            <v>0</v>
          </cell>
          <cell r="IK229">
            <v>3.44</v>
          </cell>
          <cell r="IL229">
            <v>3.44</v>
          </cell>
          <cell r="IM229">
            <v>3.44</v>
          </cell>
          <cell r="IN229">
            <v>3.44</v>
          </cell>
          <cell r="IO229">
            <v>0</v>
          </cell>
          <cell r="IP229">
            <v>0</v>
          </cell>
          <cell r="IQ229">
            <v>0</v>
          </cell>
          <cell r="IR229">
            <v>0</v>
          </cell>
          <cell r="IS229">
            <v>0</v>
          </cell>
          <cell r="IT229">
            <v>0</v>
          </cell>
          <cell r="IU229">
            <v>21</v>
          </cell>
          <cell r="IV229">
            <v>5.25</v>
          </cell>
          <cell r="IW229">
            <v>313.77999999999997</v>
          </cell>
          <cell r="IX229">
            <v>78.444999999999993</v>
          </cell>
          <cell r="IY229">
            <v>313.77999999999997</v>
          </cell>
          <cell r="IZ229">
            <v>313.77999999999997</v>
          </cell>
          <cell r="JA229">
            <v>0</v>
          </cell>
          <cell r="JB229">
            <v>23.7</v>
          </cell>
          <cell r="JC229">
            <v>23.7</v>
          </cell>
          <cell r="JD229">
            <v>23.7</v>
          </cell>
          <cell r="JE229">
            <v>0</v>
          </cell>
          <cell r="JF229">
            <v>0</v>
          </cell>
          <cell r="JG229">
            <v>0</v>
          </cell>
          <cell r="JH229">
            <v>0</v>
          </cell>
          <cell r="JI229">
            <v>0</v>
          </cell>
          <cell r="JJ229">
            <v>2709.2779999999998</v>
          </cell>
          <cell r="JK229">
            <v>2709.2779999999998</v>
          </cell>
          <cell r="JL229" t="str">
            <v>&lt;--ADMw_O--</v>
          </cell>
          <cell r="JM229">
            <v>-4.7260000000000002E-3</v>
          </cell>
          <cell r="JN229">
            <v>0</v>
          </cell>
          <cell r="JO229">
            <v>364.34</v>
          </cell>
          <cell r="JP229">
            <v>11</v>
          </cell>
          <cell r="JQ229">
            <v>0.7</v>
          </cell>
          <cell r="JR229">
            <v>43640.35126797454</v>
          </cell>
          <cell r="JS229">
            <v>1</v>
          </cell>
          <cell r="JT229">
            <v>2</v>
          </cell>
        </row>
        <row r="230">
          <cell r="A230">
            <v>2144</v>
          </cell>
          <cell r="B230">
            <v>2144</v>
          </cell>
          <cell r="C230" t="str">
            <v>24045</v>
          </cell>
          <cell r="D230" t="str">
            <v>Marion</v>
          </cell>
          <cell r="E230" t="str">
            <v>St Paul SD 45</v>
          </cell>
          <cell r="G230">
            <v>2117</v>
          </cell>
          <cell r="H230">
            <v>800000</v>
          </cell>
          <cell r="I230">
            <v>0</v>
          </cell>
          <cell r="J230">
            <v>0</v>
          </cell>
          <cell r="K230">
            <v>1500</v>
          </cell>
          <cell r="L230">
            <v>0</v>
          </cell>
          <cell r="M230">
            <v>0</v>
          </cell>
          <cell r="N230">
            <v>0</v>
          </cell>
          <cell r="O230">
            <v>0</v>
          </cell>
          <cell r="P230">
            <v>11.47</v>
          </cell>
          <cell r="Q230">
            <v>100000</v>
          </cell>
          <cell r="R230">
            <v>223</v>
          </cell>
          <cell r="S230">
            <v>223</v>
          </cell>
          <cell r="T230">
            <v>223</v>
          </cell>
          <cell r="U230">
            <v>0</v>
          </cell>
          <cell r="V230" t="str">
            <v>--ADMw_F--&gt;</v>
          </cell>
          <cell r="W230">
            <v>223</v>
          </cell>
          <cell r="X230">
            <v>223</v>
          </cell>
          <cell r="Y230">
            <v>223</v>
          </cell>
          <cell r="Z230">
            <v>0</v>
          </cell>
          <cell r="AA230">
            <v>27</v>
          </cell>
          <cell r="AB230">
            <v>24.53</v>
          </cell>
          <cell r="AC230">
            <v>1.3</v>
          </cell>
          <cell r="AD230">
            <v>35</v>
          </cell>
          <cell r="AE230">
            <v>17.5</v>
          </cell>
          <cell r="AF230">
            <v>35</v>
          </cell>
          <cell r="AG230">
            <v>35</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29</v>
          </cell>
          <cell r="AV230">
            <v>7.25</v>
          </cell>
          <cell r="AW230">
            <v>29</v>
          </cell>
          <cell r="AX230">
            <v>29</v>
          </cell>
          <cell r="AY230">
            <v>0</v>
          </cell>
          <cell r="AZ230">
            <v>53.1</v>
          </cell>
          <cell r="BA230">
            <v>53.1</v>
          </cell>
          <cell r="BB230">
            <v>53.1</v>
          </cell>
          <cell r="BC230">
            <v>0</v>
          </cell>
          <cell r="BD230">
            <v>67.239999999999995</v>
          </cell>
          <cell r="BE230">
            <v>67.239999999999995</v>
          </cell>
          <cell r="BF230">
            <v>67.239999999999995</v>
          </cell>
          <cell r="BG230">
            <v>0</v>
          </cell>
          <cell r="BH230">
            <v>386.53750000000002</v>
          </cell>
          <cell r="BI230">
            <v>393.92</v>
          </cell>
          <cell r="BJ230">
            <v>386.53750000000002</v>
          </cell>
          <cell r="BK230">
            <v>393.92</v>
          </cell>
          <cell r="BL230">
            <v>393.92</v>
          </cell>
          <cell r="BM230">
            <v>393.92</v>
          </cell>
          <cell r="BN230" t="str">
            <v>&lt;--ADMw_F--</v>
          </cell>
          <cell r="BO230">
            <v>-3.8933000000000002E-2</v>
          </cell>
          <cell r="BP230">
            <v>0</v>
          </cell>
          <cell r="BQ230">
            <v>448.43</v>
          </cell>
          <cell r="BR230">
            <v>19</v>
          </cell>
          <cell r="BS230">
            <v>0.7</v>
          </cell>
          <cell r="BT230" t="str">
            <v>&lt;--Spacer--&gt;</v>
          </cell>
          <cell r="BU230" t="str">
            <v>&lt;--Spacer--&gt;</v>
          </cell>
          <cell r="BV230" t="str">
            <v>&lt;--Spacer--&gt;</v>
          </cell>
          <cell r="BW230" t="str">
            <v>&lt;--Spacer--&gt;</v>
          </cell>
          <cell r="BX230">
            <v>2117</v>
          </cell>
          <cell r="BY230">
            <v>750000</v>
          </cell>
          <cell r="BZ230">
            <v>0</v>
          </cell>
          <cell r="CA230">
            <v>0</v>
          </cell>
          <cell r="CB230">
            <v>1500</v>
          </cell>
          <cell r="CC230">
            <v>0</v>
          </cell>
          <cell r="CD230">
            <v>0</v>
          </cell>
          <cell r="CE230">
            <v>0</v>
          </cell>
          <cell r="CF230">
            <v>0</v>
          </cell>
          <cell r="CG230">
            <v>12.78</v>
          </cell>
          <cell r="CH230">
            <v>108000</v>
          </cell>
          <cell r="CI230">
            <v>222.64</v>
          </cell>
          <cell r="CJ230">
            <v>222.64</v>
          </cell>
          <cell r="CK230">
            <v>222.64</v>
          </cell>
          <cell r="CL230">
            <v>0</v>
          </cell>
          <cell r="CM230">
            <v>0</v>
          </cell>
          <cell r="CN230" t="str">
            <v>--ADMw_C--&gt;</v>
          </cell>
          <cell r="CO230">
            <v>222.64</v>
          </cell>
          <cell r="CP230">
            <v>222.64</v>
          </cell>
          <cell r="CQ230">
            <v>222.64</v>
          </cell>
          <cell r="CR230">
            <v>0</v>
          </cell>
          <cell r="CS230">
            <v>21</v>
          </cell>
          <cell r="CT230">
            <v>21</v>
          </cell>
          <cell r="CU230">
            <v>1.3</v>
          </cell>
          <cell r="CV230">
            <v>28.04</v>
          </cell>
          <cell r="CW230">
            <v>14.02</v>
          </cell>
          <cell r="CX230">
            <v>28.04</v>
          </cell>
          <cell r="CY230">
            <v>28.04</v>
          </cell>
          <cell r="CZ230">
            <v>0</v>
          </cell>
          <cell r="DA230">
            <v>0</v>
          </cell>
          <cell r="DB230">
            <v>0</v>
          </cell>
          <cell r="DC230">
            <v>0</v>
          </cell>
          <cell r="DD230">
            <v>0</v>
          </cell>
          <cell r="DE230">
            <v>0</v>
          </cell>
          <cell r="DF230">
            <v>0</v>
          </cell>
          <cell r="DG230">
            <v>0</v>
          </cell>
          <cell r="DH230">
            <v>0</v>
          </cell>
          <cell r="DI230">
            <v>0</v>
          </cell>
          <cell r="DJ230">
            <v>0</v>
          </cell>
          <cell r="DK230">
            <v>0</v>
          </cell>
          <cell r="DL230">
            <v>0</v>
          </cell>
          <cell r="DM230">
            <v>28.95</v>
          </cell>
          <cell r="DN230">
            <v>7.2374999999999998</v>
          </cell>
          <cell r="DO230">
            <v>28.95</v>
          </cell>
          <cell r="DP230">
            <v>28.95</v>
          </cell>
          <cell r="DQ230">
            <v>0</v>
          </cell>
          <cell r="DR230">
            <v>53.1</v>
          </cell>
          <cell r="DS230">
            <v>53.1</v>
          </cell>
          <cell r="DT230">
            <v>53.1</v>
          </cell>
          <cell r="DU230">
            <v>0</v>
          </cell>
          <cell r="DV230">
            <v>67.239999999999995</v>
          </cell>
          <cell r="DW230">
            <v>67.239999999999995</v>
          </cell>
          <cell r="DX230">
            <v>67.239999999999995</v>
          </cell>
          <cell r="DY230">
            <v>0</v>
          </cell>
          <cell r="DZ230">
            <v>363.91660000000002</v>
          </cell>
          <cell r="EA230">
            <v>386.53750000000002</v>
          </cell>
          <cell r="EB230">
            <v>363.91660000000002</v>
          </cell>
          <cell r="EC230">
            <v>386.53750000000002</v>
          </cell>
          <cell r="ED230">
            <v>386.53750000000002</v>
          </cell>
          <cell r="EE230">
            <v>386.53750000000002</v>
          </cell>
          <cell r="EF230" t="str">
            <v>&lt;--ADMw_C--</v>
          </cell>
          <cell r="EG230">
            <v>-1.1892E-2</v>
          </cell>
          <cell r="EH230">
            <v>0</v>
          </cell>
          <cell r="EI230">
            <v>479.32</v>
          </cell>
          <cell r="EJ230">
            <v>25</v>
          </cell>
          <cell r="EK230">
            <v>0.7</v>
          </cell>
          <cell r="EL230" t="str">
            <v>&lt;--Spacer--&gt;</v>
          </cell>
          <cell r="EM230" t="str">
            <v>&lt;--Spacer--&gt;</v>
          </cell>
          <cell r="EN230" t="str">
            <v>&lt;--Spacer--&gt;</v>
          </cell>
          <cell r="EO230" t="str">
            <v>&lt;--Spacer--&gt;</v>
          </cell>
          <cell r="EP230">
            <v>2117</v>
          </cell>
          <cell r="EQ230">
            <v>746871</v>
          </cell>
          <cell r="ER230">
            <v>0</v>
          </cell>
          <cell r="ES230">
            <v>27035</v>
          </cell>
          <cell r="ET230">
            <v>256</v>
          </cell>
          <cell r="EU230">
            <v>215</v>
          </cell>
          <cell r="EV230">
            <v>0</v>
          </cell>
          <cell r="EW230">
            <v>0</v>
          </cell>
          <cell r="EX230">
            <v>0</v>
          </cell>
          <cell r="EY230">
            <v>11.47</v>
          </cell>
          <cell r="EZ230">
            <v>188064</v>
          </cell>
          <cell r="FA230">
            <v>201.56</v>
          </cell>
          <cell r="FB230">
            <v>201.56</v>
          </cell>
          <cell r="FC230">
            <v>201.56</v>
          </cell>
          <cell r="FD230">
            <v>0</v>
          </cell>
          <cell r="FE230">
            <v>0</v>
          </cell>
          <cell r="FF230" t="str">
            <v>--ADMw_P--&gt;</v>
          </cell>
          <cell r="FG230">
            <v>201.56</v>
          </cell>
          <cell r="FH230">
            <v>201.56</v>
          </cell>
          <cell r="FI230">
            <v>201.56</v>
          </cell>
          <cell r="FJ230">
            <v>0</v>
          </cell>
          <cell r="FK230">
            <v>25</v>
          </cell>
          <cell r="FL230">
            <v>22.171600000000002</v>
          </cell>
          <cell r="FM230">
            <v>1.3</v>
          </cell>
          <cell r="FN230">
            <v>25.4</v>
          </cell>
          <cell r="FO230">
            <v>12.7</v>
          </cell>
          <cell r="FP230">
            <v>25.4</v>
          </cell>
          <cell r="FQ230">
            <v>25.4</v>
          </cell>
          <cell r="FR230">
            <v>0</v>
          </cell>
          <cell r="FS230">
            <v>0</v>
          </cell>
          <cell r="FT230">
            <v>0</v>
          </cell>
          <cell r="FU230">
            <v>0</v>
          </cell>
          <cell r="FV230">
            <v>0</v>
          </cell>
          <cell r="FW230">
            <v>0</v>
          </cell>
          <cell r="FX230">
            <v>0</v>
          </cell>
          <cell r="FY230">
            <v>0</v>
          </cell>
          <cell r="FZ230">
            <v>0</v>
          </cell>
          <cell r="GA230">
            <v>0</v>
          </cell>
          <cell r="GB230">
            <v>0</v>
          </cell>
          <cell r="GC230">
            <v>0</v>
          </cell>
          <cell r="GD230">
            <v>0</v>
          </cell>
          <cell r="GE230">
            <v>23.38</v>
          </cell>
          <cell r="GF230">
            <v>5.8449999999999998</v>
          </cell>
          <cell r="GG230">
            <v>23.38</v>
          </cell>
          <cell r="GH230">
            <v>23.38</v>
          </cell>
          <cell r="GI230">
            <v>0</v>
          </cell>
          <cell r="GJ230">
            <v>53.1</v>
          </cell>
          <cell r="GK230">
            <v>53.1</v>
          </cell>
          <cell r="GL230">
            <v>53.1</v>
          </cell>
          <cell r="GM230">
            <v>0</v>
          </cell>
          <cell r="GN230">
            <v>67.239999999999995</v>
          </cell>
          <cell r="GO230">
            <v>67.239999999999995</v>
          </cell>
          <cell r="GP230">
            <v>67.239999999999995</v>
          </cell>
          <cell r="GQ230">
            <v>0</v>
          </cell>
          <cell r="GR230">
            <v>426.65269999999998</v>
          </cell>
          <cell r="GS230">
            <v>363.91660000000002</v>
          </cell>
          <cell r="GT230">
            <v>426.65269999999998</v>
          </cell>
          <cell r="GU230">
            <v>363.91660000000002</v>
          </cell>
          <cell r="GV230">
            <v>426.65269999999998</v>
          </cell>
          <cell r="GW230">
            <v>426.65269999999998</v>
          </cell>
          <cell r="GX230" t="str">
            <v>&lt;--ADMw_P--</v>
          </cell>
          <cell r="GY230">
            <v>0</v>
          </cell>
          <cell r="GZ230">
            <v>0</v>
          </cell>
          <cell r="HA230">
            <v>933.04</v>
          </cell>
          <cell r="HB230">
            <v>75</v>
          </cell>
          <cell r="HC230">
            <v>0.7</v>
          </cell>
          <cell r="HD230" t="str">
            <v>&lt;--Spacer--&gt;</v>
          </cell>
          <cell r="HE230" t="str">
            <v>&lt;--Spacer--&gt;</v>
          </cell>
          <cell r="HF230" t="str">
            <v>&lt;--Spacer--&gt;</v>
          </cell>
          <cell r="HG230" t="str">
            <v>&lt;--Spacer--&gt;</v>
          </cell>
          <cell r="HH230">
            <v>2117</v>
          </cell>
          <cell r="HI230">
            <v>716477</v>
          </cell>
          <cell r="HJ230">
            <v>163</v>
          </cell>
          <cell r="HK230">
            <v>33047</v>
          </cell>
          <cell r="HL230">
            <v>2431</v>
          </cell>
          <cell r="HM230">
            <v>0</v>
          </cell>
          <cell r="HN230">
            <v>0</v>
          </cell>
          <cell r="HO230">
            <v>0</v>
          </cell>
          <cell r="HP230">
            <v>0</v>
          </cell>
          <cell r="HQ230">
            <v>11.66</v>
          </cell>
          <cell r="HR230">
            <v>163004</v>
          </cell>
          <cell r="HS230">
            <v>242.07</v>
          </cell>
          <cell r="HT230">
            <v>242.07</v>
          </cell>
          <cell r="HU230">
            <v>242.07</v>
          </cell>
          <cell r="HV230">
            <v>0</v>
          </cell>
          <cell r="HW230">
            <v>0</v>
          </cell>
          <cell r="HX230" t="str">
            <v>--ADMw_O--&gt;</v>
          </cell>
          <cell r="HY230">
            <v>242.07</v>
          </cell>
          <cell r="HZ230">
            <v>242.07</v>
          </cell>
          <cell r="IA230">
            <v>242.07</v>
          </cell>
          <cell r="IB230">
            <v>0</v>
          </cell>
          <cell r="IC230">
            <v>35</v>
          </cell>
          <cell r="ID230">
            <v>26.627700000000001</v>
          </cell>
          <cell r="IE230">
            <v>2.1</v>
          </cell>
          <cell r="IF230">
            <v>51.03</v>
          </cell>
          <cell r="IG230">
            <v>25.515000000000001</v>
          </cell>
          <cell r="IH230">
            <v>51.03</v>
          </cell>
          <cell r="II230">
            <v>51.03</v>
          </cell>
          <cell r="IJ230">
            <v>0</v>
          </cell>
          <cell r="IK230">
            <v>0</v>
          </cell>
          <cell r="IL230">
            <v>0</v>
          </cell>
          <cell r="IM230">
            <v>0</v>
          </cell>
          <cell r="IN230">
            <v>0</v>
          </cell>
          <cell r="IO230">
            <v>0</v>
          </cell>
          <cell r="IP230">
            <v>0</v>
          </cell>
          <cell r="IQ230">
            <v>0</v>
          </cell>
          <cell r="IR230">
            <v>0</v>
          </cell>
          <cell r="IS230">
            <v>0</v>
          </cell>
          <cell r="IT230">
            <v>0</v>
          </cell>
          <cell r="IU230">
            <v>1</v>
          </cell>
          <cell r="IV230">
            <v>0.25</v>
          </cell>
          <cell r="IW230">
            <v>25.96</v>
          </cell>
          <cell r="IX230">
            <v>6.49</v>
          </cell>
          <cell r="IY230">
            <v>25.96</v>
          </cell>
          <cell r="IZ230">
            <v>25.96</v>
          </cell>
          <cell r="JA230">
            <v>0</v>
          </cell>
          <cell r="JB230">
            <v>54.87</v>
          </cell>
          <cell r="JC230">
            <v>54.87</v>
          </cell>
          <cell r="JD230">
            <v>54.87</v>
          </cell>
          <cell r="JE230">
            <v>0</v>
          </cell>
          <cell r="JF230">
            <v>68.73</v>
          </cell>
          <cell r="JG230">
            <v>68.73</v>
          </cell>
          <cell r="JH230">
            <v>68.73</v>
          </cell>
          <cell r="JI230">
            <v>0</v>
          </cell>
          <cell r="JJ230">
            <v>426.65269999999998</v>
          </cell>
          <cell r="JK230">
            <v>426.65269999999998</v>
          </cell>
          <cell r="JL230" t="str">
            <v>&lt;--ADMw_O--</v>
          </cell>
          <cell r="JM230">
            <v>-2.8639999999999998E-3</v>
          </cell>
          <cell r="JN230">
            <v>0</v>
          </cell>
          <cell r="JO230">
            <v>673.38</v>
          </cell>
          <cell r="JP230">
            <v>60</v>
          </cell>
          <cell r="JQ230">
            <v>0.7</v>
          </cell>
          <cell r="JR230">
            <v>43640.35126797454</v>
          </cell>
          <cell r="JS230">
            <v>1</v>
          </cell>
          <cell r="JT230">
            <v>2</v>
          </cell>
        </row>
        <row r="231">
          <cell r="A231">
            <v>2145</v>
          </cell>
          <cell r="B231">
            <v>2145</v>
          </cell>
          <cell r="C231" t="str">
            <v>24091</v>
          </cell>
          <cell r="D231" t="str">
            <v>Marion</v>
          </cell>
          <cell r="E231" t="str">
            <v>Mt Angel SD 91</v>
          </cell>
          <cell r="G231">
            <v>2117</v>
          </cell>
          <cell r="H231">
            <v>1199145</v>
          </cell>
          <cell r="I231">
            <v>0</v>
          </cell>
          <cell r="J231">
            <v>0</v>
          </cell>
          <cell r="K231">
            <v>6500</v>
          </cell>
          <cell r="L231">
            <v>80000</v>
          </cell>
          <cell r="M231">
            <v>0</v>
          </cell>
          <cell r="N231">
            <v>0</v>
          </cell>
          <cell r="O231">
            <v>0</v>
          </cell>
          <cell r="P231">
            <v>13.46</v>
          </cell>
          <cell r="Q231">
            <v>299028</v>
          </cell>
          <cell r="R231">
            <v>735.7</v>
          </cell>
          <cell r="S231">
            <v>735.7</v>
          </cell>
          <cell r="T231">
            <v>735.7</v>
          </cell>
          <cell r="U231">
            <v>0</v>
          </cell>
          <cell r="V231" t="str">
            <v>--ADMw_F--&gt;</v>
          </cell>
          <cell r="W231">
            <v>735.7</v>
          </cell>
          <cell r="X231">
            <v>735.7</v>
          </cell>
          <cell r="Y231">
            <v>735.7</v>
          </cell>
          <cell r="Z231">
            <v>0</v>
          </cell>
          <cell r="AA231">
            <v>86</v>
          </cell>
          <cell r="AB231">
            <v>80.927000000000007</v>
          </cell>
          <cell r="AC231">
            <v>0</v>
          </cell>
          <cell r="AD231">
            <v>79.3</v>
          </cell>
          <cell r="AE231">
            <v>39.65</v>
          </cell>
          <cell r="AF231">
            <v>79.3</v>
          </cell>
          <cell r="AG231">
            <v>79.3</v>
          </cell>
          <cell r="AH231">
            <v>0</v>
          </cell>
          <cell r="AI231">
            <v>0</v>
          </cell>
          <cell r="AJ231">
            <v>0</v>
          </cell>
          <cell r="AK231">
            <v>0</v>
          </cell>
          <cell r="AL231">
            <v>0</v>
          </cell>
          <cell r="AM231">
            <v>0</v>
          </cell>
          <cell r="AN231">
            <v>0</v>
          </cell>
          <cell r="AO231">
            <v>0</v>
          </cell>
          <cell r="AP231">
            <v>0</v>
          </cell>
          <cell r="AQ231">
            <v>0</v>
          </cell>
          <cell r="AR231">
            <v>0</v>
          </cell>
          <cell r="AS231">
            <v>2</v>
          </cell>
          <cell r="AT231">
            <v>0.5</v>
          </cell>
          <cell r="AU231">
            <v>59.89</v>
          </cell>
          <cell r="AV231">
            <v>14.9725</v>
          </cell>
          <cell r="AW231">
            <v>59.89</v>
          </cell>
          <cell r="AX231">
            <v>59.89</v>
          </cell>
          <cell r="AY231">
            <v>0</v>
          </cell>
          <cell r="AZ231">
            <v>0</v>
          </cell>
          <cell r="BA231">
            <v>0</v>
          </cell>
          <cell r="BB231">
            <v>0</v>
          </cell>
          <cell r="BC231">
            <v>0</v>
          </cell>
          <cell r="BD231">
            <v>88.32</v>
          </cell>
          <cell r="BE231">
            <v>88.32</v>
          </cell>
          <cell r="BF231">
            <v>88.32</v>
          </cell>
          <cell r="BG231">
            <v>0</v>
          </cell>
          <cell r="BH231">
            <v>950.15350000000001</v>
          </cell>
          <cell r="BI231">
            <v>960.06949999999995</v>
          </cell>
          <cell r="BJ231">
            <v>950.15350000000001</v>
          </cell>
          <cell r="BK231">
            <v>960.06949999999995</v>
          </cell>
          <cell r="BL231">
            <v>960.06949999999995</v>
          </cell>
          <cell r="BM231">
            <v>960.06949999999995</v>
          </cell>
          <cell r="BN231" t="str">
            <v>&lt;--ADMw_F--</v>
          </cell>
          <cell r="BO231">
            <v>-3.9240000000000004E-3</v>
          </cell>
          <cell r="BP231">
            <v>0</v>
          </cell>
          <cell r="BQ231">
            <v>406.45</v>
          </cell>
          <cell r="BR231">
            <v>11</v>
          </cell>
          <cell r="BS231">
            <v>0.7</v>
          </cell>
          <cell r="BT231" t="str">
            <v>&lt;--Spacer--&gt;</v>
          </cell>
          <cell r="BU231" t="str">
            <v>&lt;--Spacer--&gt;</v>
          </cell>
          <cell r="BV231" t="str">
            <v>&lt;--Spacer--&gt;</v>
          </cell>
          <cell r="BW231" t="str">
            <v>&lt;--Spacer--&gt;</v>
          </cell>
          <cell r="BX231">
            <v>2117</v>
          </cell>
          <cell r="BY231">
            <v>1164218</v>
          </cell>
          <cell r="BZ231">
            <v>0</v>
          </cell>
          <cell r="CA231">
            <v>0</v>
          </cell>
          <cell r="CB231">
            <v>6500</v>
          </cell>
          <cell r="CC231">
            <v>80010</v>
          </cell>
          <cell r="CD231">
            <v>0</v>
          </cell>
          <cell r="CE231">
            <v>0</v>
          </cell>
          <cell r="CF231">
            <v>0</v>
          </cell>
          <cell r="CG231">
            <v>12.17</v>
          </cell>
          <cell r="CH231">
            <v>291735</v>
          </cell>
          <cell r="CI231">
            <v>724.6</v>
          </cell>
          <cell r="CJ231">
            <v>724.6</v>
          </cell>
          <cell r="CK231">
            <v>724.6</v>
          </cell>
          <cell r="CL231">
            <v>0</v>
          </cell>
          <cell r="CM231">
            <v>0</v>
          </cell>
          <cell r="CN231" t="str">
            <v>--ADMw_C--&gt;</v>
          </cell>
          <cell r="CO231">
            <v>724.6</v>
          </cell>
          <cell r="CP231">
            <v>724.6</v>
          </cell>
          <cell r="CQ231">
            <v>724.6</v>
          </cell>
          <cell r="CR231">
            <v>0</v>
          </cell>
          <cell r="CS231">
            <v>84</v>
          </cell>
          <cell r="CT231">
            <v>79.706000000000003</v>
          </cell>
          <cell r="CU231">
            <v>0</v>
          </cell>
          <cell r="CV231">
            <v>79.569999999999993</v>
          </cell>
          <cell r="CW231">
            <v>39.784999999999997</v>
          </cell>
          <cell r="CX231">
            <v>79.569999999999993</v>
          </cell>
          <cell r="CY231">
            <v>79.569999999999993</v>
          </cell>
          <cell r="CZ231">
            <v>0</v>
          </cell>
          <cell r="DA231">
            <v>0</v>
          </cell>
          <cell r="DB231">
            <v>0</v>
          </cell>
          <cell r="DC231">
            <v>0</v>
          </cell>
          <cell r="DD231">
            <v>0</v>
          </cell>
          <cell r="DE231">
            <v>0</v>
          </cell>
          <cell r="DF231">
            <v>0</v>
          </cell>
          <cell r="DG231">
            <v>0</v>
          </cell>
          <cell r="DH231">
            <v>0</v>
          </cell>
          <cell r="DI231">
            <v>0</v>
          </cell>
          <cell r="DJ231">
            <v>0</v>
          </cell>
          <cell r="DK231">
            <v>2</v>
          </cell>
          <cell r="DL231">
            <v>0.5</v>
          </cell>
          <cell r="DM231">
            <v>68.97</v>
          </cell>
          <cell r="DN231">
            <v>17.2425</v>
          </cell>
          <cell r="DO231">
            <v>68.97</v>
          </cell>
          <cell r="DP231">
            <v>68.97</v>
          </cell>
          <cell r="DQ231">
            <v>0</v>
          </cell>
          <cell r="DR231">
            <v>0</v>
          </cell>
          <cell r="DS231">
            <v>0</v>
          </cell>
          <cell r="DT231">
            <v>0</v>
          </cell>
          <cell r="DU231">
            <v>0</v>
          </cell>
          <cell r="DV231">
            <v>88.32</v>
          </cell>
          <cell r="DW231">
            <v>88.32</v>
          </cell>
          <cell r="DX231">
            <v>88.32</v>
          </cell>
          <cell r="DY231">
            <v>0</v>
          </cell>
          <cell r="DZ231">
            <v>993.98069999999996</v>
          </cell>
          <cell r="EA231">
            <v>950.15350000000001</v>
          </cell>
          <cell r="EB231">
            <v>993.98069999999996</v>
          </cell>
          <cell r="EC231">
            <v>950.15350000000001</v>
          </cell>
          <cell r="ED231">
            <v>993.98069999999996</v>
          </cell>
          <cell r="EE231">
            <v>993.98069999999996</v>
          </cell>
          <cell r="EF231" t="str">
            <v>&lt;--ADMw_C--</v>
          </cell>
          <cell r="EG231">
            <v>-1.0109999999999999E-2</v>
          </cell>
          <cell r="EH231">
            <v>0</v>
          </cell>
          <cell r="EI231">
            <v>398.55</v>
          </cell>
          <cell r="EJ231">
            <v>10</v>
          </cell>
          <cell r="EK231">
            <v>0.7</v>
          </cell>
          <cell r="EL231" t="str">
            <v>&lt;--Spacer--&gt;</v>
          </cell>
          <cell r="EM231" t="str">
            <v>&lt;--Spacer--&gt;</v>
          </cell>
          <cell r="EN231" t="str">
            <v>&lt;--Spacer--&gt;</v>
          </cell>
          <cell r="EO231" t="str">
            <v>&lt;--Spacer--&gt;</v>
          </cell>
          <cell r="EP231">
            <v>2117</v>
          </cell>
          <cell r="EQ231">
            <v>1110677</v>
          </cell>
          <cell r="ER231">
            <v>624</v>
          </cell>
          <cell r="ES231">
            <v>80298</v>
          </cell>
          <cell r="ET231">
            <v>6427</v>
          </cell>
          <cell r="EU231">
            <v>0</v>
          </cell>
          <cell r="EV231">
            <v>0</v>
          </cell>
          <cell r="EW231">
            <v>0</v>
          </cell>
          <cell r="EX231">
            <v>0</v>
          </cell>
          <cell r="EY231">
            <v>13.46</v>
          </cell>
          <cell r="EZ231">
            <v>288958</v>
          </cell>
          <cell r="FA231">
            <v>750.87</v>
          </cell>
          <cell r="FB231">
            <v>750.87</v>
          </cell>
          <cell r="FC231">
            <v>750.87</v>
          </cell>
          <cell r="FD231">
            <v>0</v>
          </cell>
          <cell r="FE231">
            <v>0</v>
          </cell>
          <cell r="FF231" t="str">
            <v>--ADMw_P--&gt;</v>
          </cell>
          <cell r="FG231">
            <v>750.87</v>
          </cell>
          <cell r="FH231">
            <v>750.87</v>
          </cell>
          <cell r="FI231">
            <v>750.87</v>
          </cell>
          <cell r="FJ231">
            <v>0</v>
          </cell>
          <cell r="FK231">
            <v>85</v>
          </cell>
          <cell r="FL231">
            <v>82.595699999999994</v>
          </cell>
          <cell r="FM231">
            <v>0</v>
          </cell>
          <cell r="FN231">
            <v>103.09</v>
          </cell>
          <cell r="FO231">
            <v>51.545000000000002</v>
          </cell>
          <cell r="FP231">
            <v>103.09</v>
          </cell>
          <cell r="FQ231">
            <v>103.09</v>
          </cell>
          <cell r="FR231">
            <v>0</v>
          </cell>
          <cell r="FS231">
            <v>0.22</v>
          </cell>
          <cell r="FT231">
            <v>0.22</v>
          </cell>
          <cell r="FU231">
            <v>0.22</v>
          </cell>
          <cell r="FV231">
            <v>0.22</v>
          </cell>
          <cell r="FW231">
            <v>0</v>
          </cell>
          <cell r="FX231">
            <v>0</v>
          </cell>
          <cell r="FY231">
            <v>0</v>
          </cell>
          <cell r="FZ231">
            <v>0</v>
          </cell>
          <cell r="GA231">
            <v>0</v>
          </cell>
          <cell r="GB231">
            <v>0</v>
          </cell>
          <cell r="GC231">
            <v>0</v>
          </cell>
          <cell r="GD231">
            <v>0</v>
          </cell>
          <cell r="GE231">
            <v>81.72</v>
          </cell>
          <cell r="GF231">
            <v>20.43</v>
          </cell>
          <cell r="GG231">
            <v>81.72</v>
          </cell>
          <cell r="GH231">
            <v>81.72</v>
          </cell>
          <cell r="GI231">
            <v>0</v>
          </cell>
          <cell r="GJ231">
            <v>0</v>
          </cell>
          <cell r="GK231">
            <v>0</v>
          </cell>
          <cell r="GL231">
            <v>0</v>
          </cell>
          <cell r="GM231">
            <v>0</v>
          </cell>
          <cell r="GN231">
            <v>88.32</v>
          </cell>
          <cell r="GO231">
            <v>88.32</v>
          </cell>
          <cell r="GP231">
            <v>88.32</v>
          </cell>
          <cell r="GQ231">
            <v>0</v>
          </cell>
          <cell r="GR231">
            <v>987.02250000000004</v>
          </cell>
          <cell r="GS231">
            <v>993.98069999999996</v>
          </cell>
          <cell r="GT231">
            <v>987.02250000000004</v>
          </cell>
          <cell r="GU231">
            <v>993.98069999999996</v>
          </cell>
          <cell r="GV231">
            <v>993.98069999999996</v>
          </cell>
          <cell r="GW231">
            <v>993.98069999999996</v>
          </cell>
          <cell r="GX231" t="str">
            <v>&lt;--ADMw_P--</v>
          </cell>
          <cell r="GY231">
            <v>-7.3920000000000001E-3</v>
          </cell>
          <cell r="GZ231">
            <v>0</v>
          </cell>
          <cell r="HA231">
            <v>384.83</v>
          </cell>
          <cell r="HB231">
            <v>9</v>
          </cell>
          <cell r="HC231">
            <v>0.7</v>
          </cell>
          <cell r="HD231" t="str">
            <v>&lt;--Spacer--&gt;</v>
          </cell>
          <cell r="HE231" t="str">
            <v>&lt;--Spacer--&gt;</v>
          </cell>
          <cell r="HF231" t="str">
            <v>&lt;--Spacer--&gt;</v>
          </cell>
          <cell r="HG231" t="str">
            <v>&lt;--Spacer--&gt;</v>
          </cell>
          <cell r="HH231">
            <v>2117</v>
          </cell>
          <cell r="HI231">
            <v>1067531</v>
          </cell>
          <cell r="HJ231">
            <v>0</v>
          </cell>
          <cell r="HK231">
            <v>91854</v>
          </cell>
          <cell r="HL231">
            <v>6503</v>
          </cell>
          <cell r="HM231">
            <v>0</v>
          </cell>
          <cell r="HN231">
            <v>0</v>
          </cell>
          <cell r="HO231">
            <v>0</v>
          </cell>
          <cell r="HP231">
            <v>0</v>
          </cell>
          <cell r="HQ231">
            <v>11.8</v>
          </cell>
          <cell r="HR231">
            <v>257488</v>
          </cell>
          <cell r="HS231">
            <v>738.31</v>
          </cell>
          <cell r="HT231">
            <v>738.31</v>
          </cell>
          <cell r="HU231">
            <v>738.31</v>
          </cell>
          <cell r="HV231">
            <v>0</v>
          </cell>
          <cell r="HW231">
            <v>0</v>
          </cell>
          <cell r="HX231" t="str">
            <v>--ADMw_O--&gt;</v>
          </cell>
          <cell r="HY231">
            <v>738.31</v>
          </cell>
          <cell r="HZ231">
            <v>738.31</v>
          </cell>
          <cell r="IA231">
            <v>738.31</v>
          </cell>
          <cell r="IB231">
            <v>0</v>
          </cell>
          <cell r="IC231">
            <v>80</v>
          </cell>
          <cell r="ID231">
            <v>80</v>
          </cell>
          <cell r="IE231">
            <v>0</v>
          </cell>
          <cell r="IF231">
            <v>115.51</v>
          </cell>
          <cell r="IG231">
            <v>57.755000000000003</v>
          </cell>
          <cell r="IH231">
            <v>115.51</v>
          </cell>
          <cell r="II231">
            <v>115.51</v>
          </cell>
          <cell r="IJ231">
            <v>0</v>
          </cell>
          <cell r="IK231">
            <v>0.26</v>
          </cell>
          <cell r="IL231">
            <v>0.26</v>
          </cell>
          <cell r="IM231">
            <v>0.26</v>
          </cell>
          <cell r="IN231">
            <v>0.26</v>
          </cell>
          <cell r="IO231">
            <v>0</v>
          </cell>
          <cell r="IP231">
            <v>0</v>
          </cell>
          <cell r="IQ231">
            <v>0</v>
          </cell>
          <cell r="IR231">
            <v>0</v>
          </cell>
          <cell r="IS231">
            <v>0</v>
          </cell>
          <cell r="IT231">
            <v>0</v>
          </cell>
          <cell r="IU231">
            <v>0</v>
          </cell>
          <cell r="IV231">
            <v>0</v>
          </cell>
          <cell r="IW231">
            <v>90.39</v>
          </cell>
          <cell r="IX231">
            <v>22.5975</v>
          </cell>
          <cell r="IY231">
            <v>90.39</v>
          </cell>
          <cell r="IZ231">
            <v>90.39</v>
          </cell>
          <cell r="JA231">
            <v>0</v>
          </cell>
          <cell r="JB231">
            <v>0</v>
          </cell>
          <cell r="JC231">
            <v>0</v>
          </cell>
          <cell r="JD231">
            <v>0</v>
          </cell>
          <cell r="JE231">
            <v>0</v>
          </cell>
          <cell r="JF231">
            <v>88.1</v>
          </cell>
          <cell r="JG231">
            <v>88.1</v>
          </cell>
          <cell r="JH231">
            <v>88.1</v>
          </cell>
          <cell r="JI231">
            <v>0</v>
          </cell>
          <cell r="JJ231">
            <v>987.02250000000004</v>
          </cell>
          <cell r="JK231">
            <v>987.02250000000004</v>
          </cell>
          <cell r="JL231" t="str">
            <v>&lt;--ADMw_O--</v>
          </cell>
          <cell r="JM231">
            <v>-6.8800000000000003E-4</v>
          </cell>
          <cell r="JN231">
            <v>0</v>
          </cell>
          <cell r="JO231">
            <v>348.75</v>
          </cell>
          <cell r="JP231">
            <v>9</v>
          </cell>
          <cell r="JQ231">
            <v>0.7</v>
          </cell>
          <cell r="JR231">
            <v>43640.35126797454</v>
          </cell>
          <cell r="JS231">
            <v>1</v>
          </cell>
          <cell r="JT231">
            <v>2</v>
          </cell>
        </row>
        <row r="232">
          <cell r="A232">
            <v>2146</v>
          </cell>
          <cell r="B232">
            <v>2146</v>
          </cell>
          <cell r="C232" t="str">
            <v>24103</v>
          </cell>
          <cell r="D232" t="str">
            <v>Marion</v>
          </cell>
          <cell r="E232" t="str">
            <v>Woodburn SD 103</v>
          </cell>
          <cell r="G232">
            <v>2117</v>
          </cell>
          <cell r="H232">
            <v>8280000</v>
          </cell>
          <cell r="I232">
            <v>0</v>
          </cell>
          <cell r="J232">
            <v>0</v>
          </cell>
          <cell r="K232">
            <v>44000</v>
          </cell>
          <cell r="L232">
            <v>0</v>
          </cell>
          <cell r="M232">
            <v>0</v>
          </cell>
          <cell r="N232">
            <v>0</v>
          </cell>
          <cell r="O232">
            <v>0</v>
          </cell>
          <cell r="P232">
            <v>10.48</v>
          </cell>
          <cell r="Q232">
            <v>2700000</v>
          </cell>
          <cell r="R232">
            <v>5555</v>
          </cell>
          <cell r="S232">
            <v>5555</v>
          </cell>
          <cell r="T232">
            <v>5555</v>
          </cell>
          <cell r="U232">
            <v>0</v>
          </cell>
          <cell r="V232" t="str">
            <v>--ADMw_F--&gt;</v>
          </cell>
          <cell r="W232">
            <v>5555</v>
          </cell>
          <cell r="X232">
            <v>5555</v>
          </cell>
          <cell r="Y232">
            <v>5555</v>
          </cell>
          <cell r="Z232">
            <v>0</v>
          </cell>
          <cell r="AA232">
            <v>820</v>
          </cell>
          <cell r="AB232">
            <v>611.04999999999995</v>
          </cell>
          <cell r="AC232">
            <v>31.4</v>
          </cell>
          <cell r="AD232">
            <v>1700</v>
          </cell>
          <cell r="AE232">
            <v>850</v>
          </cell>
          <cell r="AF232">
            <v>1700</v>
          </cell>
          <cell r="AG232">
            <v>1700</v>
          </cell>
          <cell r="AH232">
            <v>0</v>
          </cell>
          <cell r="AI232">
            <v>2</v>
          </cell>
          <cell r="AJ232">
            <v>2</v>
          </cell>
          <cell r="AK232">
            <v>2</v>
          </cell>
          <cell r="AL232">
            <v>2</v>
          </cell>
          <cell r="AM232">
            <v>0</v>
          </cell>
          <cell r="AN232">
            <v>0</v>
          </cell>
          <cell r="AO232">
            <v>0</v>
          </cell>
          <cell r="AP232">
            <v>0</v>
          </cell>
          <cell r="AQ232">
            <v>0</v>
          </cell>
          <cell r="AR232">
            <v>0</v>
          </cell>
          <cell r="AS232">
            <v>7</v>
          </cell>
          <cell r="AT232">
            <v>1.75</v>
          </cell>
          <cell r="AU232">
            <v>1651.56</v>
          </cell>
          <cell r="AV232">
            <v>412.89</v>
          </cell>
          <cell r="AW232">
            <v>1651.56</v>
          </cell>
          <cell r="AX232">
            <v>1651.56</v>
          </cell>
          <cell r="AY232">
            <v>0</v>
          </cell>
          <cell r="AZ232">
            <v>0</v>
          </cell>
          <cell r="BA232">
            <v>0</v>
          </cell>
          <cell r="BB232">
            <v>0</v>
          </cell>
          <cell r="BC232">
            <v>0</v>
          </cell>
          <cell r="BD232">
            <v>0</v>
          </cell>
          <cell r="BE232">
            <v>0</v>
          </cell>
          <cell r="BF232">
            <v>0</v>
          </cell>
          <cell r="BG232">
            <v>0</v>
          </cell>
          <cell r="BH232">
            <v>7290.8702999999996</v>
          </cell>
          <cell r="BI232">
            <v>7464.09</v>
          </cell>
          <cell r="BJ232">
            <v>7488.8977999999997</v>
          </cell>
          <cell r="BK232">
            <v>7464.09</v>
          </cell>
          <cell r="BL232">
            <v>7464.09</v>
          </cell>
          <cell r="BM232">
            <v>7488.8977999999997</v>
          </cell>
          <cell r="BN232" t="str">
            <v>&lt;--ADMw_F--</v>
          </cell>
          <cell r="BO232">
            <v>-3.7030000000000001E-3</v>
          </cell>
          <cell r="BP232">
            <v>0</v>
          </cell>
          <cell r="BQ232">
            <v>486.05</v>
          </cell>
          <cell r="BR232">
            <v>23</v>
          </cell>
          <cell r="BS232">
            <v>0.7</v>
          </cell>
          <cell r="BT232" t="str">
            <v>&lt;--Spacer--&gt;</v>
          </cell>
          <cell r="BU232" t="str">
            <v>&lt;--Spacer--&gt;</v>
          </cell>
          <cell r="BV232" t="str">
            <v>&lt;--Spacer--&gt;</v>
          </cell>
          <cell r="BW232" t="str">
            <v>&lt;--Spacer--&gt;</v>
          </cell>
          <cell r="BX232">
            <v>2117</v>
          </cell>
          <cell r="BY232">
            <v>8025000</v>
          </cell>
          <cell r="BZ232">
            <v>0</v>
          </cell>
          <cell r="CA232">
            <v>0</v>
          </cell>
          <cell r="CB232">
            <v>44000</v>
          </cell>
          <cell r="CC232">
            <v>0</v>
          </cell>
          <cell r="CD232">
            <v>0</v>
          </cell>
          <cell r="CE232">
            <v>0</v>
          </cell>
          <cell r="CF232">
            <v>0</v>
          </cell>
          <cell r="CG232">
            <v>10.61</v>
          </cell>
          <cell r="CH232">
            <v>2650000</v>
          </cell>
          <cell r="CI232">
            <v>5385.9</v>
          </cell>
          <cell r="CJ232">
            <v>5558.48</v>
          </cell>
          <cell r="CK232">
            <v>5385.9</v>
          </cell>
          <cell r="CL232">
            <v>172.58</v>
          </cell>
          <cell r="CM232">
            <v>0</v>
          </cell>
          <cell r="CN232" t="str">
            <v>--ADMw_C--&gt;</v>
          </cell>
          <cell r="CO232">
            <v>5385.9</v>
          </cell>
          <cell r="CP232">
            <v>5558.48</v>
          </cell>
          <cell r="CQ232">
            <v>5385.9</v>
          </cell>
          <cell r="CR232">
            <v>172.58</v>
          </cell>
          <cell r="CS232">
            <v>830</v>
          </cell>
          <cell r="CT232">
            <v>611.43280000000004</v>
          </cell>
          <cell r="CU232">
            <v>31.4</v>
          </cell>
          <cell r="CV232">
            <v>1721.29</v>
          </cell>
          <cell r="CW232">
            <v>860.64499999999998</v>
          </cell>
          <cell r="CX232">
            <v>1746.37</v>
          </cell>
          <cell r="CY232">
            <v>1721.29</v>
          </cell>
          <cell r="CZ232">
            <v>25.08</v>
          </cell>
          <cell r="DA232">
            <v>0</v>
          </cell>
          <cell r="DB232">
            <v>0</v>
          </cell>
          <cell r="DC232">
            <v>0</v>
          </cell>
          <cell r="DD232">
            <v>0</v>
          </cell>
          <cell r="DE232">
            <v>0</v>
          </cell>
          <cell r="DF232">
            <v>2</v>
          </cell>
          <cell r="DG232">
            <v>-0.5</v>
          </cell>
          <cell r="DH232">
            <v>2</v>
          </cell>
          <cell r="DI232">
            <v>2</v>
          </cell>
          <cell r="DJ232">
            <v>0</v>
          </cell>
          <cell r="DK232">
            <v>7</v>
          </cell>
          <cell r="DL232">
            <v>1.75</v>
          </cell>
          <cell r="DM232">
            <v>1600.97</v>
          </cell>
          <cell r="DN232">
            <v>400.24250000000001</v>
          </cell>
          <cell r="DO232">
            <v>1652.6</v>
          </cell>
          <cell r="DP232">
            <v>1600.97</v>
          </cell>
          <cell r="DQ232">
            <v>51.63</v>
          </cell>
          <cell r="DR232">
            <v>0</v>
          </cell>
          <cell r="DS232">
            <v>0</v>
          </cell>
          <cell r="DT232">
            <v>0</v>
          </cell>
          <cell r="DU232">
            <v>0</v>
          </cell>
          <cell r="DV232">
            <v>0</v>
          </cell>
          <cell r="DW232">
            <v>0</v>
          </cell>
          <cell r="DX232">
            <v>0</v>
          </cell>
          <cell r="DY232">
            <v>0</v>
          </cell>
          <cell r="DZ232">
            <v>7291.41</v>
          </cell>
          <cell r="EA232">
            <v>7290.8702999999996</v>
          </cell>
          <cell r="EB232">
            <v>7483.9224999999997</v>
          </cell>
          <cell r="EC232">
            <v>7488.8977999999997</v>
          </cell>
          <cell r="ED232">
            <v>7291.41</v>
          </cell>
          <cell r="EE232">
            <v>7488.8977999999997</v>
          </cell>
          <cell r="EF232" t="str">
            <v>&lt;--ADMw_C--</v>
          </cell>
          <cell r="EG232">
            <v>-6.241E-3</v>
          </cell>
          <cell r="EH232">
            <v>0</v>
          </cell>
          <cell r="EI232">
            <v>473.77</v>
          </cell>
          <cell r="EJ232">
            <v>24</v>
          </cell>
          <cell r="EK232">
            <v>0.7</v>
          </cell>
          <cell r="EL232" t="str">
            <v>&lt;--Spacer--&gt;</v>
          </cell>
          <cell r="EM232" t="str">
            <v>&lt;--Spacer--&gt;</v>
          </cell>
          <cell r="EN232" t="str">
            <v>&lt;--Spacer--&gt;</v>
          </cell>
          <cell r="EO232" t="str">
            <v>&lt;--Spacer--&gt;</v>
          </cell>
          <cell r="EP232">
            <v>2117</v>
          </cell>
          <cell r="EQ232">
            <v>7802934</v>
          </cell>
          <cell r="ER232">
            <v>0</v>
          </cell>
          <cell r="ES232">
            <v>629414</v>
          </cell>
          <cell r="ET232">
            <v>43223</v>
          </cell>
          <cell r="EU232">
            <v>0</v>
          </cell>
          <cell r="EV232">
            <v>0</v>
          </cell>
          <cell r="EW232">
            <v>0</v>
          </cell>
          <cell r="EX232">
            <v>0</v>
          </cell>
          <cell r="EY232">
            <v>10.48</v>
          </cell>
          <cell r="EZ232">
            <v>2809247</v>
          </cell>
          <cell r="FA232">
            <v>5388.85</v>
          </cell>
          <cell r="FB232">
            <v>5554.25</v>
          </cell>
          <cell r="FC232">
            <v>5388.85</v>
          </cell>
          <cell r="FD232">
            <v>165.4</v>
          </cell>
          <cell r="FE232">
            <v>0</v>
          </cell>
          <cell r="FF232" t="str">
            <v>--ADMw_P--&gt;</v>
          </cell>
          <cell r="FG232">
            <v>5388.85</v>
          </cell>
          <cell r="FH232">
            <v>5554.25</v>
          </cell>
          <cell r="FI232">
            <v>5388.85</v>
          </cell>
          <cell r="FJ232">
            <v>165.4</v>
          </cell>
          <cell r="FK232">
            <v>793</v>
          </cell>
          <cell r="FL232">
            <v>610.96749999999997</v>
          </cell>
          <cell r="FM232">
            <v>31.4</v>
          </cell>
          <cell r="FN232">
            <v>1672.87</v>
          </cell>
          <cell r="FO232">
            <v>836.43499999999995</v>
          </cell>
          <cell r="FP232">
            <v>1701.71</v>
          </cell>
          <cell r="FQ232">
            <v>1672.87</v>
          </cell>
          <cell r="FR232">
            <v>28.84</v>
          </cell>
          <cell r="FS232">
            <v>8.3000000000000007</v>
          </cell>
          <cell r="FT232">
            <v>8.3000000000000007</v>
          </cell>
          <cell r="FU232">
            <v>8.3000000000000007</v>
          </cell>
          <cell r="FV232">
            <v>8.3000000000000007</v>
          </cell>
          <cell r="FW232">
            <v>0</v>
          </cell>
          <cell r="FX232">
            <v>2</v>
          </cell>
          <cell r="FY232">
            <v>-0.3</v>
          </cell>
          <cell r="FZ232">
            <v>2</v>
          </cell>
          <cell r="GA232">
            <v>2</v>
          </cell>
          <cell r="GB232">
            <v>0</v>
          </cell>
          <cell r="GC232">
            <v>9</v>
          </cell>
          <cell r="GD232">
            <v>2.25</v>
          </cell>
          <cell r="GE232">
            <v>1654.03</v>
          </cell>
          <cell r="GF232">
            <v>413.50749999999999</v>
          </cell>
          <cell r="GG232">
            <v>1704.8</v>
          </cell>
          <cell r="GH232">
            <v>1654.03</v>
          </cell>
          <cell r="GI232">
            <v>50.77</v>
          </cell>
          <cell r="GJ232">
            <v>0</v>
          </cell>
          <cell r="GK232">
            <v>0</v>
          </cell>
          <cell r="GL232">
            <v>0</v>
          </cell>
          <cell r="GM232">
            <v>0</v>
          </cell>
          <cell r="GN232">
            <v>0</v>
          </cell>
          <cell r="GO232">
            <v>0</v>
          </cell>
          <cell r="GP232">
            <v>0</v>
          </cell>
          <cell r="GQ232">
            <v>0</v>
          </cell>
          <cell r="GR232">
            <v>7497.7691999999997</v>
          </cell>
          <cell r="GS232">
            <v>7291.41</v>
          </cell>
          <cell r="GT232">
            <v>7687.7116999999998</v>
          </cell>
          <cell r="GU232">
            <v>7483.9224999999997</v>
          </cell>
          <cell r="GV232">
            <v>7497.7691999999997</v>
          </cell>
          <cell r="GW232">
            <v>7687.7116999999998</v>
          </cell>
          <cell r="GX232" t="str">
            <v>&lt;--ADMw_P--</v>
          </cell>
          <cell r="GY232">
            <v>-5.6839999999999998E-3</v>
          </cell>
          <cell r="GZ232">
            <v>0</v>
          </cell>
          <cell r="HA232">
            <v>505.78</v>
          </cell>
          <cell r="HB232">
            <v>28</v>
          </cell>
          <cell r="HC232">
            <v>0.7</v>
          </cell>
          <cell r="HD232" t="str">
            <v>&lt;--Spacer--&gt;</v>
          </cell>
          <cell r="HE232" t="str">
            <v>&lt;--Spacer--&gt;</v>
          </cell>
          <cell r="HF232" t="str">
            <v>&lt;--Spacer--&gt;</v>
          </cell>
          <cell r="HG232" t="str">
            <v>&lt;--Spacer--&gt;</v>
          </cell>
          <cell r="HH232">
            <v>2117</v>
          </cell>
          <cell r="HI232">
            <v>7579723</v>
          </cell>
          <cell r="HJ232">
            <v>5024</v>
          </cell>
          <cell r="HK232">
            <v>346496</v>
          </cell>
          <cell r="HL232">
            <v>60043</v>
          </cell>
          <cell r="HM232">
            <v>0</v>
          </cell>
          <cell r="HN232">
            <v>0</v>
          </cell>
          <cell r="HO232">
            <v>0</v>
          </cell>
          <cell r="HP232">
            <v>0</v>
          </cell>
          <cell r="HQ232">
            <v>10.66</v>
          </cell>
          <cell r="HR232">
            <v>2718893</v>
          </cell>
          <cell r="HS232">
            <v>5442.96</v>
          </cell>
          <cell r="HT232">
            <v>5605.97</v>
          </cell>
          <cell r="HU232">
            <v>5442.96</v>
          </cell>
          <cell r="HV232">
            <v>163.01</v>
          </cell>
          <cell r="HW232">
            <v>0</v>
          </cell>
          <cell r="HX232" t="str">
            <v>--ADMw_O--&gt;</v>
          </cell>
          <cell r="HY232">
            <v>5442.96</v>
          </cell>
          <cell r="HZ232">
            <v>5605.97</v>
          </cell>
          <cell r="IA232">
            <v>5442.96</v>
          </cell>
          <cell r="IB232">
            <v>163.01</v>
          </cell>
          <cell r="IC232">
            <v>813</v>
          </cell>
          <cell r="ID232">
            <v>616.6567</v>
          </cell>
          <cell r="IE232">
            <v>39.4</v>
          </cell>
          <cell r="IF232">
            <v>1775.36</v>
          </cell>
          <cell r="IG232">
            <v>887.68</v>
          </cell>
          <cell r="IH232">
            <v>1799.36</v>
          </cell>
          <cell r="II232">
            <v>1775.36</v>
          </cell>
          <cell r="IJ232">
            <v>24</v>
          </cell>
          <cell r="IK232">
            <v>8.69</v>
          </cell>
          <cell r="IL232">
            <v>8.69</v>
          </cell>
          <cell r="IM232">
            <v>8.69</v>
          </cell>
          <cell r="IN232">
            <v>8.69</v>
          </cell>
          <cell r="IO232">
            <v>0</v>
          </cell>
          <cell r="IP232">
            <v>0</v>
          </cell>
          <cell r="IQ232">
            <v>0</v>
          </cell>
          <cell r="IR232">
            <v>0</v>
          </cell>
          <cell r="IS232">
            <v>0</v>
          </cell>
          <cell r="IT232">
            <v>0</v>
          </cell>
          <cell r="IU232">
            <v>15</v>
          </cell>
          <cell r="IV232">
            <v>3.75</v>
          </cell>
          <cell r="IW232">
            <v>1994.53</v>
          </cell>
          <cell r="IX232">
            <v>498.63249999999999</v>
          </cell>
          <cell r="IY232">
            <v>2054.2600000000002</v>
          </cell>
          <cell r="IZ232">
            <v>1994.53</v>
          </cell>
          <cell r="JA232">
            <v>59.73</v>
          </cell>
          <cell r="JB232">
            <v>0</v>
          </cell>
          <cell r="JC232">
            <v>0</v>
          </cell>
          <cell r="JD232">
            <v>0</v>
          </cell>
          <cell r="JE232">
            <v>0</v>
          </cell>
          <cell r="JF232">
            <v>0</v>
          </cell>
          <cell r="JG232">
            <v>0</v>
          </cell>
          <cell r="JH232">
            <v>0</v>
          </cell>
          <cell r="JI232">
            <v>0</v>
          </cell>
          <cell r="JJ232">
            <v>7497.7691999999997</v>
          </cell>
          <cell r="JK232">
            <v>7687.7116999999998</v>
          </cell>
          <cell r="JL232" t="str">
            <v>&lt;--ADMw_O--</v>
          </cell>
          <cell r="JM232">
            <v>-6.3680000000000004E-3</v>
          </cell>
          <cell r="JN232">
            <v>0</v>
          </cell>
          <cell r="JO232">
            <v>485</v>
          </cell>
          <cell r="JP232">
            <v>32</v>
          </cell>
          <cell r="JQ232">
            <v>0.7</v>
          </cell>
          <cell r="JR232">
            <v>43640.35126797454</v>
          </cell>
          <cell r="JS232">
            <v>1</v>
          </cell>
          <cell r="JT232">
            <v>2</v>
          </cell>
        </row>
        <row r="233">
          <cell r="A233">
            <v>4230</v>
          </cell>
          <cell r="B233">
            <v>2146</v>
          </cell>
          <cell r="D233" t="str">
            <v>Marion</v>
          </cell>
          <cell r="E233" t="str">
            <v>Woodburn SD 103</v>
          </cell>
          <cell r="F233" t="str">
            <v>Woodburn Arthur Academy</v>
          </cell>
          <cell r="H233">
            <v>0</v>
          </cell>
          <cell r="I233">
            <v>0</v>
          </cell>
          <cell r="J233">
            <v>0</v>
          </cell>
          <cell r="K233">
            <v>0</v>
          </cell>
          <cell r="L233">
            <v>0</v>
          </cell>
          <cell r="M233">
            <v>0</v>
          </cell>
          <cell r="N233">
            <v>0</v>
          </cell>
          <cell r="O233">
            <v>0</v>
          </cell>
          <cell r="P233">
            <v>0</v>
          </cell>
          <cell r="Q233">
            <v>0</v>
          </cell>
          <cell r="R233">
            <v>0</v>
          </cell>
          <cell r="T233">
            <v>0</v>
          </cell>
          <cell r="U233">
            <v>0</v>
          </cell>
          <cell r="V233" t="str">
            <v>--ADMw_F--&gt;</v>
          </cell>
          <cell r="W233">
            <v>0</v>
          </cell>
          <cell r="Y233">
            <v>0</v>
          </cell>
          <cell r="Z233">
            <v>0</v>
          </cell>
          <cell r="AA233">
            <v>0</v>
          </cell>
          <cell r="AB233">
            <v>0</v>
          </cell>
          <cell r="AC233">
            <v>0</v>
          </cell>
          <cell r="AD233">
            <v>0</v>
          </cell>
          <cell r="AE233">
            <v>0</v>
          </cell>
          <cell r="AG233">
            <v>0</v>
          </cell>
          <cell r="AH233">
            <v>0</v>
          </cell>
          <cell r="AI233">
            <v>0</v>
          </cell>
          <cell r="AJ233">
            <v>0</v>
          </cell>
          <cell r="AL233">
            <v>0</v>
          </cell>
          <cell r="AM233">
            <v>0</v>
          </cell>
          <cell r="AN233">
            <v>0</v>
          </cell>
          <cell r="AO233">
            <v>0</v>
          </cell>
          <cell r="AQ233">
            <v>0</v>
          </cell>
          <cell r="AR233">
            <v>0</v>
          </cell>
          <cell r="AS233">
            <v>0</v>
          </cell>
          <cell r="AT233">
            <v>0</v>
          </cell>
          <cell r="AU233">
            <v>0</v>
          </cell>
          <cell r="AV233">
            <v>0</v>
          </cell>
          <cell r="AX233">
            <v>0</v>
          </cell>
          <cell r="AY233">
            <v>0</v>
          </cell>
          <cell r="AZ233">
            <v>0</v>
          </cell>
          <cell r="BB233">
            <v>0</v>
          </cell>
          <cell r="BC233">
            <v>0</v>
          </cell>
          <cell r="BD233">
            <v>0</v>
          </cell>
          <cell r="BF233">
            <v>0</v>
          </cell>
          <cell r="BG233">
            <v>0</v>
          </cell>
          <cell r="BH233">
            <v>198.0275</v>
          </cell>
          <cell r="BI233">
            <v>0</v>
          </cell>
          <cell r="BL233">
            <v>198.0275</v>
          </cell>
          <cell r="BN233" t="str">
            <v>&lt;--ADMw_F--</v>
          </cell>
          <cell r="BO233">
            <v>0</v>
          </cell>
          <cell r="BP233">
            <v>0</v>
          </cell>
          <cell r="BQ233">
            <v>0</v>
          </cell>
          <cell r="BR233">
            <v>0</v>
          </cell>
          <cell r="BS233">
            <v>0</v>
          </cell>
          <cell r="BT233" t="str">
            <v>&lt;--Spacer--&gt;</v>
          </cell>
          <cell r="BU233" t="str">
            <v>&lt;--Spacer--&gt;</v>
          </cell>
          <cell r="BV233" t="str">
            <v>&lt;--Spacer--&gt;</v>
          </cell>
          <cell r="BW233" t="str">
            <v>&lt;--Spacer--&gt;</v>
          </cell>
          <cell r="BY233">
            <v>0</v>
          </cell>
          <cell r="BZ233">
            <v>0</v>
          </cell>
          <cell r="CA233">
            <v>0</v>
          </cell>
          <cell r="CB233">
            <v>0</v>
          </cell>
          <cell r="CC233">
            <v>0</v>
          </cell>
          <cell r="CD233">
            <v>0</v>
          </cell>
          <cell r="CE233">
            <v>0</v>
          </cell>
          <cell r="CF233">
            <v>0</v>
          </cell>
          <cell r="CG233">
            <v>0</v>
          </cell>
          <cell r="CH233">
            <v>0</v>
          </cell>
          <cell r="CI233">
            <v>172.58</v>
          </cell>
          <cell r="CK233">
            <v>172.58</v>
          </cell>
          <cell r="CL233">
            <v>0</v>
          </cell>
          <cell r="CM233">
            <v>0</v>
          </cell>
          <cell r="CN233" t="str">
            <v>--ADMw_C--&gt;</v>
          </cell>
          <cell r="CO233">
            <v>172.58</v>
          </cell>
          <cell r="CQ233">
            <v>172.58</v>
          </cell>
          <cell r="CR233">
            <v>0</v>
          </cell>
          <cell r="CS233">
            <v>0</v>
          </cell>
          <cell r="CT233">
            <v>0</v>
          </cell>
          <cell r="CU233">
            <v>0</v>
          </cell>
          <cell r="CV233">
            <v>25.08</v>
          </cell>
          <cell r="CW233">
            <v>12.54</v>
          </cell>
          <cell r="CY233">
            <v>25.08</v>
          </cell>
          <cell r="CZ233">
            <v>0</v>
          </cell>
          <cell r="DA233">
            <v>0</v>
          </cell>
          <cell r="DB233">
            <v>0</v>
          </cell>
          <cell r="DD233">
            <v>0</v>
          </cell>
          <cell r="DE233">
            <v>0</v>
          </cell>
          <cell r="DF233">
            <v>0</v>
          </cell>
          <cell r="DG233">
            <v>0</v>
          </cell>
          <cell r="DI233">
            <v>0</v>
          </cell>
          <cell r="DJ233">
            <v>0</v>
          </cell>
          <cell r="DK233">
            <v>0</v>
          </cell>
          <cell r="DL233">
            <v>0</v>
          </cell>
          <cell r="DM233">
            <v>51.63</v>
          </cell>
          <cell r="DN233">
            <v>12.907500000000001</v>
          </cell>
          <cell r="DP233">
            <v>51.63</v>
          </cell>
          <cell r="DQ233">
            <v>0</v>
          </cell>
          <cell r="DR233">
            <v>0</v>
          </cell>
          <cell r="DT233">
            <v>0</v>
          </cell>
          <cell r="DU233">
            <v>0</v>
          </cell>
          <cell r="DV233">
            <v>0</v>
          </cell>
          <cell r="DX233">
            <v>0</v>
          </cell>
          <cell r="DY233">
            <v>0</v>
          </cell>
          <cell r="DZ233">
            <v>192.51249999999999</v>
          </cell>
          <cell r="EA233">
            <v>198.0275</v>
          </cell>
          <cell r="ED233">
            <v>198.0275</v>
          </cell>
          <cell r="EF233" t="str">
            <v>&lt;--ADMw_C--</v>
          </cell>
          <cell r="EG233">
            <v>-6.241E-3</v>
          </cell>
          <cell r="EH233">
            <v>0</v>
          </cell>
          <cell r="EI233">
            <v>0</v>
          </cell>
          <cell r="EJ233">
            <v>0</v>
          </cell>
          <cell r="EK233">
            <v>0</v>
          </cell>
          <cell r="EL233" t="str">
            <v>&lt;--Spacer--&gt;</v>
          </cell>
          <cell r="EM233" t="str">
            <v>&lt;--Spacer--&gt;</v>
          </cell>
          <cell r="EN233" t="str">
            <v>&lt;--Spacer--&gt;</v>
          </cell>
          <cell r="EO233" t="str">
            <v>&lt;--Spacer--&gt;</v>
          </cell>
          <cell r="EQ233">
            <v>0</v>
          </cell>
          <cell r="ER233">
            <v>0</v>
          </cell>
          <cell r="ES233">
            <v>0</v>
          </cell>
          <cell r="ET233">
            <v>0</v>
          </cell>
          <cell r="EU233">
            <v>0</v>
          </cell>
          <cell r="EV233">
            <v>0</v>
          </cell>
          <cell r="EW233">
            <v>0</v>
          </cell>
          <cell r="EX233">
            <v>0</v>
          </cell>
          <cell r="EY233">
            <v>0</v>
          </cell>
          <cell r="EZ233">
            <v>0</v>
          </cell>
          <cell r="FA233">
            <v>165.4</v>
          </cell>
          <cell r="FC233">
            <v>165.4</v>
          </cell>
          <cell r="FD233">
            <v>0</v>
          </cell>
          <cell r="FE233">
            <v>0</v>
          </cell>
          <cell r="FF233" t="str">
            <v>--ADMw_P--&gt;</v>
          </cell>
          <cell r="FG233">
            <v>165.4</v>
          </cell>
          <cell r="FI233">
            <v>165.4</v>
          </cell>
          <cell r="FJ233">
            <v>0</v>
          </cell>
          <cell r="FK233">
            <v>0</v>
          </cell>
          <cell r="FL233">
            <v>0</v>
          </cell>
          <cell r="FM233">
            <v>0</v>
          </cell>
          <cell r="FN233">
            <v>28.84</v>
          </cell>
          <cell r="FO233">
            <v>14.42</v>
          </cell>
          <cell r="FQ233">
            <v>28.84</v>
          </cell>
          <cell r="FR233">
            <v>0</v>
          </cell>
          <cell r="FS233">
            <v>0</v>
          </cell>
          <cell r="FT233">
            <v>0</v>
          </cell>
          <cell r="FV233">
            <v>0</v>
          </cell>
          <cell r="FW233">
            <v>0</v>
          </cell>
          <cell r="FX233">
            <v>0</v>
          </cell>
          <cell r="FY233">
            <v>0</v>
          </cell>
          <cell r="GA233">
            <v>0</v>
          </cell>
          <cell r="GB233">
            <v>0</v>
          </cell>
          <cell r="GC233">
            <v>0</v>
          </cell>
          <cell r="GD233">
            <v>0</v>
          </cell>
          <cell r="GE233">
            <v>50.77</v>
          </cell>
          <cell r="GF233">
            <v>12.692500000000001</v>
          </cell>
          <cell r="GH233">
            <v>50.77</v>
          </cell>
          <cell r="GI233">
            <v>0</v>
          </cell>
          <cell r="GJ233">
            <v>0</v>
          </cell>
          <cell r="GL233">
            <v>0</v>
          </cell>
          <cell r="GM233">
            <v>0</v>
          </cell>
          <cell r="GN233">
            <v>0</v>
          </cell>
          <cell r="GP233">
            <v>0</v>
          </cell>
          <cell r="GQ233">
            <v>0</v>
          </cell>
          <cell r="GR233">
            <v>189.9425</v>
          </cell>
          <cell r="GS233">
            <v>192.51249999999999</v>
          </cell>
          <cell r="GV233">
            <v>192.51249999999999</v>
          </cell>
          <cell r="GX233" t="str">
            <v>&lt;--ADMw_P--</v>
          </cell>
          <cell r="GY233">
            <v>0</v>
          </cell>
          <cell r="GZ233">
            <v>0</v>
          </cell>
          <cell r="HA233">
            <v>0</v>
          </cell>
          <cell r="HB233">
            <v>0</v>
          </cell>
          <cell r="HC233">
            <v>0</v>
          </cell>
          <cell r="HD233" t="str">
            <v>&lt;--Spacer--&gt;</v>
          </cell>
          <cell r="HE233" t="str">
            <v>&lt;--Spacer--&gt;</v>
          </cell>
          <cell r="HF233" t="str">
            <v>&lt;--Spacer--&gt;</v>
          </cell>
          <cell r="HG233" t="str">
            <v>&lt;--Spacer--&gt;</v>
          </cell>
          <cell r="HI233">
            <v>0</v>
          </cell>
          <cell r="HJ233">
            <v>0</v>
          </cell>
          <cell r="HK233">
            <v>0</v>
          </cell>
          <cell r="HL233">
            <v>0</v>
          </cell>
          <cell r="HM233">
            <v>0</v>
          </cell>
          <cell r="HN233">
            <v>0</v>
          </cell>
          <cell r="HO233">
            <v>0</v>
          </cell>
          <cell r="HP233">
            <v>0</v>
          </cell>
          <cell r="HQ233">
            <v>0</v>
          </cell>
          <cell r="HR233">
            <v>0</v>
          </cell>
          <cell r="HS233">
            <v>163.01</v>
          </cell>
          <cell r="HU233">
            <v>163.01</v>
          </cell>
          <cell r="HV233">
            <v>0</v>
          </cell>
          <cell r="HW233">
            <v>0</v>
          </cell>
          <cell r="HX233" t="str">
            <v>--ADMw_O--&gt;</v>
          </cell>
          <cell r="HY233">
            <v>163.01</v>
          </cell>
          <cell r="IA233">
            <v>163.01</v>
          </cell>
          <cell r="IB233">
            <v>0</v>
          </cell>
          <cell r="IC233">
            <v>0</v>
          </cell>
          <cell r="ID233">
            <v>0</v>
          </cell>
          <cell r="IE233">
            <v>0</v>
          </cell>
          <cell r="IF233">
            <v>24</v>
          </cell>
          <cell r="IG233">
            <v>12</v>
          </cell>
          <cell r="II233">
            <v>24</v>
          </cell>
          <cell r="IJ233">
            <v>0</v>
          </cell>
          <cell r="IK233">
            <v>0</v>
          </cell>
          <cell r="IL233">
            <v>0</v>
          </cell>
          <cell r="IN233">
            <v>0</v>
          </cell>
          <cell r="IO233">
            <v>0</v>
          </cell>
          <cell r="IP233">
            <v>0</v>
          </cell>
          <cell r="IQ233">
            <v>0</v>
          </cell>
          <cell r="IS233">
            <v>0</v>
          </cell>
          <cell r="IT233">
            <v>0</v>
          </cell>
          <cell r="IU233">
            <v>0</v>
          </cell>
          <cell r="IV233">
            <v>0</v>
          </cell>
          <cell r="IW233">
            <v>59.73</v>
          </cell>
          <cell r="IX233">
            <v>14.932499999999999</v>
          </cell>
          <cell r="IZ233">
            <v>59.73</v>
          </cell>
          <cell r="JA233">
            <v>0</v>
          </cell>
          <cell r="JB233">
            <v>0</v>
          </cell>
          <cell r="JD233">
            <v>0</v>
          </cell>
          <cell r="JE233">
            <v>0</v>
          </cell>
          <cell r="JF233">
            <v>0</v>
          </cell>
          <cell r="JH233">
            <v>0</v>
          </cell>
          <cell r="JI233">
            <v>0</v>
          </cell>
          <cell r="JJ233">
            <v>189.9425</v>
          </cell>
          <cell r="JL233" t="str">
            <v>&lt;--ADMw_O--</v>
          </cell>
          <cell r="JM233">
            <v>0</v>
          </cell>
          <cell r="JN233">
            <v>0</v>
          </cell>
          <cell r="JO233">
            <v>0</v>
          </cell>
          <cell r="JP233">
            <v>0</v>
          </cell>
          <cell r="JQ233">
            <v>0</v>
          </cell>
          <cell r="JR233">
            <v>43640.35126797454</v>
          </cell>
          <cell r="JS233">
            <v>1</v>
          </cell>
          <cell r="JT233">
            <v>3</v>
          </cell>
        </row>
        <row r="234">
          <cell r="A234">
            <v>2147</v>
          </cell>
          <cell r="B234">
            <v>2147</v>
          </cell>
          <cell r="C234" t="str">
            <v>25001</v>
          </cell>
          <cell r="D234" t="str">
            <v>Morrow</v>
          </cell>
          <cell r="E234" t="str">
            <v>Morrow SD 1</v>
          </cell>
          <cell r="G234">
            <v>2200</v>
          </cell>
          <cell r="H234">
            <v>7800000</v>
          </cell>
          <cell r="I234">
            <v>35000</v>
          </cell>
          <cell r="J234">
            <v>0</v>
          </cell>
          <cell r="K234">
            <v>25000</v>
          </cell>
          <cell r="L234">
            <v>0</v>
          </cell>
          <cell r="M234">
            <v>0</v>
          </cell>
          <cell r="N234">
            <v>173000</v>
          </cell>
          <cell r="O234">
            <v>0</v>
          </cell>
          <cell r="P234">
            <v>11.91</v>
          </cell>
          <cell r="Q234">
            <v>860000</v>
          </cell>
          <cell r="R234">
            <v>2304</v>
          </cell>
          <cell r="S234">
            <v>2304</v>
          </cell>
          <cell r="T234">
            <v>2304</v>
          </cell>
          <cell r="U234">
            <v>0</v>
          </cell>
          <cell r="V234" t="str">
            <v>--ADMw_F--&gt;</v>
          </cell>
          <cell r="W234">
            <v>2304</v>
          </cell>
          <cell r="X234">
            <v>2304</v>
          </cell>
          <cell r="Y234">
            <v>2304</v>
          </cell>
          <cell r="Z234">
            <v>0</v>
          </cell>
          <cell r="AA234">
            <v>296</v>
          </cell>
          <cell r="AB234">
            <v>253.44</v>
          </cell>
          <cell r="AC234">
            <v>1.5</v>
          </cell>
          <cell r="AD234">
            <v>431</v>
          </cell>
          <cell r="AE234">
            <v>215.5</v>
          </cell>
          <cell r="AF234">
            <v>431</v>
          </cell>
          <cell r="AG234">
            <v>431</v>
          </cell>
          <cell r="AH234">
            <v>0</v>
          </cell>
          <cell r="AI234">
            <v>3</v>
          </cell>
          <cell r="AJ234">
            <v>3</v>
          </cell>
          <cell r="AK234">
            <v>3</v>
          </cell>
          <cell r="AL234">
            <v>3</v>
          </cell>
          <cell r="AM234">
            <v>0</v>
          </cell>
          <cell r="AN234">
            <v>0</v>
          </cell>
          <cell r="AO234">
            <v>0</v>
          </cell>
          <cell r="AP234">
            <v>0</v>
          </cell>
          <cell r="AQ234">
            <v>0</v>
          </cell>
          <cell r="AR234">
            <v>0</v>
          </cell>
          <cell r="AS234">
            <v>15</v>
          </cell>
          <cell r="AT234">
            <v>3.75</v>
          </cell>
          <cell r="AU234">
            <v>350</v>
          </cell>
          <cell r="AV234">
            <v>87.5</v>
          </cell>
          <cell r="AW234">
            <v>350</v>
          </cell>
          <cell r="AX234">
            <v>350</v>
          </cell>
          <cell r="AY234">
            <v>0</v>
          </cell>
          <cell r="AZ234">
            <v>26.13</v>
          </cell>
          <cell r="BA234">
            <v>26.13</v>
          </cell>
          <cell r="BB234">
            <v>26.13</v>
          </cell>
          <cell r="BC234">
            <v>0</v>
          </cell>
          <cell r="BD234">
            <v>220.19</v>
          </cell>
          <cell r="BE234">
            <v>220.19</v>
          </cell>
          <cell r="BF234">
            <v>220.19</v>
          </cell>
          <cell r="BG234">
            <v>0</v>
          </cell>
          <cell r="BH234">
            <v>3103.5331999999999</v>
          </cell>
          <cell r="BI234">
            <v>3115.01</v>
          </cell>
          <cell r="BJ234">
            <v>3103.5331999999999</v>
          </cell>
          <cell r="BK234">
            <v>3115.01</v>
          </cell>
          <cell r="BL234">
            <v>3115.01</v>
          </cell>
          <cell r="BM234">
            <v>3115.01</v>
          </cell>
          <cell r="BN234" t="str">
            <v>&lt;--ADMw_F--</v>
          </cell>
          <cell r="BO234">
            <v>0</v>
          </cell>
          <cell r="BP234">
            <v>0</v>
          </cell>
          <cell r="BQ234">
            <v>373.26</v>
          </cell>
          <cell r="BR234">
            <v>7</v>
          </cell>
          <cell r="BS234">
            <v>0.7</v>
          </cell>
          <cell r="BT234" t="str">
            <v>&lt;--Spacer--&gt;</v>
          </cell>
          <cell r="BU234" t="str">
            <v>&lt;--Spacer--&gt;</v>
          </cell>
          <cell r="BV234" t="str">
            <v>&lt;--Spacer--&gt;</v>
          </cell>
          <cell r="BW234" t="str">
            <v>&lt;--Spacer--&gt;</v>
          </cell>
          <cell r="BX234">
            <v>2200</v>
          </cell>
          <cell r="BY234">
            <v>7610000</v>
          </cell>
          <cell r="BZ234">
            <v>35000</v>
          </cell>
          <cell r="CA234">
            <v>0</v>
          </cell>
          <cell r="CB234">
            <v>25000</v>
          </cell>
          <cell r="CC234">
            <v>0</v>
          </cell>
          <cell r="CD234">
            <v>0</v>
          </cell>
          <cell r="CE234">
            <v>170000</v>
          </cell>
          <cell r="CF234">
            <v>0</v>
          </cell>
          <cell r="CG234">
            <v>11.47</v>
          </cell>
          <cell r="CH234">
            <v>840000</v>
          </cell>
          <cell r="CI234">
            <v>2290.62</v>
          </cell>
          <cell r="CJ234">
            <v>2290.62</v>
          </cell>
          <cell r="CK234">
            <v>2290.62</v>
          </cell>
          <cell r="CL234">
            <v>0</v>
          </cell>
          <cell r="CM234">
            <v>0</v>
          </cell>
          <cell r="CN234" t="str">
            <v>--ADMw_C--&gt;</v>
          </cell>
          <cell r="CO234">
            <v>2290.62</v>
          </cell>
          <cell r="CP234">
            <v>2290.62</v>
          </cell>
          <cell r="CQ234">
            <v>2290.62</v>
          </cell>
          <cell r="CR234">
            <v>0</v>
          </cell>
          <cell r="CS234">
            <v>296</v>
          </cell>
          <cell r="CT234">
            <v>251.9682</v>
          </cell>
          <cell r="CU234">
            <v>1.5</v>
          </cell>
          <cell r="CV234">
            <v>439.63</v>
          </cell>
          <cell r="CW234">
            <v>219.815</v>
          </cell>
          <cell r="CX234">
            <v>439.63</v>
          </cell>
          <cell r="CY234">
            <v>439.63</v>
          </cell>
          <cell r="CZ234">
            <v>0</v>
          </cell>
          <cell r="DA234">
            <v>2.06</v>
          </cell>
          <cell r="DB234">
            <v>2.06</v>
          </cell>
          <cell r="DC234">
            <v>2.06</v>
          </cell>
          <cell r="DD234">
            <v>2.06</v>
          </cell>
          <cell r="DE234">
            <v>0</v>
          </cell>
          <cell r="DF234">
            <v>0</v>
          </cell>
          <cell r="DG234">
            <v>0</v>
          </cell>
          <cell r="DH234">
            <v>0</v>
          </cell>
          <cell r="DI234">
            <v>0</v>
          </cell>
          <cell r="DJ234">
            <v>0</v>
          </cell>
          <cell r="DK234">
            <v>15</v>
          </cell>
          <cell r="DL234">
            <v>3.75</v>
          </cell>
          <cell r="DM234">
            <v>350</v>
          </cell>
          <cell r="DN234">
            <v>87.5</v>
          </cell>
          <cell r="DO234">
            <v>350</v>
          </cell>
          <cell r="DP234">
            <v>350</v>
          </cell>
          <cell r="DQ234">
            <v>0</v>
          </cell>
          <cell r="DR234">
            <v>26.13</v>
          </cell>
          <cell r="DS234">
            <v>26.13</v>
          </cell>
          <cell r="DT234">
            <v>26.13</v>
          </cell>
          <cell r="DU234">
            <v>0</v>
          </cell>
          <cell r="DV234">
            <v>220.19</v>
          </cell>
          <cell r="DW234">
            <v>220.19</v>
          </cell>
          <cell r="DX234">
            <v>220.19</v>
          </cell>
          <cell r="DY234">
            <v>0</v>
          </cell>
          <cell r="DZ234">
            <v>3095.7022000000002</v>
          </cell>
          <cell r="EA234">
            <v>3103.5331999999999</v>
          </cell>
          <cell r="EB234">
            <v>3095.7022000000002</v>
          </cell>
          <cell r="EC234">
            <v>3103.5331999999999</v>
          </cell>
          <cell r="ED234">
            <v>3103.5331999999999</v>
          </cell>
          <cell r="EE234">
            <v>3103.5331999999999</v>
          </cell>
          <cell r="EF234" t="str">
            <v>&lt;--ADMw_C--</v>
          </cell>
          <cell r="EG234">
            <v>0</v>
          </cell>
          <cell r="EH234">
            <v>0</v>
          </cell>
          <cell r="EI234">
            <v>366.71</v>
          </cell>
          <cell r="EJ234">
            <v>8</v>
          </cell>
          <cell r="EK234">
            <v>0.7</v>
          </cell>
          <cell r="EL234" t="str">
            <v>&lt;--Spacer--&gt;</v>
          </cell>
          <cell r="EM234" t="str">
            <v>&lt;--Spacer--&gt;</v>
          </cell>
          <cell r="EN234" t="str">
            <v>&lt;--Spacer--&gt;</v>
          </cell>
          <cell r="EO234" t="str">
            <v>&lt;--Spacer--&gt;</v>
          </cell>
          <cell r="EP234">
            <v>2200</v>
          </cell>
          <cell r="EQ234">
            <v>6989589</v>
          </cell>
          <cell r="ER234">
            <v>38251</v>
          </cell>
          <cell r="ES234">
            <v>181175</v>
          </cell>
          <cell r="ET234">
            <v>24334</v>
          </cell>
          <cell r="EU234">
            <v>0</v>
          </cell>
          <cell r="EV234">
            <v>0</v>
          </cell>
          <cell r="EW234">
            <v>146451</v>
          </cell>
          <cell r="EX234">
            <v>0</v>
          </cell>
          <cell r="EY234">
            <v>11.91</v>
          </cell>
          <cell r="EZ234">
            <v>968877</v>
          </cell>
          <cell r="FA234">
            <v>2259.52</v>
          </cell>
          <cell r="FB234">
            <v>2259.52</v>
          </cell>
          <cell r="FC234">
            <v>2259.52</v>
          </cell>
          <cell r="FD234">
            <v>0</v>
          </cell>
          <cell r="FE234">
            <v>0</v>
          </cell>
          <cell r="FF234" t="str">
            <v>--ADMw_P--&gt;</v>
          </cell>
          <cell r="FG234">
            <v>2259.52</v>
          </cell>
          <cell r="FH234">
            <v>2259.52</v>
          </cell>
          <cell r="FI234">
            <v>2259.52</v>
          </cell>
          <cell r="FJ234">
            <v>0</v>
          </cell>
          <cell r="FK234">
            <v>288</v>
          </cell>
          <cell r="FL234">
            <v>248.5472</v>
          </cell>
          <cell r="FM234">
            <v>1.5</v>
          </cell>
          <cell r="FN234">
            <v>463.05</v>
          </cell>
          <cell r="FO234">
            <v>231.52500000000001</v>
          </cell>
          <cell r="FP234">
            <v>463.05</v>
          </cell>
          <cell r="FQ234">
            <v>463.05</v>
          </cell>
          <cell r="FR234">
            <v>0</v>
          </cell>
          <cell r="FS234">
            <v>6.29</v>
          </cell>
          <cell r="FT234">
            <v>6.29</v>
          </cell>
          <cell r="FU234">
            <v>6.29</v>
          </cell>
          <cell r="FV234">
            <v>6.29</v>
          </cell>
          <cell r="FW234">
            <v>0</v>
          </cell>
          <cell r="FX234">
            <v>0</v>
          </cell>
          <cell r="FY234">
            <v>0</v>
          </cell>
          <cell r="FZ234">
            <v>0</v>
          </cell>
          <cell r="GA234">
            <v>0</v>
          </cell>
          <cell r="GB234">
            <v>0</v>
          </cell>
          <cell r="GC234">
            <v>15</v>
          </cell>
          <cell r="GD234">
            <v>3.75</v>
          </cell>
          <cell r="GE234">
            <v>393</v>
          </cell>
          <cell r="GF234">
            <v>98.25</v>
          </cell>
          <cell r="GG234">
            <v>393</v>
          </cell>
          <cell r="GH234">
            <v>393</v>
          </cell>
          <cell r="GI234">
            <v>0</v>
          </cell>
          <cell r="GJ234">
            <v>26.13</v>
          </cell>
          <cell r="GK234">
            <v>26.13</v>
          </cell>
          <cell r="GL234">
            <v>26.13</v>
          </cell>
          <cell r="GM234">
            <v>0</v>
          </cell>
          <cell r="GN234">
            <v>220.19</v>
          </cell>
          <cell r="GO234">
            <v>220.19</v>
          </cell>
          <cell r="GP234">
            <v>220.19</v>
          </cell>
          <cell r="GQ234">
            <v>0</v>
          </cell>
          <cell r="GR234">
            <v>3047.0931999999998</v>
          </cell>
          <cell r="GS234">
            <v>3095.7022000000002</v>
          </cell>
          <cell r="GT234">
            <v>3047.0931999999998</v>
          </cell>
          <cell r="GU234">
            <v>3095.7022000000002</v>
          </cell>
          <cell r="GV234">
            <v>3095.7022000000002</v>
          </cell>
          <cell r="GW234">
            <v>3095.7022000000002</v>
          </cell>
          <cell r="GX234" t="str">
            <v>&lt;--ADMw_P--</v>
          </cell>
          <cell r="GY234">
            <v>-1.498E-3</v>
          </cell>
          <cell r="GZ234">
            <v>0</v>
          </cell>
          <cell r="HA234">
            <v>428.8</v>
          </cell>
          <cell r="HB234">
            <v>15</v>
          </cell>
          <cell r="HC234">
            <v>0.7</v>
          </cell>
          <cell r="HD234" t="str">
            <v>&lt;--Spacer--&gt;</v>
          </cell>
          <cell r="HE234" t="str">
            <v>&lt;--Spacer--&gt;</v>
          </cell>
          <cell r="HF234" t="str">
            <v>&lt;--Spacer--&gt;</v>
          </cell>
          <cell r="HG234" t="str">
            <v>&lt;--Spacer--&gt;</v>
          </cell>
          <cell r="HH234">
            <v>2200</v>
          </cell>
          <cell r="HI234">
            <v>7765422</v>
          </cell>
          <cell r="HJ234">
            <v>6709</v>
          </cell>
          <cell r="HK234">
            <v>221728</v>
          </cell>
          <cell r="HL234">
            <v>26485</v>
          </cell>
          <cell r="HM234">
            <v>0</v>
          </cell>
          <cell r="HN234">
            <v>0</v>
          </cell>
          <cell r="HO234">
            <v>133912</v>
          </cell>
          <cell r="HP234">
            <v>0</v>
          </cell>
          <cell r="HQ234">
            <v>12.56</v>
          </cell>
          <cell r="HR234">
            <v>859173</v>
          </cell>
          <cell r="HS234">
            <v>2204.37</v>
          </cell>
          <cell r="HT234">
            <v>2204.37</v>
          </cell>
          <cell r="HU234">
            <v>2204.37</v>
          </cell>
          <cell r="HV234">
            <v>0</v>
          </cell>
          <cell r="HW234">
            <v>0</v>
          </cell>
          <cell r="HX234" t="str">
            <v>--ADMw_O--&gt;</v>
          </cell>
          <cell r="HY234">
            <v>2204.37</v>
          </cell>
          <cell r="HZ234">
            <v>2204.37</v>
          </cell>
          <cell r="IA234">
            <v>2204.37</v>
          </cell>
          <cell r="IB234">
            <v>0</v>
          </cell>
          <cell r="IC234">
            <v>291</v>
          </cell>
          <cell r="ID234">
            <v>242.48070000000001</v>
          </cell>
          <cell r="IE234">
            <v>3.1</v>
          </cell>
          <cell r="IF234">
            <v>490.89</v>
          </cell>
          <cell r="IG234">
            <v>245.44499999999999</v>
          </cell>
          <cell r="IH234">
            <v>490.89</v>
          </cell>
          <cell r="II234">
            <v>490.89</v>
          </cell>
          <cell r="IJ234">
            <v>0</v>
          </cell>
          <cell r="IK234">
            <v>5.92</v>
          </cell>
          <cell r="IL234">
            <v>5.92</v>
          </cell>
          <cell r="IM234">
            <v>5.92</v>
          </cell>
          <cell r="IN234">
            <v>5.92</v>
          </cell>
          <cell r="IO234">
            <v>0</v>
          </cell>
          <cell r="IP234">
            <v>0</v>
          </cell>
          <cell r="IQ234">
            <v>0</v>
          </cell>
          <cell r="IR234">
            <v>0</v>
          </cell>
          <cell r="IS234">
            <v>0</v>
          </cell>
          <cell r="IT234">
            <v>0</v>
          </cell>
          <cell r="IU234">
            <v>9</v>
          </cell>
          <cell r="IV234">
            <v>2.25</v>
          </cell>
          <cell r="IW234">
            <v>461.39</v>
          </cell>
          <cell r="IX234">
            <v>115.3475</v>
          </cell>
          <cell r="IY234">
            <v>461.39</v>
          </cell>
          <cell r="IZ234">
            <v>461.39</v>
          </cell>
          <cell r="JA234">
            <v>0</v>
          </cell>
          <cell r="JB234">
            <v>25.88</v>
          </cell>
          <cell r="JC234">
            <v>25.88</v>
          </cell>
          <cell r="JD234">
            <v>25.88</v>
          </cell>
          <cell r="JE234">
            <v>0</v>
          </cell>
          <cell r="JF234">
            <v>202.3</v>
          </cell>
          <cell r="JG234">
            <v>202.3</v>
          </cell>
          <cell r="JH234">
            <v>202.3</v>
          </cell>
          <cell r="JI234">
            <v>0</v>
          </cell>
          <cell r="JJ234">
            <v>3047.0931999999998</v>
          </cell>
          <cell r="JK234">
            <v>3047.0931999999998</v>
          </cell>
          <cell r="JL234" t="str">
            <v>&lt;--ADMw_O--</v>
          </cell>
          <cell r="JM234">
            <v>-3.8909999999999999E-3</v>
          </cell>
          <cell r="JN234">
            <v>0</v>
          </cell>
          <cell r="JO234">
            <v>389.76</v>
          </cell>
          <cell r="JP234">
            <v>14</v>
          </cell>
          <cell r="JQ234">
            <v>0.7</v>
          </cell>
          <cell r="JR234">
            <v>43640.35126797454</v>
          </cell>
          <cell r="JS234">
            <v>1</v>
          </cell>
          <cell r="JT234">
            <v>2</v>
          </cell>
        </row>
        <row r="235">
          <cell r="A235">
            <v>3997</v>
          </cell>
          <cell r="B235">
            <v>3997</v>
          </cell>
          <cell r="C235" t="str">
            <v>25002</v>
          </cell>
          <cell r="D235" t="str">
            <v>Morrow</v>
          </cell>
          <cell r="E235" t="str">
            <v>Ione SD R2</v>
          </cell>
          <cell r="G235">
            <v>2200</v>
          </cell>
          <cell r="H235">
            <v>775000</v>
          </cell>
          <cell r="I235">
            <v>0</v>
          </cell>
          <cell r="J235">
            <v>0</v>
          </cell>
          <cell r="K235">
            <v>16000</v>
          </cell>
          <cell r="L235">
            <v>0</v>
          </cell>
          <cell r="M235">
            <v>0</v>
          </cell>
          <cell r="N235">
            <v>0</v>
          </cell>
          <cell r="O235">
            <v>0</v>
          </cell>
          <cell r="P235">
            <v>14.31</v>
          </cell>
          <cell r="Q235">
            <v>380000</v>
          </cell>
          <cell r="R235">
            <v>178</v>
          </cell>
          <cell r="S235">
            <v>178</v>
          </cell>
          <cell r="T235">
            <v>178</v>
          </cell>
          <cell r="U235">
            <v>0</v>
          </cell>
          <cell r="V235" t="str">
            <v>--ADMw_F--&gt;</v>
          </cell>
          <cell r="W235">
            <v>178</v>
          </cell>
          <cell r="X235">
            <v>178</v>
          </cell>
          <cell r="Y235">
            <v>178</v>
          </cell>
          <cell r="Z235">
            <v>0</v>
          </cell>
          <cell r="AA235">
            <v>25</v>
          </cell>
          <cell r="AB235">
            <v>19.579999999999998</v>
          </cell>
          <cell r="AC235">
            <v>1.4</v>
          </cell>
          <cell r="AD235">
            <v>25</v>
          </cell>
          <cell r="AE235">
            <v>12.5</v>
          </cell>
          <cell r="AF235">
            <v>25</v>
          </cell>
          <cell r="AG235">
            <v>25</v>
          </cell>
          <cell r="AH235">
            <v>0</v>
          </cell>
          <cell r="AI235">
            <v>0</v>
          </cell>
          <cell r="AJ235">
            <v>0</v>
          </cell>
          <cell r="AK235">
            <v>0</v>
          </cell>
          <cell r="AL235">
            <v>0</v>
          </cell>
          <cell r="AM235">
            <v>0</v>
          </cell>
          <cell r="AN235">
            <v>0</v>
          </cell>
          <cell r="AO235">
            <v>0</v>
          </cell>
          <cell r="AP235">
            <v>0</v>
          </cell>
          <cell r="AQ235">
            <v>0</v>
          </cell>
          <cell r="AR235">
            <v>0</v>
          </cell>
          <cell r="AS235">
            <v>1</v>
          </cell>
          <cell r="AT235">
            <v>0.25</v>
          </cell>
          <cell r="AU235">
            <v>8</v>
          </cell>
          <cell r="AV235">
            <v>2</v>
          </cell>
          <cell r="AW235">
            <v>8</v>
          </cell>
          <cell r="AX235">
            <v>8</v>
          </cell>
          <cell r="AY235">
            <v>0</v>
          </cell>
          <cell r="AZ235">
            <v>0</v>
          </cell>
          <cell r="BA235">
            <v>71.25</v>
          </cell>
          <cell r="BB235">
            <v>0</v>
          </cell>
          <cell r="BC235">
            <v>71.25</v>
          </cell>
          <cell r="BD235">
            <v>0</v>
          </cell>
          <cell r="BE235">
            <v>50.53</v>
          </cell>
          <cell r="BF235">
            <v>0</v>
          </cell>
          <cell r="BG235">
            <v>50.53</v>
          </cell>
          <cell r="BH235">
            <v>21.390599999999999</v>
          </cell>
          <cell r="BI235">
            <v>213.73</v>
          </cell>
          <cell r="BJ235">
            <v>334.39060000000001</v>
          </cell>
          <cell r="BK235">
            <v>335.51</v>
          </cell>
          <cell r="BL235">
            <v>213.73</v>
          </cell>
          <cell r="BM235">
            <v>335.51</v>
          </cell>
          <cell r="BN235" t="str">
            <v>&lt;--ADMw_F--</v>
          </cell>
          <cell r="BO235">
            <v>0</v>
          </cell>
          <cell r="BP235">
            <v>0</v>
          </cell>
          <cell r="BQ235">
            <v>2134.83</v>
          </cell>
          <cell r="BR235">
            <v>91</v>
          </cell>
          <cell r="BS235">
            <v>0.9</v>
          </cell>
          <cell r="BT235" t="str">
            <v>&lt;--Spacer--&gt;</v>
          </cell>
          <cell r="BU235" t="str">
            <v>&lt;--Spacer--&gt;</v>
          </cell>
          <cell r="BV235" t="str">
            <v>&lt;--Spacer--&gt;</v>
          </cell>
          <cell r="BW235" t="str">
            <v>&lt;--Spacer--&gt;</v>
          </cell>
          <cell r="BX235">
            <v>2200</v>
          </cell>
          <cell r="BY235">
            <v>765000</v>
          </cell>
          <cell r="BZ235">
            <v>0</v>
          </cell>
          <cell r="CA235">
            <v>0</v>
          </cell>
          <cell r="CB235">
            <v>17800</v>
          </cell>
          <cell r="CC235">
            <v>0</v>
          </cell>
          <cell r="CD235">
            <v>0</v>
          </cell>
          <cell r="CE235">
            <v>0</v>
          </cell>
          <cell r="CF235">
            <v>0</v>
          </cell>
          <cell r="CG235">
            <v>11.77</v>
          </cell>
          <cell r="CH235">
            <v>369000</v>
          </cell>
          <cell r="CI235">
            <v>0</v>
          </cell>
          <cell r="CJ235">
            <v>179.46</v>
          </cell>
          <cell r="CK235">
            <v>0</v>
          </cell>
          <cell r="CL235">
            <v>179.46</v>
          </cell>
          <cell r="CM235">
            <v>0</v>
          </cell>
          <cell r="CN235" t="str">
            <v>--ADMw_C--&gt;</v>
          </cell>
          <cell r="CO235">
            <v>0</v>
          </cell>
          <cell r="CP235">
            <v>179.46</v>
          </cell>
          <cell r="CQ235">
            <v>0</v>
          </cell>
          <cell r="CR235">
            <v>179.46</v>
          </cell>
          <cell r="CS235">
            <v>24</v>
          </cell>
          <cell r="CT235">
            <v>19.740600000000001</v>
          </cell>
          <cell r="CU235">
            <v>1.4</v>
          </cell>
          <cell r="CV235">
            <v>0</v>
          </cell>
          <cell r="CW235">
            <v>0</v>
          </cell>
          <cell r="CX235">
            <v>19.52</v>
          </cell>
          <cell r="CY235">
            <v>0</v>
          </cell>
          <cell r="CZ235">
            <v>19.52</v>
          </cell>
          <cell r="DA235">
            <v>0</v>
          </cell>
          <cell r="DB235">
            <v>0</v>
          </cell>
          <cell r="DC235">
            <v>0</v>
          </cell>
          <cell r="DD235">
            <v>0</v>
          </cell>
          <cell r="DE235">
            <v>0</v>
          </cell>
          <cell r="DF235">
            <v>0</v>
          </cell>
          <cell r="DG235">
            <v>0</v>
          </cell>
          <cell r="DH235">
            <v>0</v>
          </cell>
          <cell r="DI235">
            <v>0</v>
          </cell>
          <cell r="DJ235">
            <v>0</v>
          </cell>
          <cell r="DK235">
            <v>1</v>
          </cell>
          <cell r="DL235">
            <v>0.25</v>
          </cell>
          <cell r="DM235">
            <v>0</v>
          </cell>
          <cell r="DN235">
            <v>0</v>
          </cell>
          <cell r="DO235">
            <v>8</v>
          </cell>
          <cell r="DP235">
            <v>0</v>
          </cell>
          <cell r="DQ235">
            <v>8</v>
          </cell>
          <cell r="DR235">
            <v>0</v>
          </cell>
          <cell r="DS235">
            <v>71.25</v>
          </cell>
          <cell r="DT235">
            <v>0</v>
          </cell>
          <cell r="DU235">
            <v>71.25</v>
          </cell>
          <cell r="DV235">
            <v>0</v>
          </cell>
          <cell r="DW235">
            <v>50.53</v>
          </cell>
          <cell r="DX235">
            <v>0</v>
          </cell>
          <cell r="DY235">
            <v>50.53</v>
          </cell>
          <cell r="DZ235">
            <v>21.395</v>
          </cell>
          <cell r="EA235">
            <v>21.390599999999999</v>
          </cell>
          <cell r="EB235">
            <v>335.86500000000001</v>
          </cell>
          <cell r="EC235">
            <v>334.39060000000001</v>
          </cell>
          <cell r="ED235">
            <v>21.395</v>
          </cell>
          <cell r="EE235">
            <v>335.86500000000001</v>
          </cell>
          <cell r="EF235" t="str">
            <v>&lt;--ADMw_C--</v>
          </cell>
          <cell r="EG235">
            <v>-3.0869999999999999E-3</v>
          </cell>
          <cell r="EH235">
            <v>0</v>
          </cell>
          <cell r="EI235">
            <v>2049.77</v>
          </cell>
          <cell r="EJ235">
            <v>91</v>
          </cell>
          <cell r="EK235">
            <v>0.9</v>
          </cell>
          <cell r="EL235" t="str">
            <v>&lt;--Spacer--&gt;</v>
          </cell>
          <cell r="EM235" t="str">
            <v>&lt;--Spacer--&gt;</v>
          </cell>
          <cell r="EN235" t="str">
            <v>&lt;--Spacer--&gt;</v>
          </cell>
          <cell r="EO235" t="str">
            <v>&lt;--Spacer--&gt;</v>
          </cell>
          <cell r="EP235">
            <v>2200</v>
          </cell>
          <cell r="EQ235">
            <v>731175</v>
          </cell>
          <cell r="ER235">
            <v>3568</v>
          </cell>
          <cell r="ES235">
            <v>16289</v>
          </cell>
          <cell r="ET235">
            <v>16000</v>
          </cell>
          <cell r="EU235">
            <v>0</v>
          </cell>
          <cell r="EV235">
            <v>0</v>
          </cell>
          <cell r="EW235">
            <v>0</v>
          </cell>
          <cell r="EX235">
            <v>0</v>
          </cell>
          <cell r="EY235">
            <v>14.31</v>
          </cell>
          <cell r="EZ235">
            <v>354835</v>
          </cell>
          <cell r="FA235">
            <v>0</v>
          </cell>
          <cell r="FB235">
            <v>179.5</v>
          </cell>
          <cell r="FC235">
            <v>0</v>
          </cell>
          <cell r="FD235">
            <v>179.5</v>
          </cell>
          <cell r="FE235">
            <v>0</v>
          </cell>
          <cell r="FF235" t="str">
            <v>--ADMw_P--&gt;</v>
          </cell>
          <cell r="FG235">
            <v>0</v>
          </cell>
          <cell r="FH235">
            <v>179.5</v>
          </cell>
          <cell r="FI235">
            <v>0</v>
          </cell>
          <cell r="FJ235">
            <v>179.5</v>
          </cell>
          <cell r="FK235">
            <v>28</v>
          </cell>
          <cell r="FL235">
            <v>19.745000000000001</v>
          </cell>
          <cell r="FM235">
            <v>1.4</v>
          </cell>
          <cell r="FN235">
            <v>0</v>
          </cell>
          <cell r="FO235">
            <v>0</v>
          </cell>
          <cell r="FP235">
            <v>21.88</v>
          </cell>
          <cell r="FQ235">
            <v>0</v>
          </cell>
          <cell r="FR235">
            <v>21.88</v>
          </cell>
          <cell r="FS235">
            <v>0</v>
          </cell>
          <cell r="FT235">
            <v>0</v>
          </cell>
          <cell r="FU235">
            <v>0</v>
          </cell>
          <cell r="FV235">
            <v>0</v>
          </cell>
          <cell r="FW235">
            <v>0</v>
          </cell>
          <cell r="FX235">
            <v>0</v>
          </cell>
          <cell r="FY235">
            <v>0</v>
          </cell>
          <cell r="FZ235">
            <v>0</v>
          </cell>
          <cell r="GA235">
            <v>0</v>
          </cell>
          <cell r="GB235">
            <v>0</v>
          </cell>
          <cell r="GC235">
            <v>1</v>
          </cell>
          <cell r="GD235">
            <v>0.25</v>
          </cell>
          <cell r="GE235">
            <v>0</v>
          </cell>
          <cell r="GF235">
            <v>0</v>
          </cell>
          <cell r="GG235">
            <v>9</v>
          </cell>
          <cell r="GH235">
            <v>0</v>
          </cell>
          <cell r="GI235">
            <v>9</v>
          </cell>
          <cell r="GJ235">
            <v>0</v>
          </cell>
          <cell r="GK235">
            <v>71.25</v>
          </cell>
          <cell r="GL235">
            <v>0</v>
          </cell>
          <cell r="GM235">
            <v>71.25</v>
          </cell>
          <cell r="GN235">
            <v>0</v>
          </cell>
          <cell r="GO235">
            <v>50.53</v>
          </cell>
          <cell r="GP235">
            <v>0</v>
          </cell>
          <cell r="GQ235">
            <v>50.53</v>
          </cell>
          <cell r="GR235">
            <v>21.793099999999999</v>
          </cell>
          <cell r="GS235">
            <v>21.395</v>
          </cell>
          <cell r="GT235">
            <v>362.40809999999999</v>
          </cell>
          <cell r="GU235">
            <v>335.86500000000001</v>
          </cell>
          <cell r="GV235">
            <v>21.793099999999999</v>
          </cell>
          <cell r="GW235">
            <v>362.40809999999999</v>
          </cell>
          <cell r="GX235" t="str">
            <v>&lt;--ADMw_P--</v>
          </cell>
          <cell r="GY235">
            <v>-4.2709999999999996E-3</v>
          </cell>
          <cell r="GZ235">
            <v>0</v>
          </cell>
          <cell r="HA235">
            <v>1976.8</v>
          </cell>
          <cell r="HB235">
            <v>91</v>
          </cell>
          <cell r="HC235">
            <v>0.9</v>
          </cell>
          <cell r="HD235" t="str">
            <v>&lt;--Spacer--&gt;</v>
          </cell>
          <cell r="HE235" t="str">
            <v>&lt;--Spacer--&gt;</v>
          </cell>
          <cell r="HF235" t="str">
            <v>&lt;--Spacer--&gt;</v>
          </cell>
          <cell r="HG235" t="str">
            <v>&lt;--Spacer--&gt;</v>
          </cell>
          <cell r="HH235">
            <v>2200</v>
          </cell>
          <cell r="HI235">
            <v>734327</v>
          </cell>
          <cell r="HJ235">
            <v>655</v>
          </cell>
          <cell r="HK235">
            <v>20727</v>
          </cell>
          <cell r="HL235">
            <v>15680</v>
          </cell>
          <cell r="HM235">
            <v>0</v>
          </cell>
          <cell r="HN235">
            <v>0</v>
          </cell>
          <cell r="HO235">
            <v>0</v>
          </cell>
          <cell r="HP235">
            <v>0</v>
          </cell>
          <cell r="HQ235">
            <v>14.8</v>
          </cell>
          <cell r="HR235">
            <v>336853</v>
          </cell>
          <cell r="HS235">
            <v>0</v>
          </cell>
          <cell r="HT235">
            <v>197.21</v>
          </cell>
          <cell r="HU235">
            <v>0</v>
          </cell>
          <cell r="HV235">
            <v>197.21</v>
          </cell>
          <cell r="HW235">
            <v>0</v>
          </cell>
          <cell r="HX235" t="str">
            <v>--ADMw_O--&gt;</v>
          </cell>
          <cell r="HY235">
            <v>0</v>
          </cell>
          <cell r="HZ235">
            <v>197.21</v>
          </cell>
          <cell r="IA235">
            <v>0</v>
          </cell>
          <cell r="IB235">
            <v>197.21</v>
          </cell>
          <cell r="IC235">
            <v>24</v>
          </cell>
          <cell r="ID235">
            <v>21.693100000000001</v>
          </cell>
          <cell r="IE235">
            <v>0.1</v>
          </cell>
          <cell r="IF235">
            <v>0</v>
          </cell>
          <cell r="IG235">
            <v>0</v>
          </cell>
          <cell r="IH235">
            <v>21.81</v>
          </cell>
          <cell r="II235">
            <v>0</v>
          </cell>
          <cell r="IJ235">
            <v>21.81</v>
          </cell>
          <cell r="IK235">
            <v>0</v>
          </cell>
          <cell r="IL235">
            <v>0</v>
          </cell>
          <cell r="IM235">
            <v>0</v>
          </cell>
          <cell r="IN235">
            <v>0</v>
          </cell>
          <cell r="IO235">
            <v>0</v>
          </cell>
          <cell r="IP235">
            <v>0</v>
          </cell>
          <cell r="IQ235">
            <v>0</v>
          </cell>
          <cell r="IR235">
            <v>0</v>
          </cell>
          <cell r="IS235">
            <v>0</v>
          </cell>
          <cell r="IT235">
            <v>0</v>
          </cell>
          <cell r="IU235">
            <v>0</v>
          </cell>
          <cell r="IV235">
            <v>0</v>
          </cell>
          <cell r="IW235">
            <v>0</v>
          </cell>
          <cell r="IX235">
            <v>0</v>
          </cell>
          <cell r="IY235">
            <v>10</v>
          </cell>
          <cell r="IZ235">
            <v>0</v>
          </cell>
          <cell r="JA235">
            <v>10</v>
          </cell>
          <cell r="JB235">
            <v>0</v>
          </cell>
          <cell r="JC235">
            <v>71.430000000000007</v>
          </cell>
          <cell r="JD235">
            <v>0</v>
          </cell>
          <cell r="JE235">
            <v>71.430000000000007</v>
          </cell>
          <cell r="JF235">
            <v>0</v>
          </cell>
          <cell r="JG235">
            <v>58.57</v>
          </cell>
          <cell r="JH235">
            <v>0</v>
          </cell>
          <cell r="JI235">
            <v>58.57</v>
          </cell>
          <cell r="JJ235">
            <v>21.793099999999999</v>
          </cell>
          <cell r="JK235">
            <v>362.40809999999999</v>
          </cell>
          <cell r="JL235" t="str">
            <v>&lt;--ADMw_O--</v>
          </cell>
          <cell r="JM235">
            <v>0</v>
          </cell>
          <cell r="JN235">
            <v>0</v>
          </cell>
          <cell r="JO235">
            <v>1708.09</v>
          </cell>
          <cell r="JP235">
            <v>91</v>
          </cell>
          <cell r="JQ235">
            <v>0.9</v>
          </cell>
          <cell r="JR235">
            <v>43640.35126797454</v>
          </cell>
          <cell r="JS235">
            <v>1</v>
          </cell>
          <cell r="JT235">
            <v>2</v>
          </cell>
        </row>
        <row r="236">
          <cell r="A236">
            <v>3363</v>
          </cell>
          <cell r="B236">
            <v>3997</v>
          </cell>
          <cell r="D236" t="str">
            <v>Morrow</v>
          </cell>
          <cell r="E236" t="str">
            <v>Ione SD R2</v>
          </cell>
          <cell r="F236" t="str">
            <v>Ione Community Charter School</v>
          </cell>
          <cell r="H236">
            <v>0</v>
          </cell>
          <cell r="I236">
            <v>0</v>
          </cell>
          <cell r="J236">
            <v>0</v>
          </cell>
          <cell r="K236">
            <v>0</v>
          </cell>
          <cell r="L236">
            <v>0</v>
          </cell>
          <cell r="M236">
            <v>0</v>
          </cell>
          <cell r="N236">
            <v>0</v>
          </cell>
          <cell r="O236">
            <v>0</v>
          </cell>
          <cell r="P236">
            <v>0</v>
          </cell>
          <cell r="Q236">
            <v>0</v>
          </cell>
          <cell r="R236">
            <v>0</v>
          </cell>
          <cell r="T236">
            <v>0</v>
          </cell>
          <cell r="U236">
            <v>0</v>
          </cell>
          <cell r="V236" t="str">
            <v>--ADMw_F--&gt;</v>
          </cell>
          <cell r="W236">
            <v>0</v>
          </cell>
          <cell r="Y236">
            <v>0</v>
          </cell>
          <cell r="Z236">
            <v>0</v>
          </cell>
          <cell r="AA236">
            <v>0</v>
          </cell>
          <cell r="AB236">
            <v>0</v>
          </cell>
          <cell r="AC236">
            <v>0</v>
          </cell>
          <cell r="AD236">
            <v>0</v>
          </cell>
          <cell r="AE236">
            <v>0</v>
          </cell>
          <cell r="AG236">
            <v>0</v>
          </cell>
          <cell r="AH236">
            <v>0</v>
          </cell>
          <cell r="AI236">
            <v>0</v>
          </cell>
          <cell r="AJ236">
            <v>0</v>
          </cell>
          <cell r="AL236">
            <v>0</v>
          </cell>
          <cell r="AM236">
            <v>0</v>
          </cell>
          <cell r="AN236">
            <v>0</v>
          </cell>
          <cell r="AO236">
            <v>0</v>
          </cell>
          <cell r="AQ236">
            <v>0</v>
          </cell>
          <cell r="AR236">
            <v>0</v>
          </cell>
          <cell r="AS236">
            <v>0</v>
          </cell>
          <cell r="AT236">
            <v>0</v>
          </cell>
          <cell r="AU236">
            <v>0</v>
          </cell>
          <cell r="AV236">
            <v>0</v>
          </cell>
          <cell r="AX236">
            <v>0</v>
          </cell>
          <cell r="AY236">
            <v>0</v>
          </cell>
          <cell r="AZ236">
            <v>71.25</v>
          </cell>
          <cell r="BB236">
            <v>71.25</v>
          </cell>
          <cell r="BC236">
            <v>0</v>
          </cell>
          <cell r="BD236">
            <v>50.53</v>
          </cell>
          <cell r="BF236">
            <v>50.53</v>
          </cell>
          <cell r="BG236">
            <v>0</v>
          </cell>
          <cell r="BH236">
            <v>313</v>
          </cell>
          <cell r="BI236">
            <v>121.78</v>
          </cell>
          <cell r="BL236">
            <v>313</v>
          </cell>
          <cell r="BN236" t="str">
            <v>&lt;--ADMw_F--</v>
          </cell>
          <cell r="BO236">
            <v>0</v>
          </cell>
          <cell r="BP236">
            <v>0</v>
          </cell>
          <cell r="BQ236">
            <v>0</v>
          </cell>
          <cell r="BR236">
            <v>0</v>
          </cell>
          <cell r="BS236">
            <v>0</v>
          </cell>
          <cell r="BT236" t="str">
            <v>&lt;--Spacer--&gt;</v>
          </cell>
          <cell r="BU236" t="str">
            <v>&lt;--Spacer--&gt;</v>
          </cell>
          <cell r="BV236" t="str">
            <v>&lt;--Spacer--&gt;</v>
          </cell>
          <cell r="BW236" t="str">
            <v>&lt;--Spacer--&gt;</v>
          </cell>
          <cell r="BY236">
            <v>0</v>
          </cell>
          <cell r="BZ236">
            <v>0</v>
          </cell>
          <cell r="CA236">
            <v>0</v>
          </cell>
          <cell r="CB236">
            <v>0</v>
          </cell>
          <cell r="CC236">
            <v>0</v>
          </cell>
          <cell r="CD236">
            <v>0</v>
          </cell>
          <cell r="CE236">
            <v>0</v>
          </cell>
          <cell r="CF236">
            <v>0</v>
          </cell>
          <cell r="CG236">
            <v>0</v>
          </cell>
          <cell r="CH236">
            <v>0</v>
          </cell>
          <cell r="CI236">
            <v>179.46</v>
          </cell>
          <cell r="CK236">
            <v>179.46</v>
          </cell>
          <cell r="CL236">
            <v>0</v>
          </cell>
          <cell r="CM236">
            <v>0</v>
          </cell>
          <cell r="CN236" t="str">
            <v>--ADMw_C--&gt;</v>
          </cell>
          <cell r="CO236">
            <v>179.46</v>
          </cell>
          <cell r="CQ236">
            <v>179.46</v>
          </cell>
          <cell r="CR236">
            <v>0</v>
          </cell>
          <cell r="CS236">
            <v>0</v>
          </cell>
          <cell r="CT236">
            <v>0</v>
          </cell>
          <cell r="CU236">
            <v>0</v>
          </cell>
          <cell r="CV236">
            <v>19.52</v>
          </cell>
          <cell r="CW236">
            <v>9.76</v>
          </cell>
          <cell r="CY236">
            <v>19.52</v>
          </cell>
          <cell r="CZ236">
            <v>0</v>
          </cell>
          <cell r="DA236">
            <v>0</v>
          </cell>
          <cell r="DB236">
            <v>0</v>
          </cell>
          <cell r="DD236">
            <v>0</v>
          </cell>
          <cell r="DE236">
            <v>0</v>
          </cell>
          <cell r="DF236">
            <v>0</v>
          </cell>
          <cell r="DG236">
            <v>0</v>
          </cell>
          <cell r="DI236">
            <v>0</v>
          </cell>
          <cell r="DJ236">
            <v>0</v>
          </cell>
          <cell r="DK236">
            <v>0</v>
          </cell>
          <cell r="DL236">
            <v>0</v>
          </cell>
          <cell r="DM236">
            <v>8</v>
          </cell>
          <cell r="DN236">
            <v>2</v>
          </cell>
          <cell r="DP236">
            <v>8</v>
          </cell>
          <cell r="DQ236">
            <v>0</v>
          </cell>
          <cell r="DR236">
            <v>71.25</v>
          </cell>
          <cell r="DT236">
            <v>71.25</v>
          </cell>
          <cell r="DU236">
            <v>0</v>
          </cell>
          <cell r="DV236">
            <v>50.53</v>
          </cell>
          <cell r="DX236">
            <v>50.53</v>
          </cell>
          <cell r="DY236">
            <v>0</v>
          </cell>
          <cell r="DZ236">
            <v>314.47000000000003</v>
          </cell>
          <cell r="EA236">
            <v>313</v>
          </cell>
          <cell r="ED236">
            <v>314.47000000000003</v>
          </cell>
          <cell r="EF236" t="str">
            <v>&lt;--ADMw_C--</v>
          </cell>
          <cell r="EG236">
            <v>-3.0869999999999999E-3</v>
          </cell>
          <cell r="EH236">
            <v>0</v>
          </cell>
          <cell r="EI236">
            <v>0</v>
          </cell>
          <cell r="EJ236">
            <v>0</v>
          </cell>
          <cell r="EK236">
            <v>0</v>
          </cell>
          <cell r="EL236" t="str">
            <v>&lt;--Spacer--&gt;</v>
          </cell>
          <cell r="EM236" t="str">
            <v>&lt;--Spacer--&gt;</v>
          </cell>
          <cell r="EN236" t="str">
            <v>&lt;--Spacer--&gt;</v>
          </cell>
          <cell r="EO236" t="str">
            <v>&lt;--Spacer--&gt;</v>
          </cell>
          <cell r="EQ236">
            <v>0</v>
          </cell>
          <cell r="ER236">
            <v>0</v>
          </cell>
          <cell r="ES236">
            <v>0</v>
          </cell>
          <cell r="ET236">
            <v>0</v>
          </cell>
          <cell r="EU236">
            <v>0</v>
          </cell>
          <cell r="EV236">
            <v>0</v>
          </cell>
          <cell r="EW236">
            <v>0</v>
          </cell>
          <cell r="EX236">
            <v>0</v>
          </cell>
          <cell r="EY236">
            <v>0</v>
          </cell>
          <cell r="EZ236">
            <v>0</v>
          </cell>
          <cell r="FA236">
            <v>179.5</v>
          </cell>
          <cell r="FC236">
            <v>179.5</v>
          </cell>
          <cell r="FD236">
            <v>0</v>
          </cell>
          <cell r="FE236">
            <v>0</v>
          </cell>
          <cell r="FF236" t="str">
            <v>--ADMw_P--&gt;</v>
          </cell>
          <cell r="FG236">
            <v>179.5</v>
          </cell>
          <cell r="FI236">
            <v>179.5</v>
          </cell>
          <cell r="FJ236">
            <v>0</v>
          </cell>
          <cell r="FK236">
            <v>0</v>
          </cell>
          <cell r="FL236">
            <v>0</v>
          </cell>
          <cell r="FM236">
            <v>0</v>
          </cell>
          <cell r="FN236">
            <v>21.88</v>
          </cell>
          <cell r="FO236">
            <v>10.94</v>
          </cell>
          <cell r="FQ236">
            <v>21.88</v>
          </cell>
          <cell r="FR236">
            <v>0</v>
          </cell>
          <cell r="FS236">
            <v>0</v>
          </cell>
          <cell r="FT236">
            <v>0</v>
          </cell>
          <cell r="FV236">
            <v>0</v>
          </cell>
          <cell r="FW236">
            <v>0</v>
          </cell>
          <cell r="FX236">
            <v>0</v>
          </cell>
          <cell r="FY236">
            <v>0</v>
          </cell>
          <cell r="GA236">
            <v>0</v>
          </cell>
          <cell r="GB236">
            <v>0</v>
          </cell>
          <cell r="GC236">
            <v>0</v>
          </cell>
          <cell r="GD236">
            <v>0</v>
          </cell>
          <cell r="GE236">
            <v>9</v>
          </cell>
          <cell r="GF236">
            <v>2.25</v>
          </cell>
          <cell r="GH236">
            <v>9</v>
          </cell>
          <cell r="GI236">
            <v>0</v>
          </cell>
          <cell r="GJ236">
            <v>71.25</v>
          </cell>
          <cell r="GL236">
            <v>71.25</v>
          </cell>
          <cell r="GM236">
            <v>0</v>
          </cell>
          <cell r="GN236">
            <v>50.53</v>
          </cell>
          <cell r="GP236">
            <v>50.53</v>
          </cell>
          <cell r="GQ236">
            <v>0</v>
          </cell>
          <cell r="GR236">
            <v>340.61500000000001</v>
          </cell>
          <cell r="GS236">
            <v>314.47000000000003</v>
          </cell>
          <cell r="GV236">
            <v>340.61500000000001</v>
          </cell>
          <cell r="GX236" t="str">
            <v>&lt;--ADMw_P--</v>
          </cell>
          <cell r="GY236">
            <v>0</v>
          </cell>
          <cell r="GZ236">
            <v>0</v>
          </cell>
          <cell r="HA236">
            <v>0</v>
          </cell>
          <cell r="HB236">
            <v>0</v>
          </cell>
          <cell r="HC236">
            <v>0</v>
          </cell>
          <cell r="HD236" t="str">
            <v>&lt;--Spacer--&gt;</v>
          </cell>
          <cell r="HE236" t="str">
            <v>&lt;--Spacer--&gt;</v>
          </cell>
          <cell r="HF236" t="str">
            <v>&lt;--Spacer--&gt;</v>
          </cell>
          <cell r="HG236" t="str">
            <v>&lt;--Spacer--&gt;</v>
          </cell>
          <cell r="HI236">
            <v>0</v>
          </cell>
          <cell r="HJ236">
            <v>0</v>
          </cell>
          <cell r="HK236">
            <v>0</v>
          </cell>
          <cell r="HL236">
            <v>0</v>
          </cell>
          <cell r="HM236">
            <v>0</v>
          </cell>
          <cell r="HN236">
            <v>0</v>
          </cell>
          <cell r="HO236">
            <v>0</v>
          </cell>
          <cell r="HP236">
            <v>0</v>
          </cell>
          <cell r="HQ236">
            <v>0</v>
          </cell>
          <cell r="HR236">
            <v>0</v>
          </cell>
          <cell r="HS236">
            <v>197.21</v>
          </cell>
          <cell r="HU236">
            <v>197.21</v>
          </cell>
          <cell r="HV236">
            <v>0</v>
          </cell>
          <cell r="HW236">
            <v>0</v>
          </cell>
          <cell r="HX236" t="str">
            <v>--ADMw_O--&gt;</v>
          </cell>
          <cell r="HY236">
            <v>197.21</v>
          </cell>
          <cell r="IA236">
            <v>197.21</v>
          </cell>
          <cell r="IB236">
            <v>0</v>
          </cell>
          <cell r="IC236">
            <v>0</v>
          </cell>
          <cell r="ID236">
            <v>0</v>
          </cell>
          <cell r="IE236">
            <v>0</v>
          </cell>
          <cell r="IF236">
            <v>21.81</v>
          </cell>
          <cell r="IG236">
            <v>10.904999999999999</v>
          </cell>
          <cell r="II236">
            <v>21.81</v>
          </cell>
          <cell r="IJ236">
            <v>0</v>
          </cell>
          <cell r="IK236">
            <v>0</v>
          </cell>
          <cell r="IL236">
            <v>0</v>
          </cell>
          <cell r="IN236">
            <v>0</v>
          </cell>
          <cell r="IO236">
            <v>0</v>
          </cell>
          <cell r="IP236">
            <v>0</v>
          </cell>
          <cell r="IQ236">
            <v>0</v>
          </cell>
          <cell r="IS236">
            <v>0</v>
          </cell>
          <cell r="IT236">
            <v>0</v>
          </cell>
          <cell r="IU236">
            <v>0</v>
          </cell>
          <cell r="IV236">
            <v>0</v>
          </cell>
          <cell r="IW236">
            <v>10</v>
          </cell>
          <cell r="IX236">
            <v>2.5</v>
          </cell>
          <cell r="IZ236">
            <v>10</v>
          </cell>
          <cell r="JA236">
            <v>0</v>
          </cell>
          <cell r="JB236">
            <v>71.430000000000007</v>
          </cell>
          <cell r="JD236">
            <v>71.430000000000007</v>
          </cell>
          <cell r="JE236">
            <v>0</v>
          </cell>
          <cell r="JF236">
            <v>58.57</v>
          </cell>
          <cell r="JH236">
            <v>58.57</v>
          </cell>
          <cell r="JI236">
            <v>0</v>
          </cell>
          <cell r="JJ236">
            <v>340.61500000000001</v>
          </cell>
          <cell r="JL236" t="str">
            <v>&lt;--ADMw_O--</v>
          </cell>
          <cell r="JM236">
            <v>0</v>
          </cell>
          <cell r="JN236">
            <v>0</v>
          </cell>
          <cell r="JO236">
            <v>0</v>
          </cell>
          <cell r="JP236">
            <v>0</v>
          </cell>
          <cell r="JQ236">
            <v>0</v>
          </cell>
          <cell r="JR236">
            <v>43640.35126797454</v>
          </cell>
          <cell r="JS236">
            <v>1</v>
          </cell>
          <cell r="JT236">
            <v>3</v>
          </cell>
        </row>
        <row r="237">
          <cell r="A237">
            <v>958</v>
          </cell>
          <cell r="B237">
            <v>1944</v>
          </cell>
          <cell r="D237" t="str">
            <v>Multnomah</v>
          </cell>
          <cell r="E237" t="str">
            <v>Scappoose SD 1J</v>
          </cell>
          <cell r="F237" t="str">
            <v>Sauvie Island School</v>
          </cell>
          <cell r="H237">
            <v>0</v>
          </cell>
          <cell r="I237">
            <v>0</v>
          </cell>
          <cell r="J237">
            <v>0</v>
          </cell>
          <cell r="K237">
            <v>0</v>
          </cell>
          <cell r="L237">
            <v>0</v>
          </cell>
          <cell r="M237">
            <v>0</v>
          </cell>
          <cell r="N237">
            <v>0</v>
          </cell>
          <cell r="O237">
            <v>0</v>
          </cell>
          <cell r="P237">
            <v>0</v>
          </cell>
          <cell r="Q237">
            <v>0</v>
          </cell>
          <cell r="R237">
            <v>0</v>
          </cell>
          <cell r="T237">
            <v>0</v>
          </cell>
          <cell r="U237">
            <v>0</v>
          </cell>
          <cell r="V237" t="str">
            <v>--ADMw_F--&gt;</v>
          </cell>
          <cell r="W237">
            <v>0</v>
          </cell>
          <cell r="Y237">
            <v>0</v>
          </cell>
          <cell r="Z237">
            <v>0</v>
          </cell>
          <cell r="AA237">
            <v>0</v>
          </cell>
          <cell r="AB237">
            <v>0</v>
          </cell>
          <cell r="AC237">
            <v>0</v>
          </cell>
          <cell r="AD237">
            <v>0</v>
          </cell>
          <cell r="AE237">
            <v>0</v>
          </cell>
          <cell r="AG237">
            <v>0</v>
          </cell>
          <cell r="AH237">
            <v>0</v>
          </cell>
          <cell r="AI237">
            <v>0</v>
          </cell>
          <cell r="AJ237">
            <v>0</v>
          </cell>
          <cell r="AL237">
            <v>0</v>
          </cell>
          <cell r="AM237">
            <v>0</v>
          </cell>
          <cell r="AN237">
            <v>0</v>
          </cell>
          <cell r="AO237">
            <v>0</v>
          </cell>
          <cell r="AQ237">
            <v>0</v>
          </cell>
          <cell r="AR237">
            <v>0</v>
          </cell>
          <cell r="AS237">
            <v>0</v>
          </cell>
          <cell r="AT237">
            <v>0</v>
          </cell>
          <cell r="AU237">
            <v>0</v>
          </cell>
          <cell r="AV237">
            <v>0</v>
          </cell>
          <cell r="AX237">
            <v>0</v>
          </cell>
          <cell r="AY237">
            <v>0</v>
          </cell>
          <cell r="AZ237">
            <v>44.28</v>
          </cell>
          <cell r="BB237">
            <v>44.28</v>
          </cell>
          <cell r="BC237">
            <v>0</v>
          </cell>
          <cell r="BD237">
            <v>0</v>
          </cell>
          <cell r="BF237">
            <v>0</v>
          </cell>
          <cell r="BG237">
            <v>0</v>
          </cell>
          <cell r="BH237">
            <v>264.26499999999999</v>
          </cell>
          <cell r="BI237">
            <v>44.28</v>
          </cell>
          <cell r="BL237">
            <v>264.26499999999999</v>
          </cell>
          <cell r="BN237" t="str">
            <v>&lt;--ADMw_F--</v>
          </cell>
          <cell r="BO237">
            <v>0</v>
          </cell>
          <cell r="BP237">
            <v>0</v>
          </cell>
          <cell r="BQ237">
            <v>0</v>
          </cell>
          <cell r="BR237">
            <v>0</v>
          </cell>
          <cell r="BS237">
            <v>0</v>
          </cell>
          <cell r="BT237" t="str">
            <v>&lt;--Spacer--&gt;</v>
          </cell>
          <cell r="BU237" t="str">
            <v>&lt;--Spacer--&gt;</v>
          </cell>
          <cell r="BV237" t="str">
            <v>&lt;--Spacer--&gt;</v>
          </cell>
          <cell r="BW237" t="str">
            <v>&lt;--Spacer--&gt;</v>
          </cell>
          <cell r="BY237">
            <v>0</v>
          </cell>
          <cell r="BZ237">
            <v>0</v>
          </cell>
          <cell r="CA237">
            <v>0</v>
          </cell>
          <cell r="CB237">
            <v>0</v>
          </cell>
          <cell r="CC237">
            <v>0</v>
          </cell>
          <cell r="CD237">
            <v>0</v>
          </cell>
          <cell r="CE237">
            <v>0</v>
          </cell>
          <cell r="CF237">
            <v>0</v>
          </cell>
          <cell r="CG237">
            <v>0</v>
          </cell>
          <cell r="CH237">
            <v>0</v>
          </cell>
          <cell r="CI237">
            <v>212.22</v>
          </cell>
          <cell r="CK237">
            <v>212.22</v>
          </cell>
          <cell r="CL237">
            <v>0</v>
          </cell>
          <cell r="CM237">
            <v>0</v>
          </cell>
          <cell r="CN237" t="str">
            <v>--ADMw_C--&gt;</v>
          </cell>
          <cell r="CO237">
            <v>212.22</v>
          </cell>
          <cell r="CQ237">
            <v>212.22</v>
          </cell>
          <cell r="CR237">
            <v>0</v>
          </cell>
          <cell r="CS237">
            <v>0</v>
          </cell>
          <cell r="CT237">
            <v>0</v>
          </cell>
          <cell r="CU237">
            <v>0</v>
          </cell>
          <cell r="CV237">
            <v>5.97</v>
          </cell>
          <cell r="CW237">
            <v>2.9849999999999999</v>
          </cell>
          <cell r="CY237">
            <v>5.97</v>
          </cell>
          <cell r="CZ237">
            <v>0</v>
          </cell>
          <cell r="DA237">
            <v>0</v>
          </cell>
          <cell r="DB237">
            <v>0</v>
          </cell>
          <cell r="DD237">
            <v>0</v>
          </cell>
          <cell r="DE237">
            <v>0</v>
          </cell>
          <cell r="DF237">
            <v>0</v>
          </cell>
          <cell r="DG237">
            <v>0</v>
          </cell>
          <cell r="DI237">
            <v>0</v>
          </cell>
          <cell r="DJ237">
            <v>0</v>
          </cell>
          <cell r="DK237">
            <v>0</v>
          </cell>
          <cell r="DL237">
            <v>0</v>
          </cell>
          <cell r="DM237">
            <v>19.12</v>
          </cell>
          <cell r="DN237">
            <v>4.78</v>
          </cell>
          <cell r="DP237">
            <v>19.12</v>
          </cell>
          <cell r="DQ237">
            <v>0</v>
          </cell>
          <cell r="DR237">
            <v>44.28</v>
          </cell>
          <cell r="DT237">
            <v>44.28</v>
          </cell>
          <cell r="DU237">
            <v>0</v>
          </cell>
          <cell r="DV237">
            <v>0</v>
          </cell>
          <cell r="DX237">
            <v>0</v>
          </cell>
          <cell r="DY237">
            <v>0</v>
          </cell>
          <cell r="DZ237">
            <v>254.79499999999999</v>
          </cell>
          <cell r="EA237">
            <v>264.26499999999999</v>
          </cell>
          <cell r="ED237">
            <v>264.26499999999999</v>
          </cell>
          <cell r="EF237" t="str">
            <v>&lt;--ADMw_C--</v>
          </cell>
          <cell r="EG237">
            <v>-3.7499999999999999E-3</v>
          </cell>
          <cell r="EH237">
            <v>0</v>
          </cell>
          <cell r="EI237">
            <v>0</v>
          </cell>
          <cell r="EJ237">
            <v>0</v>
          </cell>
          <cell r="EK237">
            <v>0</v>
          </cell>
          <cell r="EL237" t="str">
            <v>&lt;--Spacer--&gt;</v>
          </cell>
          <cell r="EM237" t="str">
            <v>&lt;--Spacer--&gt;</v>
          </cell>
          <cell r="EN237" t="str">
            <v>&lt;--Spacer--&gt;</v>
          </cell>
          <cell r="EO237" t="str">
            <v>&lt;--Spacer--&gt;</v>
          </cell>
          <cell r="EQ237">
            <v>0</v>
          </cell>
          <cell r="ER237">
            <v>0</v>
          </cell>
          <cell r="ES237">
            <v>0</v>
          </cell>
          <cell r="ET237">
            <v>0</v>
          </cell>
          <cell r="EU237">
            <v>0</v>
          </cell>
          <cell r="EV237">
            <v>0</v>
          </cell>
          <cell r="EW237">
            <v>0</v>
          </cell>
          <cell r="EX237">
            <v>0</v>
          </cell>
          <cell r="EY237">
            <v>0</v>
          </cell>
          <cell r="EZ237">
            <v>0</v>
          </cell>
          <cell r="FA237">
            <v>203.69</v>
          </cell>
          <cell r="FC237">
            <v>203.69</v>
          </cell>
          <cell r="FD237">
            <v>0</v>
          </cell>
          <cell r="FE237">
            <v>0</v>
          </cell>
          <cell r="FF237" t="str">
            <v>--ADMw_P--&gt;</v>
          </cell>
          <cell r="FG237">
            <v>203.69</v>
          </cell>
          <cell r="FI237">
            <v>203.69</v>
          </cell>
          <cell r="FJ237">
            <v>0</v>
          </cell>
          <cell r="FK237">
            <v>0</v>
          </cell>
          <cell r="FL237">
            <v>0</v>
          </cell>
          <cell r="FM237">
            <v>0</v>
          </cell>
          <cell r="FN237">
            <v>5.37</v>
          </cell>
          <cell r="FO237">
            <v>2.6850000000000001</v>
          </cell>
          <cell r="FQ237">
            <v>5.37</v>
          </cell>
          <cell r="FR237">
            <v>0</v>
          </cell>
          <cell r="FS237">
            <v>0</v>
          </cell>
          <cell r="FT237">
            <v>0</v>
          </cell>
          <cell r="FV237">
            <v>0</v>
          </cell>
          <cell r="FW237">
            <v>0</v>
          </cell>
          <cell r="FX237">
            <v>0</v>
          </cell>
          <cell r="FY237">
            <v>0</v>
          </cell>
          <cell r="GA237">
            <v>0</v>
          </cell>
          <cell r="GB237">
            <v>0</v>
          </cell>
          <cell r="GC237">
            <v>0</v>
          </cell>
          <cell r="GD237">
            <v>0</v>
          </cell>
          <cell r="GE237">
            <v>16.559999999999999</v>
          </cell>
          <cell r="GF237">
            <v>4.1399999999999997</v>
          </cell>
          <cell r="GH237">
            <v>16.559999999999999</v>
          </cell>
          <cell r="GI237">
            <v>0</v>
          </cell>
          <cell r="GJ237">
            <v>44.28</v>
          </cell>
          <cell r="GL237">
            <v>44.28</v>
          </cell>
          <cell r="GM237">
            <v>0</v>
          </cell>
          <cell r="GN237">
            <v>0</v>
          </cell>
          <cell r="GP237">
            <v>0</v>
          </cell>
          <cell r="GQ237">
            <v>0</v>
          </cell>
          <cell r="GR237">
            <v>258.58249999999998</v>
          </cell>
          <cell r="GS237">
            <v>254.79499999999999</v>
          </cell>
          <cell r="GV237">
            <v>258.58249999999998</v>
          </cell>
          <cell r="GX237" t="str">
            <v>&lt;--ADMw_P--</v>
          </cell>
          <cell r="GY237">
            <v>0</v>
          </cell>
          <cell r="GZ237">
            <v>0</v>
          </cell>
          <cell r="HA237">
            <v>0</v>
          </cell>
          <cell r="HB237">
            <v>0</v>
          </cell>
          <cell r="HC237">
            <v>0</v>
          </cell>
          <cell r="HD237" t="str">
            <v>&lt;--Spacer--&gt;</v>
          </cell>
          <cell r="HE237" t="str">
            <v>&lt;--Spacer--&gt;</v>
          </cell>
          <cell r="HF237" t="str">
            <v>&lt;--Spacer--&gt;</v>
          </cell>
          <cell r="HG237" t="str">
            <v>&lt;--Spacer--&gt;</v>
          </cell>
          <cell r="HI237">
            <v>0</v>
          </cell>
          <cell r="HJ237">
            <v>0</v>
          </cell>
          <cell r="HK237">
            <v>0</v>
          </cell>
          <cell r="HL237">
            <v>0</v>
          </cell>
          <cell r="HM237">
            <v>0</v>
          </cell>
          <cell r="HN237">
            <v>0</v>
          </cell>
          <cell r="HO237">
            <v>0</v>
          </cell>
          <cell r="HP237">
            <v>0</v>
          </cell>
          <cell r="HQ237">
            <v>0</v>
          </cell>
          <cell r="HR237">
            <v>0</v>
          </cell>
          <cell r="HS237">
            <v>213.78</v>
          </cell>
          <cell r="HU237">
            <v>213.78</v>
          </cell>
          <cell r="HV237">
            <v>0</v>
          </cell>
          <cell r="HW237">
            <v>0</v>
          </cell>
          <cell r="HX237" t="str">
            <v>--ADMw_O--&gt;</v>
          </cell>
          <cell r="HY237">
            <v>213.78</v>
          </cell>
          <cell r="IA237">
            <v>213.78</v>
          </cell>
          <cell r="IB237">
            <v>0</v>
          </cell>
          <cell r="IC237">
            <v>0</v>
          </cell>
          <cell r="ID237">
            <v>0</v>
          </cell>
          <cell r="IE237">
            <v>0</v>
          </cell>
          <cell r="IF237">
            <v>5.52</v>
          </cell>
          <cell r="IG237">
            <v>2.76</v>
          </cell>
          <cell r="II237">
            <v>5.52</v>
          </cell>
          <cell r="IJ237">
            <v>0</v>
          </cell>
          <cell r="IK237">
            <v>0</v>
          </cell>
          <cell r="IL237">
            <v>0</v>
          </cell>
          <cell r="IN237">
            <v>0</v>
          </cell>
          <cell r="IO237">
            <v>0</v>
          </cell>
          <cell r="IP237">
            <v>0</v>
          </cell>
          <cell r="IQ237">
            <v>0</v>
          </cell>
          <cell r="IS237">
            <v>0</v>
          </cell>
          <cell r="IT237">
            <v>0</v>
          </cell>
          <cell r="IU237">
            <v>0</v>
          </cell>
          <cell r="IV237">
            <v>0</v>
          </cell>
          <cell r="IW237">
            <v>21.09</v>
          </cell>
          <cell r="IX237">
            <v>5.2725</v>
          </cell>
          <cell r="IZ237">
            <v>21.09</v>
          </cell>
          <cell r="JA237">
            <v>0</v>
          </cell>
          <cell r="JB237">
            <v>36.770000000000003</v>
          </cell>
          <cell r="JD237">
            <v>36.770000000000003</v>
          </cell>
          <cell r="JE237">
            <v>0</v>
          </cell>
          <cell r="JF237">
            <v>0</v>
          </cell>
          <cell r="JH237">
            <v>0</v>
          </cell>
          <cell r="JI237">
            <v>0</v>
          </cell>
          <cell r="JJ237">
            <v>258.58249999999998</v>
          </cell>
          <cell r="JL237" t="str">
            <v>&lt;--ADMw_O--</v>
          </cell>
          <cell r="JM237">
            <v>0</v>
          </cell>
          <cell r="JN237">
            <v>0</v>
          </cell>
          <cell r="JO237">
            <v>0</v>
          </cell>
          <cell r="JP237">
            <v>0</v>
          </cell>
          <cell r="JQ237">
            <v>0</v>
          </cell>
          <cell r="JR237">
            <v>43640.35126797454</v>
          </cell>
          <cell r="JS237">
            <v>1</v>
          </cell>
          <cell r="JT237">
            <v>3</v>
          </cell>
        </row>
        <row r="238">
          <cell r="A238">
            <v>2180</v>
          </cell>
          <cell r="B238">
            <v>2180</v>
          </cell>
          <cell r="C238" t="str">
            <v>26001</v>
          </cell>
          <cell r="D238" t="str">
            <v>Multnomah</v>
          </cell>
          <cell r="E238" t="str">
            <v>Portland SD 1J</v>
          </cell>
          <cell r="G238">
            <v>2148</v>
          </cell>
          <cell r="H238">
            <v>244105196</v>
          </cell>
          <cell r="I238">
            <v>0</v>
          </cell>
          <cell r="J238">
            <v>0</v>
          </cell>
          <cell r="K238">
            <v>12402</v>
          </cell>
          <cell r="L238">
            <v>0</v>
          </cell>
          <cell r="M238">
            <v>0</v>
          </cell>
          <cell r="N238">
            <v>327000</v>
          </cell>
          <cell r="O238">
            <v>0</v>
          </cell>
          <cell r="P238">
            <v>11.69</v>
          </cell>
          <cell r="Q238">
            <v>27240342</v>
          </cell>
          <cell r="R238">
            <v>48608.3</v>
          </cell>
          <cell r="S238">
            <v>48608.3</v>
          </cell>
          <cell r="T238">
            <v>48608.3</v>
          </cell>
          <cell r="U238">
            <v>0</v>
          </cell>
          <cell r="V238" t="str">
            <v>--ADMw_F--&gt;</v>
          </cell>
          <cell r="W238">
            <v>48608.3</v>
          </cell>
          <cell r="X238">
            <v>48608.3</v>
          </cell>
          <cell r="Y238">
            <v>48608.3</v>
          </cell>
          <cell r="Z238">
            <v>0</v>
          </cell>
          <cell r="AA238">
            <v>7411</v>
          </cell>
          <cell r="AB238">
            <v>5346.9129999999996</v>
          </cell>
          <cell r="AC238">
            <v>616.70000000000005</v>
          </cell>
          <cell r="AD238">
            <v>3360</v>
          </cell>
          <cell r="AE238">
            <v>1680</v>
          </cell>
          <cell r="AF238">
            <v>3360</v>
          </cell>
          <cell r="AG238">
            <v>3360</v>
          </cell>
          <cell r="AH238">
            <v>0</v>
          </cell>
          <cell r="AI238">
            <v>58</v>
          </cell>
          <cell r="AJ238">
            <v>58</v>
          </cell>
          <cell r="AK238">
            <v>58</v>
          </cell>
          <cell r="AL238">
            <v>58</v>
          </cell>
          <cell r="AM238">
            <v>0</v>
          </cell>
          <cell r="AN238">
            <v>0</v>
          </cell>
          <cell r="AO238">
            <v>0</v>
          </cell>
          <cell r="AP238">
            <v>0</v>
          </cell>
          <cell r="AQ238">
            <v>0</v>
          </cell>
          <cell r="AR238">
            <v>0</v>
          </cell>
          <cell r="AS238">
            <v>422</v>
          </cell>
          <cell r="AT238">
            <v>105.5</v>
          </cell>
          <cell r="AU238">
            <v>5452.56</v>
          </cell>
          <cell r="AV238">
            <v>1363.14</v>
          </cell>
          <cell r="AW238">
            <v>5452.56</v>
          </cell>
          <cell r="AX238">
            <v>5452.56</v>
          </cell>
          <cell r="AY238">
            <v>0</v>
          </cell>
          <cell r="AZ238">
            <v>0</v>
          </cell>
          <cell r="BA238">
            <v>0</v>
          </cell>
          <cell r="BB238">
            <v>0</v>
          </cell>
          <cell r="BC238">
            <v>0</v>
          </cell>
          <cell r="BD238">
            <v>0</v>
          </cell>
          <cell r="BE238">
            <v>0</v>
          </cell>
          <cell r="BF238">
            <v>0</v>
          </cell>
          <cell r="BG238">
            <v>0</v>
          </cell>
          <cell r="BH238">
            <v>55642.185100000002</v>
          </cell>
          <cell r="BI238">
            <v>57778.553</v>
          </cell>
          <cell r="BJ238">
            <v>57644.117599999998</v>
          </cell>
          <cell r="BK238">
            <v>57778.553</v>
          </cell>
          <cell r="BL238">
            <v>57778.553</v>
          </cell>
          <cell r="BM238">
            <v>57778.553</v>
          </cell>
          <cell r="BN238" t="str">
            <v>&lt;--ADMw_F--</v>
          </cell>
          <cell r="BO238">
            <v>-4.326E-3</v>
          </cell>
          <cell r="BP238">
            <v>0</v>
          </cell>
          <cell r="BQ238">
            <v>560.41</v>
          </cell>
          <cell r="BR238">
            <v>35</v>
          </cell>
          <cell r="BS238">
            <v>0.7</v>
          </cell>
          <cell r="BT238" t="str">
            <v>&lt;--Spacer--&gt;</v>
          </cell>
          <cell r="BU238" t="str">
            <v>&lt;--Spacer--&gt;</v>
          </cell>
          <cell r="BV238" t="str">
            <v>&lt;--Spacer--&gt;</v>
          </cell>
          <cell r="BW238" t="str">
            <v>&lt;--Spacer--&gt;</v>
          </cell>
          <cell r="BX238">
            <v>2148</v>
          </cell>
          <cell r="BY238">
            <v>240226013</v>
          </cell>
          <cell r="BZ238">
            <v>0</v>
          </cell>
          <cell r="CA238">
            <v>0</v>
          </cell>
          <cell r="CB238">
            <v>12402</v>
          </cell>
          <cell r="CC238">
            <v>0</v>
          </cell>
          <cell r="CD238">
            <v>0</v>
          </cell>
          <cell r="CE238">
            <v>327000</v>
          </cell>
          <cell r="CF238">
            <v>0</v>
          </cell>
          <cell r="CG238">
            <v>11.71</v>
          </cell>
          <cell r="CH238">
            <v>25800000</v>
          </cell>
          <cell r="CI238">
            <v>46547.46</v>
          </cell>
          <cell r="CJ238">
            <v>48481.66</v>
          </cell>
          <cell r="CK238">
            <v>46547.46</v>
          </cell>
          <cell r="CL238">
            <v>1934.2</v>
          </cell>
          <cell r="CM238">
            <v>0</v>
          </cell>
          <cell r="CN238" t="str">
            <v>--ADMw_C--&gt;</v>
          </cell>
          <cell r="CO238">
            <v>46547.46</v>
          </cell>
          <cell r="CP238">
            <v>48481.66</v>
          </cell>
          <cell r="CQ238">
            <v>46547.46</v>
          </cell>
          <cell r="CR238">
            <v>1934.2</v>
          </cell>
          <cell r="CS238">
            <v>7226</v>
          </cell>
          <cell r="CT238">
            <v>5332.9826000000003</v>
          </cell>
          <cell r="CU238">
            <v>616.70000000000005</v>
          </cell>
          <cell r="CV238">
            <v>3356.72</v>
          </cell>
          <cell r="CW238">
            <v>1678.36</v>
          </cell>
          <cell r="CX238">
            <v>3383.21</v>
          </cell>
          <cell r="CY238">
            <v>3356.72</v>
          </cell>
          <cell r="CZ238">
            <v>26.49</v>
          </cell>
          <cell r="DA238">
            <v>56.08</v>
          </cell>
          <cell r="DB238">
            <v>56.08</v>
          </cell>
          <cell r="DC238">
            <v>56.08</v>
          </cell>
          <cell r="DD238">
            <v>56.08</v>
          </cell>
          <cell r="DE238">
            <v>0</v>
          </cell>
          <cell r="DF238">
            <v>0</v>
          </cell>
          <cell r="DG238">
            <v>0</v>
          </cell>
          <cell r="DH238">
            <v>0</v>
          </cell>
          <cell r="DI238">
            <v>0</v>
          </cell>
          <cell r="DJ238">
            <v>0</v>
          </cell>
          <cell r="DK238">
            <v>422</v>
          </cell>
          <cell r="DL238">
            <v>105.5</v>
          </cell>
          <cell r="DM238">
            <v>5220.41</v>
          </cell>
          <cell r="DN238">
            <v>1305.1025</v>
          </cell>
          <cell r="DO238">
            <v>5438.36</v>
          </cell>
          <cell r="DP238">
            <v>5220.41</v>
          </cell>
          <cell r="DQ238">
            <v>217.95</v>
          </cell>
          <cell r="DR238">
            <v>0</v>
          </cell>
          <cell r="DS238">
            <v>0</v>
          </cell>
          <cell r="DT238">
            <v>0</v>
          </cell>
          <cell r="DU238">
            <v>0</v>
          </cell>
          <cell r="DV238">
            <v>0</v>
          </cell>
          <cell r="DW238">
            <v>0</v>
          </cell>
          <cell r="DX238">
            <v>0</v>
          </cell>
          <cell r="DY238">
            <v>0</v>
          </cell>
          <cell r="DZ238">
            <v>55681.097000000002</v>
          </cell>
          <cell r="EA238">
            <v>55642.185100000002</v>
          </cell>
          <cell r="EB238">
            <v>57762.2595</v>
          </cell>
          <cell r="EC238">
            <v>57644.117599999998</v>
          </cell>
          <cell r="ED238">
            <v>55681.097000000002</v>
          </cell>
          <cell r="EE238">
            <v>57762.2595</v>
          </cell>
          <cell r="EF238" t="str">
            <v>&lt;--ADMw_C--</v>
          </cell>
          <cell r="EG238">
            <v>-4.4889999999999999E-3</v>
          </cell>
          <cell r="EH238">
            <v>0</v>
          </cell>
          <cell r="EI238">
            <v>529.77</v>
          </cell>
          <cell r="EJ238">
            <v>34</v>
          </cell>
          <cell r="EK238">
            <v>0.7</v>
          </cell>
          <cell r="EL238" t="str">
            <v>&lt;--Spacer--&gt;</v>
          </cell>
          <cell r="EM238" t="str">
            <v>&lt;--Spacer--&gt;</v>
          </cell>
          <cell r="EN238" t="str">
            <v>&lt;--Spacer--&gt;</v>
          </cell>
          <cell r="EO238" t="str">
            <v>&lt;--Spacer--&gt;</v>
          </cell>
          <cell r="EP238">
            <v>2148</v>
          </cell>
          <cell r="EQ238">
            <v>228949454</v>
          </cell>
          <cell r="ER238">
            <v>21655</v>
          </cell>
          <cell r="ES238">
            <v>5154814</v>
          </cell>
          <cell r="ET238">
            <v>13102</v>
          </cell>
          <cell r="EU238">
            <v>0</v>
          </cell>
          <cell r="EV238">
            <v>0</v>
          </cell>
          <cell r="EW238">
            <v>0</v>
          </cell>
          <cell r="EX238">
            <v>0</v>
          </cell>
          <cell r="EY238">
            <v>11.69</v>
          </cell>
          <cell r="EZ238">
            <v>23209637</v>
          </cell>
          <cell r="FA238">
            <v>46362.78</v>
          </cell>
          <cell r="FB238">
            <v>48366.7</v>
          </cell>
          <cell r="FC238">
            <v>46362.78</v>
          </cell>
          <cell r="FD238">
            <v>2003.92</v>
          </cell>
          <cell r="FE238">
            <v>0</v>
          </cell>
          <cell r="FF238" t="str">
            <v>--ADMw_P--&gt;</v>
          </cell>
          <cell r="FG238">
            <v>46362.78</v>
          </cell>
          <cell r="FH238">
            <v>48366.7</v>
          </cell>
          <cell r="FI238">
            <v>46362.78</v>
          </cell>
          <cell r="FJ238">
            <v>2003.92</v>
          </cell>
          <cell r="FK238">
            <v>6989</v>
          </cell>
          <cell r="FL238">
            <v>5320.3370000000004</v>
          </cell>
          <cell r="FM238">
            <v>616.70000000000005</v>
          </cell>
          <cell r="FN238">
            <v>3450.21</v>
          </cell>
          <cell r="FO238">
            <v>1725.105</v>
          </cell>
          <cell r="FP238">
            <v>3476.32</v>
          </cell>
          <cell r="FQ238">
            <v>3450.21</v>
          </cell>
          <cell r="FR238">
            <v>26.11</v>
          </cell>
          <cell r="FS238">
            <v>54.58</v>
          </cell>
          <cell r="FT238">
            <v>54.58</v>
          </cell>
          <cell r="FU238">
            <v>54.58</v>
          </cell>
          <cell r="FV238">
            <v>54.58</v>
          </cell>
          <cell r="FW238">
            <v>0</v>
          </cell>
          <cell r="FX238">
            <v>0</v>
          </cell>
          <cell r="FY238">
            <v>0</v>
          </cell>
          <cell r="FZ238">
            <v>0</v>
          </cell>
          <cell r="GA238">
            <v>0</v>
          </cell>
          <cell r="GB238">
            <v>0</v>
          </cell>
          <cell r="GC238">
            <v>466</v>
          </cell>
          <cell r="GD238">
            <v>116.5</v>
          </cell>
          <cell r="GE238">
            <v>5940.38</v>
          </cell>
          <cell r="GF238">
            <v>1485.095</v>
          </cell>
          <cell r="GG238">
            <v>6197.13</v>
          </cell>
          <cell r="GH238">
            <v>5940.38</v>
          </cell>
          <cell r="GI238">
            <v>256.75</v>
          </cell>
          <cell r="GJ238">
            <v>0</v>
          </cell>
          <cell r="GK238">
            <v>0</v>
          </cell>
          <cell r="GL238">
            <v>0</v>
          </cell>
          <cell r="GM238">
            <v>0</v>
          </cell>
          <cell r="GN238">
            <v>0</v>
          </cell>
          <cell r="GO238">
            <v>0</v>
          </cell>
          <cell r="GP238">
            <v>0</v>
          </cell>
          <cell r="GQ238">
            <v>0</v>
          </cell>
          <cell r="GR238">
            <v>55750.951399999998</v>
          </cell>
          <cell r="GS238">
            <v>55681.097000000002</v>
          </cell>
          <cell r="GT238">
            <v>57838.373899999999</v>
          </cell>
          <cell r="GU238">
            <v>57762.2595</v>
          </cell>
          <cell r="GV238">
            <v>55750.951399999998</v>
          </cell>
          <cell r="GW238">
            <v>57778.073900000003</v>
          </cell>
          <cell r="GX238" t="str">
            <v>&lt;--ADMw_P--</v>
          </cell>
          <cell r="GY238">
            <v>-3.6459999999999999E-3</v>
          </cell>
          <cell r="GZ238">
            <v>0</v>
          </cell>
          <cell r="HA238">
            <v>479.87</v>
          </cell>
          <cell r="HB238">
            <v>21</v>
          </cell>
          <cell r="HC238">
            <v>0.7</v>
          </cell>
          <cell r="HD238" t="str">
            <v>&lt;--Spacer--&gt;</v>
          </cell>
          <cell r="HE238" t="str">
            <v>&lt;--Spacer--&gt;</v>
          </cell>
          <cell r="HF238" t="str">
            <v>&lt;--Spacer--&gt;</v>
          </cell>
          <cell r="HG238" t="str">
            <v>&lt;--Spacer--&gt;</v>
          </cell>
          <cell r="HH238">
            <v>2148</v>
          </cell>
          <cell r="HI238">
            <v>218548133</v>
          </cell>
          <cell r="HJ238">
            <v>7016</v>
          </cell>
          <cell r="HK238">
            <v>6190520</v>
          </cell>
          <cell r="HL238">
            <v>12402</v>
          </cell>
          <cell r="HM238">
            <v>0</v>
          </cell>
          <cell r="HN238">
            <v>0</v>
          </cell>
          <cell r="HO238">
            <v>0</v>
          </cell>
          <cell r="HP238">
            <v>0</v>
          </cell>
          <cell r="HQ238">
            <v>11.48</v>
          </cell>
          <cell r="HR238">
            <v>20087478</v>
          </cell>
          <cell r="HS238">
            <v>46309.19</v>
          </cell>
          <cell r="HT238">
            <v>48325.74</v>
          </cell>
          <cell r="HU238">
            <v>46309.19</v>
          </cell>
          <cell r="HV238">
            <v>2016.55</v>
          </cell>
          <cell r="HW238">
            <v>60.3</v>
          </cell>
          <cell r="HX238" t="str">
            <v>--ADMw_O--&gt;</v>
          </cell>
          <cell r="HY238">
            <v>46309.19</v>
          </cell>
          <cell r="HZ238">
            <v>48325.74</v>
          </cell>
          <cell r="IA238">
            <v>46309.19</v>
          </cell>
          <cell r="IB238">
            <v>2016.55</v>
          </cell>
          <cell r="IC238">
            <v>6850</v>
          </cell>
          <cell r="ID238">
            <v>5315.8314</v>
          </cell>
          <cell r="IE238">
            <v>589.1</v>
          </cell>
          <cell r="IF238">
            <v>3673.79</v>
          </cell>
          <cell r="IG238">
            <v>1836.895</v>
          </cell>
          <cell r="IH238">
            <v>3684.67</v>
          </cell>
          <cell r="II238">
            <v>3673.79</v>
          </cell>
          <cell r="IJ238">
            <v>10.88</v>
          </cell>
          <cell r="IK238">
            <v>71.34</v>
          </cell>
          <cell r="IL238">
            <v>71.34</v>
          </cell>
          <cell r="IM238">
            <v>71.34</v>
          </cell>
          <cell r="IN238">
            <v>71.34</v>
          </cell>
          <cell r="IO238">
            <v>0</v>
          </cell>
          <cell r="IP238">
            <v>0</v>
          </cell>
          <cell r="IQ238">
            <v>0</v>
          </cell>
          <cell r="IR238">
            <v>0</v>
          </cell>
          <cell r="IS238">
            <v>0</v>
          </cell>
          <cell r="IT238">
            <v>0</v>
          </cell>
          <cell r="IU238">
            <v>504</v>
          </cell>
          <cell r="IV238">
            <v>126</v>
          </cell>
          <cell r="IW238">
            <v>6010.38</v>
          </cell>
          <cell r="IX238">
            <v>1502.595</v>
          </cell>
          <cell r="IY238">
            <v>6272.11</v>
          </cell>
          <cell r="IZ238">
            <v>6010.38</v>
          </cell>
          <cell r="JA238">
            <v>261.73</v>
          </cell>
          <cell r="JB238">
            <v>0</v>
          </cell>
          <cell r="JC238">
            <v>0</v>
          </cell>
          <cell r="JD238">
            <v>0</v>
          </cell>
          <cell r="JE238">
            <v>0</v>
          </cell>
          <cell r="JF238">
            <v>0</v>
          </cell>
          <cell r="JG238">
            <v>0</v>
          </cell>
          <cell r="JH238">
            <v>0</v>
          </cell>
          <cell r="JI238">
            <v>0</v>
          </cell>
          <cell r="JJ238">
            <v>55750.951399999998</v>
          </cell>
          <cell r="JK238">
            <v>57838.373899999999</v>
          </cell>
          <cell r="JL238" t="str">
            <v>&lt;--ADMw_O--</v>
          </cell>
          <cell r="JM238">
            <v>-9.7199999999999999E-4</v>
          </cell>
          <cell r="JN238">
            <v>0</v>
          </cell>
          <cell r="JO238">
            <v>415.67</v>
          </cell>
          <cell r="JP238">
            <v>17</v>
          </cell>
          <cell r="JQ238">
            <v>0.7</v>
          </cell>
          <cell r="JR238">
            <v>43640.35126797454</v>
          </cell>
          <cell r="JS238">
            <v>1</v>
          </cell>
          <cell r="JT238">
            <v>2</v>
          </cell>
        </row>
        <row r="239">
          <cell r="A239">
            <v>3451</v>
          </cell>
          <cell r="B239">
            <v>2180</v>
          </cell>
          <cell r="D239" t="str">
            <v>Multnomah</v>
          </cell>
          <cell r="E239" t="str">
            <v>Portland SD 1J</v>
          </cell>
          <cell r="F239" t="str">
            <v>Opal School of the Portland Children's Museum</v>
          </cell>
          <cell r="H239">
            <v>0</v>
          </cell>
          <cell r="I239">
            <v>0</v>
          </cell>
          <cell r="J239">
            <v>0</v>
          </cell>
          <cell r="K239">
            <v>0</v>
          </cell>
          <cell r="L239">
            <v>0</v>
          </cell>
          <cell r="M239">
            <v>0</v>
          </cell>
          <cell r="N239">
            <v>0</v>
          </cell>
          <cell r="O239">
            <v>0</v>
          </cell>
          <cell r="P239">
            <v>0</v>
          </cell>
          <cell r="Q239">
            <v>0</v>
          </cell>
          <cell r="R239">
            <v>0</v>
          </cell>
          <cell r="T239">
            <v>0</v>
          </cell>
          <cell r="U239">
            <v>0</v>
          </cell>
          <cell r="V239" t="str">
            <v>--ADMw_F--&gt;</v>
          </cell>
          <cell r="W239">
            <v>0</v>
          </cell>
          <cell r="Y239">
            <v>0</v>
          </cell>
          <cell r="Z239">
            <v>0</v>
          </cell>
          <cell r="AA239">
            <v>0</v>
          </cell>
          <cell r="AB239">
            <v>0</v>
          </cell>
          <cell r="AC239">
            <v>0</v>
          </cell>
          <cell r="AD239">
            <v>0</v>
          </cell>
          <cell r="AE239">
            <v>0</v>
          </cell>
          <cell r="AG239">
            <v>0</v>
          </cell>
          <cell r="AH239">
            <v>0</v>
          </cell>
          <cell r="AI239">
            <v>0</v>
          </cell>
          <cell r="AJ239">
            <v>0</v>
          </cell>
          <cell r="AL239">
            <v>0</v>
          </cell>
          <cell r="AM239">
            <v>0</v>
          </cell>
          <cell r="AN239">
            <v>0</v>
          </cell>
          <cell r="AO239">
            <v>0</v>
          </cell>
          <cell r="AQ239">
            <v>0</v>
          </cell>
          <cell r="AR239">
            <v>0</v>
          </cell>
          <cell r="AS239">
            <v>0</v>
          </cell>
          <cell r="AT239">
            <v>0</v>
          </cell>
          <cell r="AU239">
            <v>0</v>
          </cell>
          <cell r="AV239">
            <v>0</v>
          </cell>
          <cell r="AX239">
            <v>0</v>
          </cell>
          <cell r="AY239">
            <v>0</v>
          </cell>
          <cell r="AZ239">
            <v>0</v>
          </cell>
          <cell r="BB239">
            <v>0</v>
          </cell>
          <cell r="BC239">
            <v>0</v>
          </cell>
          <cell r="BD239">
            <v>0</v>
          </cell>
          <cell r="BF239">
            <v>0</v>
          </cell>
          <cell r="BG239">
            <v>0</v>
          </cell>
          <cell r="BH239">
            <v>91.077500000000001</v>
          </cell>
          <cell r="BI239">
            <v>0</v>
          </cell>
          <cell r="BL239">
            <v>91.077500000000001</v>
          </cell>
          <cell r="BN239" t="str">
            <v>&lt;--ADMw_F--</v>
          </cell>
          <cell r="BO239">
            <v>0</v>
          </cell>
          <cell r="BP239">
            <v>0</v>
          </cell>
          <cell r="BQ239">
            <v>0</v>
          </cell>
          <cell r="BR239">
            <v>0</v>
          </cell>
          <cell r="BS239">
            <v>0</v>
          </cell>
          <cell r="BT239" t="str">
            <v>&lt;--Spacer--&gt;</v>
          </cell>
          <cell r="BU239" t="str">
            <v>&lt;--Spacer--&gt;</v>
          </cell>
          <cell r="BV239" t="str">
            <v>&lt;--Spacer--&gt;</v>
          </cell>
          <cell r="BW239" t="str">
            <v>&lt;--Spacer--&gt;</v>
          </cell>
          <cell r="BY239">
            <v>0</v>
          </cell>
          <cell r="BZ239">
            <v>0</v>
          </cell>
          <cell r="CA239">
            <v>0</v>
          </cell>
          <cell r="CB239">
            <v>0</v>
          </cell>
          <cell r="CC239">
            <v>0</v>
          </cell>
          <cell r="CD239">
            <v>0</v>
          </cell>
          <cell r="CE239">
            <v>0</v>
          </cell>
          <cell r="CF239">
            <v>0</v>
          </cell>
          <cell r="CG239">
            <v>0</v>
          </cell>
          <cell r="CH239">
            <v>0</v>
          </cell>
          <cell r="CI239">
            <v>87.61</v>
          </cell>
          <cell r="CK239">
            <v>87.61</v>
          </cell>
          <cell r="CL239">
            <v>0</v>
          </cell>
          <cell r="CM239">
            <v>0</v>
          </cell>
          <cell r="CN239" t="str">
            <v>--ADMw_C--&gt;</v>
          </cell>
          <cell r="CO239">
            <v>87.61</v>
          </cell>
          <cell r="CQ239">
            <v>87.61</v>
          </cell>
          <cell r="CR239">
            <v>0</v>
          </cell>
          <cell r="CS239">
            <v>0</v>
          </cell>
          <cell r="CT239">
            <v>0</v>
          </cell>
          <cell r="CU239">
            <v>0</v>
          </cell>
          <cell r="CV239">
            <v>2</v>
          </cell>
          <cell r="CW239">
            <v>1</v>
          </cell>
          <cell r="CY239">
            <v>2</v>
          </cell>
          <cell r="CZ239">
            <v>0</v>
          </cell>
          <cell r="DA239">
            <v>0</v>
          </cell>
          <cell r="DB239">
            <v>0</v>
          </cell>
          <cell r="DD239">
            <v>0</v>
          </cell>
          <cell r="DE239">
            <v>0</v>
          </cell>
          <cell r="DF239">
            <v>0</v>
          </cell>
          <cell r="DG239">
            <v>0</v>
          </cell>
          <cell r="DI239">
            <v>0</v>
          </cell>
          <cell r="DJ239">
            <v>0</v>
          </cell>
          <cell r="DK239">
            <v>0</v>
          </cell>
          <cell r="DL239">
            <v>0</v>
          </cell>
          <cell r="DM239">
            <v>9.8699999999999992</v>
          </cell>
          <cell r="DN239">
            <v>2.4674999999999998</v>
          </cell>
          <cell r="DP239">
            <v>9.8699999999999992</v>
          </cell>
          <cell r="DQ239">
            <v>0</v>
          </cell>
          <cell r="DR239">
            <v>0</v>
          </cell>
          <cell r="DT239">
            <v>0</v>
          </cell>
          <cell r="DU239">
            <v>0</v>
          </cell>
          <cell r="DV239">
            <v>0</v>
          </cell>
          <cell r="DX239">
            <v>0</v>
          </cell>
          <cell r="DY239">
            <v>0</v>
          </cell>
          <cell r="DZ239">
            <v>90.73</v>
          </cell>
          <cell r="EA239">
            <v>91.077500000000001</v>
          </cell>
          <cell r="ED239">
            <v>91.077500000000001</v>
          </cell>
          <cell r="EF239" t="str">
            <v>&lt;--ADMw_C--</v>
          </cell>
          <cell r="EG239">
            <v>-4.4889999999999999E-3</v>
          </cell>
          <cell r="EH239">
            <v>0</v>
          </cell>
          <cell r="EI239">
            <v>0</v>
          </cell>
          <cell r="EJ239">
            <v>0</v>
          </cell>
          <cell r="EK239">
            <v>0</v>
          </cell>
          <cell r="EL239" t="str">
            <v>&lt;--Spacer--&gt;</v>
          </cell>
          <cell r="EM239" t="str">
            <v>&lt;--Spacer--&gt;</v>
          </cell>
          <cell r="EN239" t="str">
            <v>&lt;--Spacer--&gt;</v>
          </cell>
          <cell r="EO239" t="str">
            <v>&lt;--Spacer--&gt;</v>
          </cell>
          <cell r="EQ239">
            <v>0</v>
          </cell>
          <cell r="ER239">
            <v>0</v>
          </cell>
          <cell r="ES239">
            <v>0</v>
          </cell>
          <cell r="ET239">
            <v>0</v>
          </cell>
          <cell r="EU239">
            <v>0</v>
          </cell>
          <cell r="EV239">
            <v>0</v>
          </cell>
          <cell r="EW239">
            <v>0</v>
          </cell>
          <cell r="EX239">
            <v>0</v>
          </cell>
          <cell r="EY239">
            <v>0</v>
          </cell>
          <cell r="EZ239">
            <v>0</v>
          </cell>
          <cell r="FA239">
            <v>87.44</v>
          </cell>
          <cell r="FC239">
            <v>87.44</v>
          </cell>
          <cell r="FD239">
            <v>0</v>
          </cell>
          <cell r="FE239">
            <v>0</v>
          </cell>
          <cell r="FF239" t="str">
            <v>--ADMw_P--&gt;</v>
          </cell>
          <cell r="FG239">
            <v>87.44</v>
          </cell>
          <cell r="FI239">
            <v>87.44</v>
          </cell>
          <cell r="FJ239">
            <v>0</v>
          </cell>
          <cell r="FK239">
            <v>0</v>
          </cell>
          <cell r="FL239">
            <v>0</v>
          </cell>
          <cell r="FM239">
            <v>0</v>
          </cell>
          <cell r="FN239">
            <v>0.98</v>
          </cell>
          <cell r="FO239">
            <v>0.49</v>
          </cell>
          <cell r="FQ239">
            <v>0.98</v>
          </cell>
          <cell r="FR239">
            <v>0</v>
          </cell>
          <cell r="FS239">
            <v>0</v>
          </cell>
          <cell r="FT239">
            <v>0</v>
          </cell>
          <cell r="FV239">
            <v>0</v>
          </cell>
          <cell r="FW239">
            <v>0</v>
          </cell>
          <cell r="FX239">
            <v>0</v>
          </cell>
          <cell r="FY239">
            <v>0</v>
          </cell>
          <cell r="GA239">
            <v>0</v>
          </cell>
          <cell r="GB239">
            <v>0</v>
          </cell>
          <cell r="GC239">
            <v>0</v>
          </cell>
          <cell r="GD239">
            <v>0</v>
          </cell>
          <cell r="GE239">
            <v>11.2</v>
          </cell>
          <cell r="GF239">
            <v>2.8</v>
          </cell>
          <cell r="GH239">
            <v>11.2</v>
          </cell>
          <cell r="GI239">
            <v>0</v>
          </cell>
          <cell r="GJ239">
            <v>0</v>
          </cell>
          <cell r="GL239">
            <v>0</v>
          </cell>
          <cell r="GM239">
            <v>0</v>
          </cell>
          <cell r="GN239">
            <v>0</v>
          </cell>
          <cell r="GP239">
            <v>0</v>
          </cell>
          <cell r="GQ239">
            <v>0</v>
          </cell>
          <cell r="GR239">
            <v>91.015000000000001</v>
          </cell>
          <cell r="GS239">
            <v>90.73</v>
          </cell>
          <cell r="GV239">
            <v>91.015000000000001</v>
          </cell>
          <cell r="GX239" t="str">
            <v>&lt;--ADMw_P--</v>
          </cell>
          <cell r="GY239">
            <v>0</v>
          </cell>
          <cell r="GZ239">
            <v>0</v>
          </cell>
          <cell r="HA239">
            <v>0</v>
          </cell>
          <cell r="HB239">
            <v>0</v>
          </cell>
          <cell r="HC239">
            <v>0</v>
          </cell>
          <cell r="HD239" t="str">
            <v>&lt;--Spacer--&gt;</v>
          </cell>
          <cell r="HE239" t="str">
            <v>&lt;--Spacer--&gt;</v>
          </cell>
          <cell r="HF239" t="str">
            <v>&lt;--Spacer--&gt;</v>
          </cell>
          <cell r="HG239" t="str">
            <v>&lt;--Spacer--&gt;</v>
          </cell>
          <cell r="HI239">
            <v>0</v>
          </cell>
          <cell r="HJ239">
            <v>0</v>
          </cell>
          <cell r="HK239">
            <v>0</v>
          </cell>
          <cell r="HL239">
            <v>0</v>
          </cell>
          <cell r="HM239">
            <v>0</v>
          </cell>
          <cell r="HN239">
            <v>0</v>
          </cell>
          <cell r="HO239">
            <v>0</v>
          </cell>
          <cell r="HP239">
            <v>0</v>
          </cell>
          <cell r="HQ239">
            <v>0</v>
          </cell>
          <cell r="HR239">
            <v>0</v>
          </cell>
          <cell r="HS239">
            <v>88</v>
          </cell>
          <cell r="HU239">
            <v>88</v>
          </cell>
          <cell r="HV239">
            <v>0</v>
          </cell>
          <cell r="HW239">
            <v>0</v>
          </cell>
          <cell r="HX239" t="str">
            <v>--ADMw_O--&gt;</v>
          </cell>
          <cell r="HY239">
            <v>88</v>
          </cell>
          <cell r="IA239">
            <v>88</v>
          </cell>
          <cell r="IB239">
            <v>0</v>
          </cell>
          <cell r="IC239">
            <v>0</v>
          </cell>
          <cell r="ID239">
            <v>0</v>
          </cell>
          <cell r="IE239">
            <v>0</v>
          </cell>
          <cell r="IF239">
            <v>0.32</v>
          </cell>
          <cell r="IG239">
            <v>0.16</v>
          </cell>
          <cell r="II239">
            <v>0.32</v>
          </cell>
          <cell r="IJ239">
            <v>0</v>
          </cell>
          <cell r="IK239">
            <v>0</v>
          </cell>
          <cell r="IL239">
            <v>0</v>
          </cell>
          <cell r="IN239">
            <v>0</v>
          </cell>
          <cell r="IO239">
            <v>0</v>
          </cell>
          <cell r="IP239">
            <v>0</v>
          </cell>
          <cell r="IQ239">
            <v>0</v>
          </cell>
          <cell r="IS239">
            <v>0</v>
          </cell>
          <cell r="IT239">
            <v>0</v>
          </cell>
          <cell r="IU239">
            <v>0</v>
          </cell>
          <cell r="IV239">
            <v>0</v>
          </cell>
          <cell r="IW239">
            <v>11.42</v>
          </cell>
          <cell r="IX239">
            <v>2.855</v>
          </cell>
          <cell r="IZ239">
            <v>11.42</v>
          </cell>
          <cell r="JA239">
            <v>0</v>
          </cell>
          <cell r="JB239">
            <v>0</v>
          </cell>
          <cell r="JD239">
            <v>0</v>
          </cell>
          <cell r="JE239">
            <v>0</v>
          </cell>
          <cell r="JF239">
            <v>0</v>
          </cell>
          <cell r="JH239">
            <v>0</v>
          </cell>
          <cell r="JI239">
            <v>0</v>
          </cell>
          <cell r="JJ239">
            <v>91.015000000000001</v>
          </cell>
          <cell r="JL239" t="str">
            <v>&lt;--ADMw_O--</v>
          </cell>
          <cell r="JM239">
            <v>0</v>
          </cell>
          <cell r="JN239">
            <v>0</v>
          </cell>
          <cell r="JO239">
            <v>0</v>
          </cell>
          <cell r="JP239">
            <v>0</v>
          </cell>
          <cell r="JQ239">
            <v>0</v>
          </cell>
          <cell r="JR239">
            <v>43640.35126797454</v>
          </cell>
          <cell r="JS239">
            <v>1</v>
          </cell>
          <cell r="JT239">
            <v>3</v>
          </cell>
        </row>
        <row r="240">
          <cell r="A240">
            <v>3616</v>
          </cell>
          <cell r="B240">
            <v>2180</v>
          </cell>
          <cell r="D240" t="str">
            <v>Multnomah</v>
          </cell>
          <cell r="E240" t="str">
            <v>Portland SD 1J</v>
          </cell>
          <cell r="F240" t="str">
            <v xml:space="preserve">Trillium </v>
          </cell>
          <cell r="H240">
            <v>0</v>
          </cell>
          <cell r="I240">
            <v>0</v>
          </cell>
          <cell r="J240">
            <v>0</v>
          </cell>
          <cell r="K240">
            <v>0</v>
          </cell>
          <cell r="L240">
            <v>0</v>
          </cell>
          <cell r="M240">
            <v>0</v>
          </cell>
          <cell r="N240">
            <v>0</v>
          </cell>
          <cell r="O240">
            <v>0</v>
          </cell>
          <cell r="P240">
            <v>0</v>
          </cell>
          <cell r="Q240">
            <v>0</v>
          </cell>
          <cell r="R240">
            <v>0</v>
          </cell>
          <cell r="T240">
            <v>0</v>
          </cell>
          <cell r="U240">
            <v>0</v>
          </cell>
          <cell r="V240" t="str">
            <v>--ADMw_F--&gt;</v>
          </cell>
          <cell r="W240">
            <v>0</v>
          </cell>
          <cell r="Y240">
            <v>0</v>
          </cell>
          <cell r="Z240">
            <v>0</v>
          </cell>
          <cell r="AA240">
            <v>0</v>
          </cell>
          <cell r="AB240">
            <v>0</v>
          </cell>
          <cell r="AC240">
            <v>0</v>
          </cell>
          <cell r="AD240">
            <v>0</v>
          </cell>
          <cell r="AE240">
            <v>0</v>
          </cell>
          <cell r="AG240">
            <v>0</v>
          </cell>
          <cell r="AH240">
            <v>0</v>
          </cell>
          <cell r="AI240">
            <v>0</v>
          </cell>
          <cell r="AJ240">
            <v>0</v>
          </cell>
          <cell r="AL240">
            <v>0</v>
          </cell>
          <cell r="AM240">
            <v>0</v>
          </cell>
          <cell r="AN240">
            <v>0</v>
          </cell>
          <cell r="AO240">
            <v>0</v>
          </cell>
          <cell r="AQ240">
            <v>0</v>
          </cell>
          <cell r="AR240">
            <v>0</v>
          </cell>
          <cell r="AS240">
            <v>0</v>
          </cell>
          <cell r="AT240">
            <v>0</v>
          </cell>
          <cell r="AU240">
            <v>0</v>
          </cell>
          <cell r="AV240">
            <v>0</v>
          </cell>
          <cell r="AX240">
            <v>0</v>
          </cell>
          <cell r="AY240">
            <v>0</v>
          </cell>
          <cell r="AZ240">
            <v>0</v>
          </cell>
          <cell r="BB240">
            <v>0</v>
          </cell>
          <cell r="BC240">
            <v>0</v>
          </cell>
          <cell r="BD240">
            <v>0</v>
          </cell>
          <cell r="BF240">
            <v>0</v>
          </cell>
          <cell r="BG240">
            <v>0</v>
          </cell>
          <cell r="BH240">
            <v>210.4425</v>
          </cell>
          <cell r="BI240">
            <v>0</v>
          </cell>
          <cell r="BL240">
            <v>210.4425</v>
          </cell>
          <cell r="BN240" t="str">
            <v>&lt;--ADMw_F--</v>
          </cell>
          <cell r="BO240">
            <v>0</v>
          </cell>
          <cell r="BP240">
            <v>0</v>
          </cell>
          <cell r="BQ240">
            <v>0</v>
          </cell>
          <cell r="BR240">
            <v>0</v>
          </cell>
          <cell r="BS240">
            <v>0</v>
          </cell>
          <cell r="BT240" t="str">
            <v>&lt;--Spacer--&gt;</v>
          </cell>
          <cell r="BU240" t="str">
            <v>&lt;--Spacer--&gt;</v>
          </cell>
          <cell r="BV240" t="str">
            <v>&lt;--Spacer--&gt;</v>
          </cell>
          <cell r="BW240" t="str">
            <v>&lt;--Spacer--&gt;</v>
          </cell>
          <cell r="BY240">
            <v>0</v>
          </cell>
          <cell r="BZ240">
            <v>0</v>
          </cell>
          <cell r="CA240">
            <v>0</v>
          </cell>
          <cell r="CB240">
            <v>0</v>
          </cell>
          <cell r="CC240">
            <v>0</v>
          </cell>
          <cell r="CD240">
            <v>0</v>
          </cell>
          <cell r="CE240">
            <v>0</v>
          </cell>
          <cell r="CF240">
            <v>0</v>
          </cell>
          <cell r="CG240">
            <v>0</v>
          </cell>
          <cell r="CH240">
            <v>0</v>
          </cell>
          <cell r="CI240">
            <v>202.3</v>
          </cell>
          <cell r="CK240">
            <v>202.3</v>
          </cell>
          <cell r="CL240">
            <v>0</v>
          </cell>
          <cell r="CM240">
            <v>0</v>
          </cell>
          <cell r="CN240" t="str">
            <v>--ADMw_C--&gt;</v>
          </cell>
          <cell r="CO240">
            <v>202.3</v>
          </cell>
          <cell r="CQ240">
            <v>202.3</v>
          </cell>
          <cell r="CR240">
            <v>0</v>
          </cell>
          <cell r="CS240">
            <v>0</v>
          </cell>
          <cell r="CT240">
            <v>0</v>
          </cell>
          <cell r="CU240">
            <v>0</v>
          </cell>
          <cell r="CV240">
            <v>4.8899999999999997</v>
          </cell>
          <cell r="CW240">
            <v>2.4449999999999998</v>
          </cell>
          <cell r="CY240">
            <v>4.8899999999999997</v>
          </cell>
          <cell r="CZ240">
            <v>0</v>
          </cell>
          <cell r="DA240">
            <v>0</v>
          </cell>
          <cell r="DB240">
            <v>0</v>
          </cell>
          <cell r="DD240">
            <v>0</v>
          </cell>
          <cell r="DE240">
            <v>0</v>
          </cell>
          <cell r="DF240">
            <v>0</v>
          </cell>
          <cell r="DG240">
            <v>0</v>
          </cell>
          <cell r="DI240">
            <v>0</v>
          </cell>
          <cell r="DJ240">
            <v>0</v>
          </cell>
          <cell r="DK240">
            <v>0</v>
          </cell>
          <cell r="DL240">
            <v>0</v>
          </cell>
          <cell r="DM240">
            <v>22.79</v>
          </cell>
          <cell r="DN240">
            <v>5.6974999999999998</v>
          </cell>
          <cell r="DP240">
            <v>22.79</v>
          </cell>
          <cell r="DQ240">
            <v>0</v>
          </cell>
          <cell r="DR240">
            <v>0</v>
          </cell>
          <cell r="DT240">
            <v>0</v>
          </cell>
          <cell r="DU240">
            <v>0</v>
          </cell>
          <cell r="DV240">
            <v>0</v>
          </cell>
          <cell r="DX240">
            <v>0</v>
          </cell>
          <cell r="DY240">
            <v>0</v>
          </cell>
          <cell r="DZ240">
            <v>311.38249999999999</v>
          </cell>
          <cell r="EA240">
            <v>210.4425</v>
          </cell>
          <cell r="ED240">
            <v>311.38249999999999</v>
          </cell>
          <cell r="EF240" t="str">
            <v>&lt;--ADMw_C--</v>
          </cell>
          <cell r="EG240">
            <v>-4.4889999999999999E-3</v>
          </cell>
          <cell r="EH240">
            <v>0</v>
          </cell>
          <cell r="EI240">
            <v>0</v>
          </cell>
          <cell r="EJ240">
            <v>0</v>
          </cell>
          <cell r="EK240">
            <v>0</v>
          </cell>
          <cell r="EL240" t="str">
            <v>&lt;--Spacer--&gt;</v>
          </cell>
          <cell r="EM240" t="str">
            <v>&lt;--Spacer--&gt;</v>
          </cell>
          <cell r="EN240" t="str">
            <v>&lt;--Spacer--&gt;</v>
          </cell>
          <cell r="EO240" t="str">
            <v>&lt;--Spacer--&gt;</v>
          </cell>
          <cell r="EQ240">
            <v>0</v>
          </cell>
          <cell r="ER240">
            <v>0</v>
          </cell>
          <cell r="ES240">
            <v>0</v>
          </cell>
          <cell r="ET240">
            <v>0</v>
          </cell>
          <cell r="EU240">
            <v>0</v>
          </cell>
          <cell r="EV240">
            <v>0</v>
          </cell>
          <cell r="EW240">
            <v>0</v>
          </cell>
          <cell r="EX240">
            <v>0</v>
          </cell>
          <cell r="EY240">
            <v>0</v>
          </cell>
          <cell r="EZ240">
            <v>0</v>
          </cell>
          <cell r="FA240">
            <v>299.31</v>
          </cell>
          <cell r="FC240">
            <v>299.31</v>
          </cell>
          <cell r="FD240">
            <v>0</v>
          </cell>
          <cell r="FE240">
            <v>0</v>
          </cell>
          <cell r="FF240" t="str">
            <v>--ADMw_P--&gt;</v>
          </cell>
          <cell r="FG240">
            <v>299.31</v>
          </cell>
          <cell r="FI240">
            <v>299.31</v>
          </cell>
          <cell r="FJ240">
            <v>0</v>
          </cell>
          <cell r="FK240">
            <v>0</v>
          </cell>
          <cell r="FL240">
            <v>0</v>
          </cell>
          <cell r="FM240">
            <v>0</v>
          </cell>
          <cell r="FN240">
            <v>4.97</v>
          </cell>
          <cell r="FO240">
            <v>2.4849999999999999</v>
          </cell>
          <cell r="FQ240">
            <v>4.97</v>
          </cell>
          <cell r="FR240">
            <v>0</v>
          </cell>
          <cell r="FS240">
            <v>0</v>
          </cell>
          <cell r="FT240">
            <v>0</v>
          </cell>
          <cell r="FV240">
            <v>0</v>
          </cell>
          <cell r="FW240">
            <v>0</v>
          </cell>
          <cell r="FX240">
            <v>0</v>
          </cell>
          <cell r="FY240">
            <v>0</v>
          </cell>
          <cell r="GA240">
            <v>0</v>
          </cell>
          <cell r="GB240">
            <v>0</v>
          </cell>
          <cell r="GC240">
            <v>0</v>
          </cell>
          <cell r="GD240">
            <v>0</v>
          </cell>
          <cell r="GE240">
            <v>38.35</v>
          </cell>
          <cell r="GF240">
            <v>9.5875000000000004</v>
          </cell>
          <cell r="GH240">
            <v>38.35</v>
          </cell>
          <cell r="GI240">
            <v>0</v>
          </cell>
          <cell r="GJ240">
            <v>0</v>
          </cell>
          <cell r="GL240">
            <v>0</v>
          </cell>
          <cell r="GM240">
            <v>0</v>
          </cell>
          <cell r="GN240">
            <v>0</v>
          </cell>
          <cell r="GP240">
            <v>0</v>
          </cell>
          <cell r="GQ240">
            <v>0</v>
          </cell>
          <cell r="GR240">
            <v>366.92250000000001</v>
          </cell>
          <cell r="GS240">
            <v>311.38249999999999</v>
          </cell>
          <cell r="GV240">
            <v>366.92250000000001</v>
          </cell>
          <cell r="GX240" t="str">
            <v>&lt;--ADMw_P--</v>
          </cell>
          <cell r="GY240">
            <v>0</v>
          </cell>
          <cell r="GZ240">
            <v>0</v>
          </cell>
          <cell r="HA240">
            <v>0</v>
          </cell>
          <cell r="HB240">
            <v>0</v>
          </cell>
          <cell r="HC240">
            <v>0</v>
          </cell>
          <cell r="HD240" t="str">
            <v>&lt;--Spacer--&gt;</v>
          </cell>
          <cell r="HE240" t="str">
            <v>&lt;--Spacer--&gt;</v>
          </cell>
          <cell r="HF240" t="str">
            <v>&lt;--Spacer--&gt;</v>
          </cell>
          <cell r="HG240" t="str">
            <v>&lt;--Spacer--&gt;</v>
          </cell>
          <cell r="HI240">
            <v>0</v>
          </cell>
          <cell r="HJ240">
            <v>0</v>
          </cell>
          <cell r="HK240">
            <v>0</v>
          </cell>
          <cell r="HL240">
            <v>0</v>
          </cell>
          <cell r="HM240">
            <v>0</v>
          </cell>
          <cell r="HN240">
            <v>0</v>
          </cell>
          <cell r="HO240">
            <v>0</v>
          </cell>
          <cell r="HP240">
            <v>0</v>
          </cell>
          <cell r="HQ240">
            <v>0</v>
          </cell>
          <cell r="HR240">
            <v>0</v>
          </cell>
          <cell r="HS240">
            <v>353.44</v>
          </cell>
          <cell r="HU240">
            <v>353.44</v>
          </cell>
          <cell r="HV240">
            <v>0</v>
          </cell>
          <cell r="HW240">
            <v>0</v>
          </cell>
          <cell r="HX240" t="str">
            <v>--ADMw_O--&gt;</v>
          </cell>
          <cell r="HY240">
            <v>353.44</v>
          </cell>
          <cell r="IA240">
            <v>353.44</v>
          </cell>
          <cell r="IB240">
            <v>0</v>
          </cell>
          <cell r="IC240">
            <v>0</v>
          </cell>
          <cell r="ID240">
            <v>0</v>
          </cell>
          <cell r="IE240">
            <v>0</v>
          </cell>
          <cell r="IF240">
            <v>4.03</v>
          </cell>
          <cell r="IG240">
            <v>2.0150000000000001</v>
          </cell>
          <cell r="II240">
            <v>4.03</v>
          </cell>
          <cell r="IJ240">
            <v>0</v>
          </cell>
          <cell r="IK240">
            <v>0</v>
          </cell>
          <cell r="IL240">
            <v>0</v>
          </cell>
          <cell r="IN240">
            <v>0</v>
          </cell>
          <cell r="IO240">
            <v>0</v>
          </cell>
          <cell r="IP240">
            <v>0</v>
          </cell>
          <cell r="IQ240">
            <v>0</v>
          </cell>
          <cell r="IS240">
            <v>0</v>
          </cell>
          <cell r="IT240">
            <v>0</v>
          </cell>
          <cell r="IU240">
            <v>0</v>
          </cell>
          <cell r="IV240">
            <v>0</v>
          </cell>
          <cell r="IW240">
            <v>45.87</v>
          </cell>
          <cell r="IX240">
            <v>11.467499999999999</v>
          </cell>
          <cell r="IZ240">
            <v>45.87</v>
          </cell>
          <cell r="JA240">
            <v>0</v>
          </cell>
          <cell r="JB240">
            <v>0</v>
          </cell>
          <cell r="JD240">
            <v>0</v>
          </cell>
          <cell r="JE240">
            <v>0</v>
          </cell>
          <cell r="JF240">
            <v>0</v>
          </cell>
          <cell r="JH240">
            <v>0</v>
          </cell>
          <cell r="JI240">
            <v>0</v>
          </cell>
          <cell r="JJ240">
            <v>366.92250000000001</v>
          </cell>
          <cell r="JL240" t="str">
            <v>&lt;--ADMw_O--</v>
          </cell>
          <cell r="JM240">
            <v>0</v>
          </cell>
          <cell r="JN240">
            <v>0</v>
          </cell>
          <cell r="JO240">
            <v>0</v>
          </cell>
          <cell r="JP240">
            <v>0</v>
          </cell>
          <cell r="JQ240">
            <v>0</v>
          </cell>
          <cell r="JR240">
            <v>43640.35126797454</v>
          </cell>
          <cell r="JS240">
            <v>1</v>
          </cell>
          <cell r="JT240">
            <v>3</v>
          </cell>
        </row>
        <row r="241">
          <cell r="A241">
            <v>3991</v>
          </cell>
          <cell r="B241">
            <v>2180</v>
          </cell>
          <cell r="D241" t="str">
            <v>Multnomah</v>
          </cell>
          <cell r="E241" t="str">
            <v>Portland SD 1J</v>
          </cell>
          <cell r="F241" t="str">
            <v>Emerson School</v>
          </cell>
          <cell r="H241">
            <v>0</v>
          </cell>
          <cell r="I241">
            <v>0</v>
          </cell>
          <cell r="J241">
            <v>0</v>
          </cell>
          <cell r="K241">
            <v>0</v>
          </cell>
          <cell r="L241">
            <v>0</v>
          </cell>
          <cell r="M241">
            <v>0</v>
          </cell>
          <cell r="N241">
            <v>0</v>
          </cell>
          <cell r="O241">
            <v>0</v>
          </cell>
          <cell r="P241">
            <v>0</v>
          </cell>
          <cell r="Q241">
            <v>0</v>
          </cell>
          <cell r="R241">
            <v>0</v>
          </cell>
          <cell r="T241">
            <v>0</v>
          </cell>
          <cell r="U241">
            <v>0</v>
          </cell>
          <cell r="V241" t="str">
            <v>--ADMw_F--&gt;</v>
          </cell>
          <cell r="W241">
            <v>0</v>
          </cell>
          <cell r="Y241">
            <v>0</v>
          </cell>
          <cell r="Z241">
            <v>0</v>
          </cell>
          <cell r="AA241">
            <v>0</v>
          </cell>
          <cell r="AB241">
            <v>0</v>
          </cell>
          <cell r="AC241">
            <v>0</v>
          </cell>
          <cell r="AD241">
            <v>0</v>
          </cell>
          <cell r="AE241">
            <v>0</v>
          </cell>
          <cell r="AG241">
            <v>0</v>
          </cell>
          <cell r="AH241">
            <v>0</v>
          </cell>
          <cell r="AI241">
            <v>0</v>
          </cell>
          <cell r="AJ241">
            <v>0</v>
          </cell>
          <cell r="AL241">
            <v>0</v>
          </cell>
          <cell r="AM241">
            <v>0</v>
          </cell>
          <cell r="AN241">
            <v>0</v>
          </cell>
          <cell r="AO241">
            <v>0</v>
          </cell>
          <cell r="AQ241">
            <v>0</v>
          </cell>
          <cell r="AR241">
            <v>0</v>
          </cell>
          <cell r="AS241">
            <v>0</v>
          </cell>
          <cell r="AT241">
            <v>0</v>
          </cell>
          <cell r="AU241">
            <v>0</v>
          </cell>
          <cell r="AV241">
            <v>0</v>
          </cell>
          <cell r="AX241">
            <v>0</v>
          </cell>
          <cell r="AY241">
            <v>0</v>
          </cell>
          <cell r="AZ241">
            <v>0</v>
          </cell>
          <cell r="BB241">
            <v>0</v>
          </cell>
          <cell r="BC241">
            <v>0</v>
          </cell>
          <cell r="BD241">
            <v>0</v>
          </cell>
          <cell r="BF241">
            <v>0</v>
          </cell>
          <cell r="BG241">
            <v>0</v>
          </cell>
          <cell r="BH241">
            <v>144.11750000000001</v>
          </cell>
          <cell r="BI241">
            <v>0</v>
          </cell>
          <cell r="BL241">
            <v>144.11750000000001</v>
          </cell>
          <cell r="BN241" t="str">
            <v>&lt;--ADMw_F--</v>
          </cell>
          <cell r="BO241">
            <v>0</v>
          </cell>
          <cell r="BP241">
            <v>0</v>
          </cell>
          <cell r="BQ241">
            <v>0</v>
          </cell>
          <cell r="BR241">
            <v>0</v>
          </cell>
          <cell r="BS241">
            <v>0</v>
          </cell>
          <cell r="BT241" t="str">
            <v>&lt;--Spacer--&gt;</v>
          </cell>
          <cell r="BU241" t="str">
            <v>&lt;--Spacer--&gt;</v>
          </cell>
          <cell r="BV241" t="str">
            <v>&lt;--Spacer--&gt;</v>
          </cell>
          <cell r="BW241" t="str">
            <v>&lt;--Spacer--&gt;</v>
          </cell>
          <cell r="BY241">
            <v>0</v>
          </cell>
          <cell r="BZ241">
            <v>0</v>
          </cell>
          <cell r="CA241">
            <v>0</v>
          </cell>
          <cell r="CB241">
            <v>0</v>
          </cell>
          <cell r="CC241">
            <v>0</v>
          </cell>
          <cell r="CD241">
            <v>0</v>
          </cell>
          <cell r="CE241">
            <v>0</v>
          </cell>
          <cell r="CF241">
            <v>0</v>
          </cell>
          <cell r="CG241">
            <v>0</v>
          </cell>
          <cell r="CH241">
            <v>0</v>
          </cell>
          <cell r="CI241">
            <v>139.75</v>
          </cell>
          <cell r="CK241">
            <v>139.75</v>
          </cell>
          <cell r="CL241">
            <v>0</v>
          </cell>
          <cell r="CM241">
            <v>0</v>
          </cell>
          <cell r="CN241" t="str">
            <v>--ADMw_C--&gt;</v>
          </cell>
          <cell r="CO241">
            <v>139.75</v>
          </cell>
          <cell r="CQ241">
            <v>139.75</v>
          </cell>
          <cell r="CR241">
            <v>0</v>
          </cell>
          <cell r="CS241">
            <v>0</v>
          </cell>
          <cell r="CT241">
            <v>0</v>
          </cell>
          <cell r="CU241">
            <v>0</v>
          </cell>
          <cell r="CV241">
            <v>0.86</v>
          </cell>
          <cell r="CW241">
            <v>0.43</v>
          </cell>
          <cell r="CY241">
            <v>0.86</v>
          </cell>
          <cell r="CZ241">
            <v>0</v>
          </cell>
          <cell r="DA241">
            <v>0</v>
          </cell>
          <cell r="DB241">
            <v>0</v>
          </cell>
          <cell r="DD241">
            <v>0</v>
          </cell>
          <cell r="DE241">
            <v>0</v>
          </cell>
          <cell r="DF241">
            <v>0</v>
          </cell>
          <cell r="DG241">
            <v>0</v>
          </cell>
          <cell r="DI241">
            <v>0</v>
          </cell>
          <cell r="DJ241">
            <v>0</v>
          </cell>
          <cell r="DK241">
            <v>0</v>
          </cell>
          <cell r="DL241">
            <v>0</v>
          </cell>
          <cell r="DM241">
            <v>15.75</v>
          </cell>
          <cell r="DN241">
            <v>3.9375</v>
          </cell>
          <cell r="DP241">
            <v>15.75</v>
          </cell>
          <cell r="DQ241">
            <v>0</v>
          </cell>
          <cell r="DR241">
            <v>0</v>
          </cell>
          <cell r="DT241">
            <v>0</v>
          </cell>
          <cell r="DU241">
            <v>0</v>
          </cell>
          <cell r="DV241">
            <v>0</v>
          </cell>
          <cell r="DX241">
            <v>0</v>
          </cell>
          <cell r="DY241">
            <v>0</v>
          </cell>
          <cell r="DZ241">
            <v>148.11750000000001</v>
          </cell>
          <cell r="EA241">
            <v>144.11750000000001</v>
          </cell>
          <cell r="ED241">
            <v>148.11750000000001</v>
          </cell>
          <cell r="EF241" t="str">
            <v>&lt;--ADMw_C--</v>
          </cell>
          <cell r="EG241">
            <v>-4.4889999999999999E-3</v>
          </cell>
          <cell r="EH241">
            <v>0</v>
          </cell>
          <cell r="EI241">
            <v>0</v>
          </cell>
          <cell r="EJ241">
            <v>0</v>
          </cell>
          <cell r="EK241">
            <v>0</v>
          </cell>
          <cell r="EL241" t="str">
            <v>&lt;--Spacer--&gt;</v>
          </cell>
          <cell r="EM241" t="str">
            <v>&lt;--Spacer--&gt;</v>
          </cell>
          <cell r="EN241" t="str">
            <v>&lt;--Spacer--&gt;</v>
          </cell>
          <cell r="EO241" t="str">
            <v>&lt;--Spacer--&gt;</v>
          </cell>
          <cell r="EQ241">
            <v>0</v>
          </cell>
          <cell r="ER241">
            <v>0</v>
          </cell>
          <cell r="ES241">
            <v>0</v>
          </cell>
          <cell r="ET241">
            <v>0</v>
          </cell>
          <cell r="EU241">
            <v>0</v>
          </cell>
          <cell r="EV241">
            <v>0</v>
          </cell>
          <cell r="EW241">
            <v>0</v>
          </cell>
          <cell r="EX241">
            <v>0</v>
          </cell>
          <cell r="EY241">
            <v>0</v>
          </cell>
          <cell r="EZ241">
            <v>0</v>
          </cell>
          <cell r="FA241">
            <v>143.52000000000001</v>
          </cell>
          <cell r="FC241">
            <v>143.52000000000001</v>
          </cell>
          <cell r="FD241">
            <v>0</v>
          </cell>
          <cell r="FE241">
            <v>0</v>
          </cell>
          <cell r="FF241" t="str">
            <v>--ADMw_P--&gt;</v>
          </cell>
          <cell r="FG241">
            <v>143.52000000000001</v>
          </cell>
          <cell r="FI241">
            <v>143.52000000000001</v>
          </cell>
          <cell r="FJ241">
            <v>0</v>
          </cell>
          <cell r="FK241">
            <v>0</v>
          </cell>
          <cell r="FL241">
            <v>0</v>
          </cell>
          <cell r="FM241">
            <v>0</v>
          </cell>
          <cell r="FN241">
            <v>0</v>
          </cell>
          <cell r="FO241">
            <v>0</v>
          </cell>
          <cell r="FQ241">
            <v>0</v>
          </cell>
          <cell r="FR241">
            <v>0</v>
          </cell>
          <cell r="FS241">
            <v>0</v>
          </cell>
          <cell r="FT241">
            <v>0</v>
          </cell>
          <cell r="FV241">
            <v>0</v>
          </cell>
          <cell r="FW241">
            <v>0</v>
          </cell>
          <cell r="FX241">
            <v>0</v>
          </cell>
          <cell r="FY241">
            <v>0</v>
          </cell>
          <cell r="GA241">
            <v>0</v>
          </cell>
          <cell r="GB241">
            <v>0</v>
          </cell>
          <cell r="GC241">
            <v>0</v>
          </cell>
          <cell r="GD241">
            <v>0</v>
          </cell>
          <cell r="GE241">
            <v>18.39</v>
          </cell>
          <cell r="GF241">
            <v>4.5975000000000001</v>
          </cell>
          <cell r="GH241">
            <v>18.39</v>
          </cell>
          <cell r="GI241">
            <v>0</v>
          </cell>
          <cell r="GJ241">
            <v>0</v>
          </cell>
          <cell r="GL241">
            <v>0</v>
          </cell>
          <cell r="GM241">
            <v>0</v>
          </cell>
          <cell r="GN241">
            <v>0</v>
          </cell>
          <cell r="GP241">
            <v>0</v>
          </cell>
          <cell r="GQ241">
            <v>0</v>
          </cell>
          <cell r="GR241">
            <v>145.55500000000001</v>
          </cell>
          <cell r="GS241">
            <v>148.11750000000001</v>
          </cell>
          <cell r="GV241">
            <v>148.11750000000001</v>
          </cell>
          <cell r="GX241" t="str">
            <v>&lt;--ADMw_P--</v>
          </cell>
          <cell r="GY241">
            <v>0</v>
          </cell>
          <cell r="GZ241">
            <v>0</v>
          </cell>
          <cell r="HA241">
            <v>0</v>
          </cell>
          <cell r="HB241">
            <v>0</v>
          </cell>
          <cell r="HC241">
            <v>0</v>
          </cell>
          <cell r="HD241" t="str">
            <v>&lt;--Spacer--&gt;</v>
          </cell>
          <cell r="HE241" t="str">
            <v>&lt;--Spacer--&gt;</v>
          </cell>
          <cell r="HF241" t="str">
            <v>&lt;--Spacer--&gt;</v>
          </cell>
          <cell r="HG241" t="str">
            <v>&lt;--Spacer--&gt;</v>
          </cell>
          <cell r="HI241">
            <v>0</v>
          </cell>
          <cell r="HJ241">
            <v>0</v>
          </cell>
          <cell r="HK241">
            <v>0</v>
          </cell>
          <cell r="HL241">
            <v>0</v>
          </cell>
          <cell r="HM241">
            <v>0</v>
          </cell>
          <cell r="HN241">
            <v>0</v>
          </cell>
          <cell r="HO241">
            <v>0</v>
          </cell>
          <cell r="HP241">
            <v>0</v>
          </cell>
          <cell r="HQ241">
            <v>0</v>
          </cell>
          <cell r="HR241">
            <v>0</v>
          </cell>
          <cell r="HS241">
            <v>140.97999999999999</v>
          </cell>
          <cell r="HU241">
            <v>140.97999999999999</v>
          </cell>
          <cell r="HV241">
            <v>0</v>
          </cell>
          <cell r="HW241">
            <v>0</v>
          </cell>
          <cell r="HX241" t="str">
            <v>--ADMw_O--&gt;</v>
          </cell>
          <cell r="HY241">
            <v>140.97999999999999</v>
          </cell>
          <cell r="IA241">
            <v>140.97999999999999</v>
          </cell>
          <cell r="IB241">
            <v>0</v>
          </cell>
          <cell r="IC241">
            <v>0</v>
          </cell>
          <cell r="ID241">
            <v>0</v>
          </cell>
          <cell r="IE241">
            <v>0</v>
          </cell>
          <cell r="IF241">
            <v>0</v>
          </cell>
          <cell r="IG241">
            <v>0</v>
          </cell>
          <cell r="II241">
            <v>0</v>
          </cell>
          <cell r="IJ241">
            <v>0</v>
          </cell>
          <cell r="IK241">
            <v>0</v>
          </cell>
          <cell r="IL241">
            <v>0</v>
          </cell>
          <cell r="IN241">
            <v>0</v>
          </cell>
          <cell r="IO241">
            <v>0</v>
          </cell>
          <cell r="IP241">
            <v>0</v>
          </cell>
          <cell r="IQ241">
            <v>0</v>
          </cell>
          <cell r="IS241">
            <v>0</v>
          </cell>
          <cell r="IT241">
            <v>0</v>
          </cell>
          <cell r="IU241">
            <v>0</v>
          </cell>
          <cell r="IV241">
            <v>0</v>
          </cell>
          <cell r="IW241">
            <v>18.3</v>
          </cell>
          <cell r="IX241">
            <v>4.5750000000000002</v>
          </cell>
          <cell r="IZ241">
            <v>18.3</v>
          </cell>
          <cell r="JA241">
            <v>0</v>
          </cell>
          <cell r="JB241">
            <v>0</v>
          </cell>
          <cell r="JD241">
            <v>0</v>
          </cell>
          <cell r="JE241">
            <v>0</v>
          </cell>
          <cell r="JF241">
            <v>0</v>
          </cell>
          <cell r="JH241">
            <v>0</v>
          </cell>
          <cell r="JI241">
            <v>0</v>
          </cell>
          <cell r="JJ241">
            <v>145.55500000000001</v>
          </cell>
          <cell r="JL241" t="str">
            <v>&lt;--ADMw_O--</v>
          </cell>
          <cell r="JM241">
            <v>0</v>
          </cell>
          <cell r="JN241">
            <v>0</v>
          </cell>
          <cell r="JO241">
            <v>0</v>
          </cell>
          <cell r="JP241">
            <v>0</v>
          </cell>
          <cell r="JQ241">
            <v>0</v>
          </cell>
          <cell r="JR241">
            <v>43640.35126797454</v>
          </cell>
          <cell r="JS241">
            <v>1</v>
          </cell>
          <cell r="JT241">
            <v>3</v>
          </cell>
        </row>
        <row r="242">
          <cell r="A242">
            <v>4212</v>
          </cell>
          <cell r="B242">
            <v>2180</v>
          </cell>
          <cell r="D242" t="str">
            <v>Multnomah</v>
          </cell>
          <cell r="E242" t="str">
            <v>Portland SD 1J</v>
          </cell>
          <cell r="F242" t="str">
            <v>Self Enhancement, Inc/SEI Academy</v>
          </cell>
          <cell r="V242" t="str">
            <v>--ADMw_F--&gt;</v>
          </cell>
          <cell r="BN242" t="str">
            <v>&lt;--ADMw_F--</v>
          </cell>
          <cell r="BT242" t="str">
            <v>&lt;--Spacer--&gt;</v>
          </cell>
          <cell r="BU242" t="str">
            <v>&lt;--Spacer--&gt;</v>
          </cell>
          <cell r="BV242" t="str">
            <v>&lt;--Spacer--&gt;</v>
          </cell>
          <cell r="BW242" t="str">
            <v>&lt;--Spacer--&gt;</v>
          </cell>
          <cell r="CN242" t="str">
            <v>--ADMw_C--&gt;</v>
          </cell>
          <cell r="EF242" t="str">
            <v>&lt;--ADMw_C--</v>
          </cell>
          <cell r="EL242" t="str">
            <v>&lt;--Spacer--&gt;</v>
          </cell>
          <cell r="EM242" t="str">
            <v>&lt;--Spacer--&gt;</v>
          </cell>
          <cell r="EN242" t="str">
            <v>&lt;--Spacer--&gt;</v>
          </cell>
          <cell r="EO242" t="str">
            <v>&lt;--Spacer--&gt;</v>
          </cell>
          <cell r="FF242" t="str">
            <v>--ADMw_P--&gt;</v>
          </cell>
          <cell r="GX242" t="str">
            <v>&lt;--ADMw_P--</v>
          </cell>
          <cell r="HD242" t="str">
            <v>&lt;--Spacer--&gt;</v>
          </cell>
          <cell r="HE242" t="str">
            <v>&lt;--Spacer--&gt;</v>
          </cell>
          <cell r="HF242" t="str">
            <v>&lt;--Spacer--&gt;</v>
          </cell>
          <cell r="HG242" t="str">
            <v>&lt;--Spacer--&gt;</v>
          </cell>
          <cell r="HI242">
            <v>0</v>
          </cell>
          <cell r="HJ242">
            <v>0</v>
          </cell>
          <cell r="HK242">
            <v>0</v>
          </cell>
          <cell r="HL242">
            <v>0</v>
          </cell>
          <cell r="HM242">
            <v>0</v>
          </cell>
          <cell r="HN242">
            <v>0</v>
          </cell>
          <cell r="HO242">
            <v>0</v>
          </cell>
          <cell r="HP242">
            <v>0</v>
          </cell>
          <cell r="HQ242">
            <v>0</v>
          </cell>
          <cell r="HR242">
            <v>0</v>
          </cell>
          <cell r="HS242">
            <v>60.3</v>
          </cell>
          <cell r="HU242">
            <v>60.3</v>
          </cell>
          <cell r="HV242">
            <v>0</v>
          </cell>
          <cell r="HW242">
            <v>0</v>
          </cell>
          <cell r="HX242" t="str">
            <v>--ADMw_O--&gt;</v>
          </cell>
          <cell r="HY242">
            <v>60.3</v>
          </cell>
          <cell r="IA242">
            <v>60.3</v>
          </cell>
          <cell r="IB242">
            <v>0</v>
          </cell>
          <cell r="IC242">
            <v>0</v>
          </cell>
          <cell r="ID242">
            <v>0</v>
          </cell>
          <cell r="IE242">
            <v>0</v>
          </cell>
          <cell r="IF242">
            <v>1</v>
          </cell>
          <cell r="IG242">
            <v>0.5</v>
          </cell>
          <cell r="II242">
            <v>1</v>
          </cell>
          <cell r="IJ242">
            <v>0</v>
          </cell>
          <cell r="IK242">
            <v>0</v>
          </cell>
          <cell r="IL242">
            <v>0</v>
          </cell>
          <cell r="IN242">
            <v>0</v>
          </cell>
          <cell r="IO242">
            <v>0</v>
          </cell>
          <cell r="IP242">
            <v>0</v>
          </cell>
          <cell r="IQ242">
            <v>0</v>
          </cell>
          <cell r="IS242">
            <v>0</v>
          </cell>
          <cell r="IT242">
            <v>0</v>
          </cell>
          <cell r="IU242">
            <v>0</v>
          </cell>
          <cell r="IV242">
            <v>0</v>
          </cell>
          <cell r="IW242">
            <v>7.83</v>
          </cell>
          <cell r="IX242">
            <v>1.9575</v>
          </cell>
          <cell r="IZ242">
            <v>7.83</v>
          </cell>
          <cell r="JA242">
            <v>0</v>
          </cell>
          <cell r="JB242">
            <v>0</v>
          </cell>
          <cell r="JD242">
            <v>0</v>
          </cell>
          <cell r="JE242">
            <v>0</v>
          </cell>
          <cell r="JF242">
            <v>0</v>
          </cell>
          <cell r="JH242">
            <v>0</v>
          </cell>
          <cell r="JI242">
            <v>0</v>
          </cell>
          <cell r="JJ242">
            <v>62.7575</v>
          </cell>
          <cell r="JL242" t="str">
            <v>&lt;--ADMw_O--</v>
          </cell>
          <cell r="JM242">
            <v>0</v>
          </cell>
          <cell r="JN242">
            <v>0</v>
          </cell>
          <cell r="JO242">
            <v>0</v>
          </cell>
          <cell r="JP242">
            <v>0</v>
          </cell>
          <cell r="JQ242">
            <v>0</v>
          </cell>
          <cell r="JR242">
            <v>43640.35126797454</v>
          </cell>
          <cell r="JS242">
            <v>1</v>
          </cell>
          <cell r="JT242">
            <v>3</v>
          </cell>
        </row>
        <row r="243">
          <cell r="A243">
            <v>4400</v>
          </cell>
          <cell r="B243">
            <v>2180</v>
          </cell>
          <cell r="D243" t="str">
            <v>Multnomah</v>
          </cell>
          <cell r="E243" t="str">
            <v>Portland SD 1J</v>
          </cell>
          <cell r="F243" t="str">
            <v>Portland Arthur Academy Charter School</v>
          </cell>
          <cell r="H243">
            <v>0</v>
          </cell>
          <cell r="I243">
            <v>0</v>
          </cell>
          <cell r="J243">
            <v>0</v>
          </cell>
          <cell r="K243">
            <v>0</v>
          </cell>
          <cell r="L243">
            <v>0</v>
          </cell>
          <cell r="M243">
            <v>0</v>
          </cell>
          <cell r="N243">
            <v>0</v>
          </cell>
          <cell r="O243">
            <v>0</v>
          </cell>
          <cell r="P243">
            <v>0</v>
          </cell>
          <cell r="Q243">
            <v>0</v>
          </cell>
          <cell r="R243">
            <v>0</v>
          </cell>
          <cell r="T243">
            <v>0</v>
          </cell>
          <cell r="U243">
            <v>0</v>
          </cell>
          <cell r="V243" t="str">
            <v>--ADMw_F--&gt;</v>
          </cell>
          <cell r="W243">
            <v>0</v>
          </cell>
          <cell r="Y243">
            <v>0</v>
          </cell>
          <cell r="Z243">
            <v>0</v>
          </cell>
          <cell r="AA243">
            <v>0</v>
          </cell>
          <cell r="AB243">
            <v>0</v>
          </cell>
          <cell r="AC243">
            <v>0</v>
          </cell>
          <cell r="AD243">
            <v>0</v>
          </cell>
          <cell r="AE243">
            <v>0</v>
          </cell>
          <cell r="AG243">
            <v>0</v>
          </cell>
          <cell r="AH243">
            <v>0</v>
          </cell>
          <cell r="AI243">
            <v>0</v>
          </cell>
          <cell r="AJ243">
            <v>0</v>
          </cell>
          <cell r="AL243">
            <v>0</v>
          </cell>
          <cell r="AM243">
            <v>0</v>
          </cell>
          <cell r="AN243">
            <v>0</v>
          </cell>
          <cell r="AO243">
            <v>0</v>
          </cell>
          <cell r="AQ243">
            <v>0</v>
          </cell>
          <cell r="AR243">
            <v>0</v>
          </cell>
          <cell r="AS243">
            <v>0</v>
          </cell>
          <cell r="AT243">
            <v>0</v>
          </cell>
          <cell r="AU243">
            <v>0</v>
          </cell>
          <cell r="AV243">
            <v>0</v>
          </cell>
          <cell r="AX243">
            <v>0</v>
          </cell>
          <cell r="AY243">
            <v>0</v>
          </cell>
          <cell r="AZ243">
            <v>0</v>
          </cell>
          <cell r="BB243">
            <v>0</v>
          </cell>
          <cell r="BC243">
            <v>0</v>
          </cell>
          <cell r="BD243">
            <v>0</v>
          </cell>
          <cell r="BF243">
            <v>0</v>
          </cell>
          <cell r="BG243">
            <v>0</v>
          </cell>
          <cell r="BH243">
            <v>176.75</v>
          </cell>
          <cell r="BI243">
            <v>0</v>
          </cell>
          <cell r="BL243">
            <v>176.75</v>
          </cell>
          <cell r="BN243" t="str">
            <v>&lt;--ADMw_F--</v>
          </cell>
          <cell r="BO243">
            <v>0</v>
          </cell>
          <cell r="BP243">
            <v>0</v>
          </cell>
          <cell r="BQ243">
            <v>0</v>
          </cell>
          <cell r="BR243">
            <v>0</v>
          </cell>
          <cell r="BS243">
            <v>0</v>
          </cell>
          <cell r="BT243" t="str">
            <v>&lt;--Spacer--&gt;</v>
          </cell>
          <cell r="BU243" t="str">
            <v>&lt;--Spacer--&gt;</v>
          </cell>
          <cell r="BV243" t="str">
            <v>&lt;--Spacer--&gt;</v>
          </cell>
          <cell r="BW243" t="str">
            <v>&lt;--Spacer--&gt;</v>
          </cell>
          <cell r="BY243">
            <v>0</v>
          </cell>
          <cell r="BZ243">
            <v>0</v>
          </cell>
          <cell r="CA243">
            <v>0</v>
          </cell>
          <cell r="CB243">
            <v>0</v>
          </cell>
          <cell r="CC243">
            <v>0</v>
          </cell>
          <cell r="CD243">
            <v>0</v>
          </cell>
          <cell r="CE243">
            <v>0</v>
          </cell>
          <cell r="CF243">
            <v>0</v>
          </cell>
          <cell r="CG243">
            <v>0</v>
          </cell>
          <cell r="CH243">
            <v>0</v>
          </cell>
          <cell r="CI243">
            <v>167.53</v>
          </cell>
          <cell r="CK243">
            <v>167.53</v>
          </cell>
          <cell r="CL243">
            <v>0</v>
          </cell>
          <cell r="CM243">
            <v>0</v>
          </cell>
          <cell r="CN243" t="str">
            <v>--ADMw_C--&gt;</v>
          </cell>
          <cell r="CO243">
            <v>167.53</v>
          </cell>
          <cell r="CQ243">
            <v>167.53</v>
          </cell>
          <cell r="CR243">
            <v>0</v>
          </cell>
          <cell r="CS243">
            <v>0</v>
          </cell>
          <cell r="CT243">
            <v>0</v>
          </cell>
          <cell r="CU243">
            <v>0</v>
          </cell>
          <cell r="CV243">
            <v>9</v>
          </cell>
          <cell r="CW243">
            <v>4.5</v>
          </cell>
          <cell r="CY243">
            <v>9</v>
          </cell>
          <cell r="CZ243">
            <v>0</v>
          </cell>
          <cell r="DA243">
            <v>0</v>
          </cell>
          <cell r="DB243">
            <v>0</v>
          </cell>
          <cell r="DD243">
            <v>0</v>
          </cell>
          <cell r="DE243">
            <v>0</v>
          </cell>
          <cell r="DF243">
            <v>0</v>
          </cell>
          <cell r="DG243">
            <v>0</v>
          </cell>
          <cell r="DI243">
            <v>0</v>
          </cell>
          <cell r="DJ243">
            <v>0</v>
          </cell>
          <cell r="DK243">
            <v>0</v>
          </cell>
          <cell r="DL243">
            <v>0</v>
          </cell>
          <cell r="DM243">
            <v>18.88</v>
          </cell>
          <cell r="DN243">
            <v>4.72</v>
          </cell>
          <cell r="DP243">
            <v>18.88</v>
          </cell>
          <cell r="DQ243">
            <v>0</v>
          </cell>
          <cell r="DR243">
            <v>0</v>
          </cell>
          <cell r="DT243">
            <v>0</v>
          </cell>
          <cell r="DU243">
            <v>0</v>
          </cell>
          <cell r="DV243">
            <v>0</v>
          </cell>
          <cell r="DX243">
            <v>0</v>
          </cell>
          <cell r="DY243">
            <v>0</v>
          </cell>
          <cell r="DZ243">
            <v>182.535</v>
          </cell>
          <cell r="EA243">
            <v>176.75</v>
          </cell>
          <cell r="ED243">
            <v>182.535</v>
          </cell>
          <cell r="EF243" t="str">
            <v>&lt;--ADMw_C--</v>
          </cell>
          <cell r="EG243">
            <v>-4.4889999999999999E-3</v>
          </cell>
          <cell r="EH243">
            <v>0</v>
          </cell>
          <cell r="EI243">
            <v>0</v>
          </cell>
          <cell r="EJ243">
            <v>0</v>
          </cell>
          <cell r="EK243">
            <v>0</v>
          </cell>
          <cell r="EL243" t="str">
            <v>&lt;--Spacer--&gt;</v>
          </cell>
          <cell r="EM243" t="str">
            <v>&lt;--Spacer--&gt;</v>
          </cell>
          <cell r="EN243" t="str">
            <v>&lt;--Spacer--&gt;</v>
          </cell>
          <cell r="EO243" t="str">
            <v>&lt;--Spacer--&gt;</v>
          </cell>
          <cell r="EQ243">
            <v>0</v>
          </cell>
          <cell r="ER243">
            <v>0</v>
          </cell>
          <cell r="ES243">
            <v>0</v>
          </cell>
          <cell r="ET243">
            <v>0</v>
          </cell>
          <cell r="EU243">
            <v>0</v>
          </cell>
          <cell r="EV243">
            <v>0</v>
          </cell>
          <cell r="EW243">
            <v>0</v>
          </cell>
          <cell r="EX243">
            <v>0</v>
          </cell>
          <cell r="EY243">
            <v>0</v>
          </cell>
          <cell r="EZ243">
            <v>0</v>
          </cell>
          <cell r="FA243">
            <v>171.08</v>
          </cell>
          <cell r="FC243">
            <v>171.08</v>
          </cell>
          <cell r="FD243">
            <v>0</v>
          </cell>
          <cell r="FE243">
            <v>0</v>
          </cell>
          <cell r="FF243" t="str">
            <v>--ADMw_P--&gt;</v>
          </cell>
          <cell r="FG243">
            <v>171.08</v>
          </cell>
          <cell r="FI243">
            <v>171.08</v>
          </cell>
          <cell r="FJ243">
            <v>0</v>
          </cell>
          <cell r="FK243">
            <v>0</v>
          </cell>
          <cell r="FL243">
            <v>0</v>
          </cell>
          <cell r="FM243">
            <v>0</v>
          </cell>
          <cell r="FN243">
            <v>11.95</v>
          </cell>
          <cell r="FO243">
            <v>5.9749999999999996</v>
          </cell>
          <cell r="FQ243">
            <v>11.95</v>
          </cell>
          <cell r="FR243">
            <v>0</v>
          </cell>
          <cell r="FS243">
            <v>0</v>
          </cell>
          <cell r="FT243">
            <v>0</v>
          </cell>
          <cell r="FV243">
            <v>0</v>
          </cell>
          <cell r="FW243">
            <v>0</v>
          </cell>
          <cell r="FX243">
            <v>0</v>
          </cell>
          <cell r="FY243">
            <v>0</v>
          </cell>
          <cell r="GA243">
            <v>0</v>
          </cell>
          <cell r="GB243">
            <v>0</v>
          </cell>
          <cell r="GC243">
            <v>0</v>
          </cell>
          <cell r="GD243">
            <v>0</v>
          </cell>
          <cell r="GE243">
            <v>21.92</v>
          </cell>
          <cell r="GF243">
            <v>5.48</v>
          </cell>
          <cell r="GH243">
            <v>21.92</v>
          </cell>
          <cell r="GI243">
            <v>0</v>
          </cell>
          <cell r="GJ243">
            <v>0</v>
          </cell>
          <cell r="GL243">
            <v>0</v>
          </cell>
          <cell r="GM243">
            <v>0</v>
          </cell>
          <cell r="GN243">
            <v>0</v>
          </cell>
          <cell r="GP243">
            <v>0</v>
          </cell>
          <cell r="GQ243">
            <v>0</v>
          </cell>
          <cell r="GR243">
            <v>174.04750000000001</v>
          </cell>
          <cell r="GS243">
            <v>182.535</v>
          </cell>
          <cell r="GV243">
            <v>182.535</v>
          </cell>
          <cell r="GX243" t="str">
            <v>&lt;--ADMw_P--</v>
          </cell>
          <cell r="GY243">
            <v>0</v>
          </cell>
          <cell r="GZ243">
            <v>0</v>
          </cell>
          <cell r="HA243">
            <v>0</v>
          </cell>
          <cell r="HB243">
            <v>0</v>
          </cell>
          <cell r="HC243">
            <v>0</v>
          </cell>
          <cell r="HD243" t="str">
            <v>&lt;--Spacer--&gt;</v>
          </cell>
          <cell r="HE243" t="str">
            <v>&lt;--Spacer--&gt;</v>
          </cell>
          <cell r="HF243" t="str">
            <v>&lt;--Spacer--&gt;</v>
          </cell>
          <cell r="HG243" t="str">
            <v>&lt;--Spacer--&gt;</v>
          </cell>
          <cell r="HI243">
            <v>0</v>
          </cell>
          <cell r="HJ243">
            <v>0</v>
          </cell>
          <cell r="HK243">
            <v>0</v>
          </cell>
          <cell r="HL243">
            <v>0</v>
          </cell>
          <cell r="HM243">
            <v>0</v>
          </cell>
          <cell r="HN243">
            <v>0</v>
          </cell>
          <cell r="HO243">
            <v>0</v>
          </cell>
          <cell r="HP243">
            <v>0</v>
          </cell>
          <cell r="HQ243">
            <v>0</v>
          </cell>
          <cell r="HR243">
            <v>0</v>
          </cell>
          <cell r="HS243">
            <v>166.34</v>
          </cell>
          <cell r="HU243">
            <v>166.34</v>
          </cell>
          <cell r="HV243">
            <v>0</v>
          </cell>
          <cell r="HW243">
            <v>0</v>
          </cell>
          <cell r="HX243" t="str">
            <v>--ADMw_O--&gt;</v>
          </cell>
          <cell r="HY243">
            <v>166.34</v>
          </cell>
          <cell r="IA243">
            <v>166.34</v>
          </cell>
          <cell r="IB243">
            <v>0</v>
          </cell>
          <cell r="IC243">
            <v>0</v>
          </cell>
          <cell r="ID243">
            <v>0</v>
          </cell>
          <cell r="IE243">
            <v>0</v>
          </cell>
          <cell r="IF243">
            <v>4.62</v>
          </cell>
          <cell r="IG243">
            <v>2.31</v>
          </cell>
          <cell r="II243">
            <v>4.62</v>
          </cell>
          <cell r="IJ243">
            <v>0</v>
          </cell>
          <cell r="IK243">
            <v>0</v>
          </cell>
          <cell r="IL243">
            <v>0</v>
          </cell>
          <cell r="IN243">
            <v>0</v>
          </cell>
          <cell r="IO243">
            <v>0</v>
          </cell>
          <cell r="IP243">
            <v>0</v>
          </cell>
          <cell r="IQ243">
            <v>0</v>
          </cell>
          <cell r="IS243">
            <v>0</v>
          </cell>
          <cell r="IT243">
            <v>0</v>
          </cell>
          <cell r="IU243">
            <v>0</v>
          </cell>
          <cell r="IV243">
            <v>0</v>
          </cell>
          <cell r="IW243">
            <v>21.59</v>
          </cell>
          <cell r="IX243">
            <v>5.3975</v>
          </cell>
          <cell r="IZ243">
            <v>21.59</v>
          </cell>
          <cell r="JA243">
            <v>0</v>
          </cell>
          <cell r="JB243">
            <v>0</v>
          </cell>
          <cell r="JD243">
            <v>0</v>
          </cell>
          <cell r="JE243">
            <v>0</v>
          </cell>
          <cell r="JF243">
            <v>0</v>
          </cell>
          <cell r="JH243">
            <v>0</v>
          </cell>
          <cell r="JI243">
            <v>0</v>
          </cell>
          <cell r="JJ243">
            <v>174.04750000000001</v>
          </cell>
          <cell r="JL243" t="str">
            <v>&lt;--ADMw_O--</v>
          </cell>
          <cell r="JM243">
            <v>0</v>
          </cell>
          <cell r="JN243">
            <v>0</v>
          </cell>
          <cell r="JO243">
            <v>0</v>
          </cell>
          <cell r="JP243">
            <v>0</v>
          </cell>
          <cell r="JQ243">
            <v>0</v>
          </cell>
          <cell r="JR243">
            <v>43640.35126797454</v>
          </cell>
          <cell r="JS243">
            <v>1</v>
          </cell>
          <cell r="JT243">
            <v>3</v>
          </cell>
        </row>
        <row r="244">
          <cell r="A244">
            <v>4534</v>
          </cell>
          <cell r="B244">
            <v>2180</v>
          </cell>
          <cell r="D244" t="str">
            <v>Multnomah</v>
          </cell>
          <cell r="E244" t="str">
            <v>Portland SD 1J</v>
          </cell>
          <cell r="F244" t="str">
            <v>Portland Village School</v>
          </cell>
          <cell r="H244">
            <v>0</v>
          </cell>
          <cell r="I244">
            <v>0</v>
          </cell>
          <cell r="J244">
            <v>0</v>
          </cell>
          <cell r="K244">
            <v>0</v>
          </cell>
          <cell r="L244">
            <v>0</v>
          </cell>
          <cell r="M244">
            <v>0</v>
          </cell>
          <cell r="N244">
            <v>0</v>
          </cell>
          <cell r="O244">
            <v>0</v>
          </cell>
          <cell r="P244">
            <v>0</v>
          </cell>
          <cell r="Q244">
            <v>0</v>
          </cell>
          <cell r="R244">
            <v>0</v>
          </cell>
          <cell r="T244">
            <v>0</v>
          </cell>
          <cell r="U244">
            <v>0</v>
          </cell>
          <cell r="V244" t="str">
            <v>--ADMw_F--&gt;</v>
          </cell>
          <cell r="W244">
            <v>0</v>
          </cell>
          <cell r="Y244">
            <v>0</v>
          </cell>
          <cell r="Z244">
            <v>0</v>
          </cell>
          <cell r="AA244">
            <v>0</v>
          </cell>
          <cell r="AB244">
            <v>0</v>
          </cell>
          <cell r="AC244">
            <v>0</v>
          </cell>
          <cell r="AD244">
            <v>0</v>
          </cell>
          <cell r="AE244">
            <v>0</v>
          </cell>
          <cell r="AG244">
            <v>0</v>
          </cell>
          <cell r="AH244">
            <v>0</v>
          </cell>
          <cell r="AI244">
            <v>0</v>
          </cell>
          <cell r="AJ244">
            <v>0</v>
          </cell>
          <cell r="AL244">
            <v>0</v>
          </cell>
          <cell r="AM244">
            <v>0</v>
          </cell>
          <cell r="AN244">
            <v>0</v>
          </cell>
          <cell r="AO244">
            <v>0</v>
          </cell>
          <cell r="AQ244">
            <v>0</v>
          </cell>
          <cell r="AR244">
            <v>0</v>
          </cell>
          <cell r="AS244">
            <v>0</v>
          </cell>
          <cell r="AT244">
            <v>0</v>
          </cell>
          <cell r="AU244">
            <v>0</v>
          </cell>
          <cell r="AV244">
            <v>0</v>
          </cell>
          <cell r="AX244">
            <v>0</v>
          </cell>
          <cell r="AY244">
            <v>0</v>
          </cell>
          <cell r="AZ244">
            <v>0</v>
          </cell>
          <cell r="BB244">
            <v>0</v>
          </cell>
          <cell r="BC244">
            <v>0</v>
          </cell>
          <cell r="BD244">
            <v>0</v>
          </cell>
          <cell r="BF244">
            <v>0</v>
          </cell>
          <cell r="BG244">
            <v>0</v>
          </cell>
          <cell r="BH244">
            <v>396.84750000000003</v>
          </cell>
          <cell r="BI244">
            <v>0</v>
          </cell>
          <cell r="BL244">
            <v>396.84750000000003</v>
          </cell>
          <cell r="BN244" t="str">
            <v>&lt;--ADMw_F--</v>
          </cell>
          <cell r="BO244">
            <v>0</v>
          </cell>
          <cell r="BP244">
            <v>0</v>
          </cell>
          <cell r="BQ244">
            <v>0</v>
          </cell>
          <cell r="BR244">
            <v>0</v>
          </cell>
          <cell r="BS244">
            <v>0</v>
          </cell>
          <cell r="BT244" t="str">
            <v>&lt;--Spacer--&gt;</v>
          </cell>
          <cell r="BU244" t="str">
            <v>&lt;--Spacer--&gt;</v>
          </cell>
          <cell r="BV244" t="str">
            <v>&lt;--Spacer--&gt;</v>
          </cell>
          <cell r="BW244" t="str">
            <v>&lt;--Spacer--&gt;</v>
          </cell>
          <cell r="BY244">
            <v>0</v>
          </cell>
          <cell r="BZ244">
            <v>0</v>
          </cell>
          <cell r="CA244">
            <v>0</v>
          </cell>
          <cell r="CB244">
            <v>0</v>
          </cell>
          <cell r="CC244">
            <v>0</v>
          </cell>
          <cell r="CD244">
            <v>0</v>
          </cell>
          <cell r="CE244">
            <v>0</v>
          </cell>
          <cell r="CF244">
            <v>0</v>
          </cell>
          <cell r="CG244">
            <v>0</v>
          </cell>
          <cell r="CH244">
            <v>0</v>
          </cell>
          <cell r="CI244">
            <v>383.11</v>
          </cell>
          <cell r="CK244">
            <v>383.11</v>
          </cell>
          <cell r="CL244">
            <v>0</v>
          </cell>
          <cell r="CM244">
            <v>0</v>
          </cell>
          <cell r="CN244" t="str">
            <v>--ADMw_C--&gt;</v>
          </cell>
          <cell r="CO244">
            <v>383.11</v>
          </cell>
          <cell r="CQ244">
            <v>383.11</v>
          </cell>
          <cell r="CR244">
            <v>0</v>
          </cell>
          <cell r="CS244">
            <v>0</v>
          </cell>
          <cell r="CT244">
            <v>0</v>
          </cell>
          <cell r="CU244">
            <v>0</v>
          </cell>
          <cell r="CV244">
            <v>5.89</v>
          </cell>
          <cell r="CW244">
            <v>2.9449999999999998</v>
          </cell>
          <cell r="CY244">
            <v>5.89</v>
          </cell>
          <cell r="CZ244">
            <v>0</v>
          </cell>
          <cell r="DA244">
            <v>0</v>
          </cell>
          <cell r="DB244">
            <v>0</v>
          </cell>
          <cell r="DD244">
            <v>0</v>
          </cell>
          <cell r="DE244">
            <v>0</v>
          </cell>
          <cell r="DF244">
            <v>0</v>
          </cell>
          <cell r="DG244">
            <v>0</v>
          </cell>
          <cell r="DI244">
            <v>0</v>
          </cell>
          <cell r="DJ244">
            <v>0</v>
          </cell>
          <cell r="DK244">
            <v>0</v>
          </cell>
          <cell r="DL244">
            <v>0</v>
          </cell>
          <cell r="DM244">
            <v>43.17</v>
          </cell>
          <cell r="DN244">
            <v>10.7925</v>
          </cell>
          <cell r="DP244">
            <v>43.17</v>
          </cell>
          <cell r="DQ244">
            <v>0</v>
          </cell>
          <cell r="DR244">
            <v>0</v>
          </cell>
          <cell r="DT244">
            <v>0</v>
          </cell>
          <cell r="DU244">
            <v>0</v>
          </cell>
          <cell r="DV244">
            <v>0</v>
          </cell>
          <cell r="DX244">
            <v>0</v>
          </cell>
          <cell r="DY244">
            <v>0</v>
          </cell>
          <cell r="DZ244">
            <v>420.89749999999998</v>
          </cell>
          <cell r="EA244">
            <v>396.84750000000003</v>
          </cell>
          <cell r="ED244">
            <v>420.89749999999998</v>
          </cell>
          <cell r="EF244" t="str">
            <v>&lt;--ADMw_C--</v>
          </cell>
          <cell r="EG244">
            <v>-4.4889999999999999E-3</v>
          </cell>
          <cell r="EH244">
            <v>0</v>
          </cell>
          <cell r="EI244">
            <v>0</v>
          </cell>
          <cell r="EJ244">
            <v>0</v>
          </cell>
          <cell r="EK244">
            <v>0</v>
          </cell>
          <cell r="EL244" t="str">
            <v>&lt;--Spacer--&gt;</v>
          </cell>
          <cell r="EM244" t="str">
            <v>&lt;--Spacer--&gt;</v>
          </cell>
          <cell r="EN244" t="str">
            <v>&lt;--Spacer--&gt;</v>
          </cell>
          <cell r="EO244" t="str">
            <v>&lt;--Spacer--&gt;</v>
          </cell>
          <cell r="EQ244">
            <v>0</v>
          </cell>
          <cell r="ER244">
            <v>0</v>
          </cell>
          <cell r="ES244">
            <v>0</v>
          </cell>
          <cell r="ET244">
            <v>0</v>
          </cell>
          <cell r="EU244">
            <v>0</v>
          </cell>
          <cell r="EV244">
            <v>0</v>
          </cell>
          <cell r="EW244">
            <v>0</v>
          </cell>
          <cell r="EX244">
            <v>0</v>
          </cell>
          <cell r="EY244">
            <v>0</v>
          </cell>
          <cell r="EZ244">
            <v>0</v>
          </cell>
          <cell r="FA244">
            <v>405.45</v>
          </cell>
          <cell r="FC244">
            <v>405.45</v>
          </cell>
          <cell r="FD244">
            <v>0</v>
          </cell>
          <cell r="FE244">
            <v>0</v>
          </cell>
          <cell r="FF244" t="str">
            <v>--ADMw_P--&gt;</v>
          </cell>
          <cell r="FG244">
            <v>405.45</v>
          </cell>
          <cell r="FI244">
            <v>405.45</v>
          </cell>
          <cell r="FJ244">
            <v>0</v>
          </cell>
          <cell r="FK244">
            <v>0</v>
          </cell>
          <cell r="FL244">
            <v>0</v>
          </cell>
          <cell r="FM244">
            <v>0</v>
          </cell>
          <cell r="FN244">
            <v>4.92</v>
          </cell>
          <cell r="FO244">
            <v>2.46</v>
          </cell>
          <cell r="FQ244">
            <v>4.92</v>
          </cell>
          <cell r="FR244">
            <v>0</v>
          </cell>
          <cell r="FS244">
            <v>0</v>
          </cell>
          <cell r="FT244">
            <v>0</v>
          </cell>
          <cell r="FV244">
            <v>0</v>
          </cell>
          <cell r="FW244">
            <v>0</v>
          </cell>
          <cell r="FX244">
            <v>0</v>
          </cell>
          <cell r="FY244">
            <v>0</v>
          </cell>
          <cell r="GA244">
            <v>0</v>
          </cell>
          <cell r="GB244">
            <v>0</v>
          </cell>
          <cell r="GC244">
            <v>0</v>
          </cell>
          <cell r="GD244">
            <v>0</v>
          </cell>
          <cell r="GE244">
            <v>51.95</v>
          </cell>
          <cell r="GF244">
            <v>12.987500000000001</v>
          </cell>
          <cell r="GH244">
            <v>51.95</v>
          </cell>
          <cell r="GI244">
            <v>0</v>
          </cell>
          <cell r="GJ244">
            <v>0</v>
          </cell>
          <cell r="GL244">
            <v>0</v>
          </cell>
          <cell r="GM244">
            <v>0</v>
          </cell>
          <cell r="GN244">
            <v>0</v>
          </cell>
          <cell r="GP244">
            <v>0</v>
          </cell>
          <cell r="GQ244">
            <v>0</v>
          </cell>
          <cell r="GR244">
            <v>409.10750000000002</v>
          </cell>
          <cell r="GS244">
            <v>420.89749999999998</v>
          </cell>
          <cell r="GV244">
            <v>420.89749999999998</v>
          </cell>
          <cell r="GX244" t="str">
            <v>&lt;--ADMw_P--</v>
          </cell>
          <cell r="GY244">
            <v>0</v>
          </cell>
          <cell r="GZ244">
            <v>0</v>
          </cell>
          <cell r="HA244">
            <v>0</v>
          </cell>
          <cell r="HB244">
            <v>0</v>
          </cell>
          <cell r="HC244">
            <v>0</v>
          </cell>
          <cell r="HD244" t="str">
            <v>&lt;--Spacer--&gt;</v>
          </cell>
          <cell r="HE244" t="str">
            <v>&lt;--Spacer--&gt;</v>
          </cell>
          <cell r="HF244" t="str">
            <v>&lt;--Spacer--&gt;</v>
          </cell>
          <cell r="HG244" t="str">
            <v>&lt;--Spacer--&gt;</v>
          </cell>
          <cell r="HI244">
            <v>0</v>
          </cell>
          <cell r="HJ244">
            <v>0</v>
          </cell>
          <cell r="HK244">
            <v>0</v>
          </cell>
          <cell r="HL244">
            <v>0</v>
          </cell>
          <cell r="HM244">
            <v>0</v>
          </cell>
          <cell r="HN244">
            <v>0</v>
          </cell>
          <cell r="HO244">
            <v>0</v>
          </cell>
          <cell r="HP244">
            <v>0</v>
          </cell>
          <cell r="HQ244">
            <v>0</v>
          </cell>
          <cell r="HR244">
            <v>0</v>
          </cell>
          <cell r="HS244">
            <v>396.25</v>
          </cell>
          <cell r="HU244">
            <v>396.25</v>
          </cell>
          <cell r="HV244">
            <v>0</v>
          </cell>
          <cell r="HW244">
            <v>0</v>
          </cell>
          <cell r="HX244" t="str">
            <v>--ADMw_O--&gt;</v>
          </cell>
          <cell r="HY244">
            <v>396.25</v>
          </cell>
          <cell r="IA244">
            <v>396.25</v>
          </cell>
          <cell r="IB244">
            <v>0</v>
          </cell>
          <cell r="IC244">
            <v>0</v>
          </cell>
          <cell r="ID244">
            <v>0</v>
          </cell>
          <cell r="IE244">
            <v>0</v>
          </cell>
          <cell r="IF244">
            <v>0</v>
          </cell>
          <cell r="IG244">
            <v>0</v>
          </cell>
          <cell r="II244">
            <v>0</v>
          </cell>
          <cell r="IJ244">
            <v>0</v>
          </cell>
          <cell r="IK244">
            <v>0</v>
          </cell>
          <cell r="IL244">
            <v>0</v>
          </cell>
          <cell r="IN244">
            <v>0</v>
          </cell>
          <cell r="IO244">
            <v>0</v>
          </cell>
          <cell r="IP244">
            <v>0</v>
          </cell>
          <cell r="IQ244">
            <v>0</v>
          </cell>
          <cell r="IS244">
            <v>0</v>
          </cell>
          <cell r="IT244">
            <v>0</v>
          </cell>
          <cell r="IU244">
            <v>0</v>
          </cell>
          <cell r="IV244">
            <v>0</v>
          </cell>
          <cell r="IW244">
            <v>51.43</v>
          </cell>
          <cell r="IX244">
            <v>12.8575</v>
          </cell>
          <cell r="IZ244">
            <v>51.43</v>
          </cell>
          <cell r="JA244">
            <v>0</v>
          </cell>
          <cell r="JB244">
            <v>0</v>
          </cell>
          <cell r="JD244">
            <v>0</v>
          </cell>
          <cell r="JE244">
            <v>0</v>
          </cell>
          <cell r="JF244">
            <v>0</v>
          </cell>
          <cell r="JH244">
            <v>0</v>
          </cell>
          <cell r="JI244">
            <v>0</v>
          </cell>
          <cell r="JJ244">
            <v>409.10750000000002</v>
          </cell>
          <cell r="JL244" t="str">
            <v>&lt;--ADMw_O--</v>
          </cell>
          <cell r="JM244">
            <v>0</v>
          </cell>
          <cell r="JN244">
            <v>0</v>
          </cell>
          <cell r="JO244">
            <v>0</v>
          </cell>
          <cell r="JP244">
            <v>0</v>
          </cell>
          <cell r="JQ244">
            <v>0</v>
          </cell>
          <cell r="JR244">
            <v>43640.35126797454</v>
          </cell>
          <cell r="JS244">
            <v>1</v>
          </cell>
          <cell r="JT244">
            <v>3</v>
          </cell>
        </row>
        <row r="245">
          <cell r="A245">
            <v>4604</v>
          </cell>
          <cell r="B245">
            <v>2180</v>
          </cell>
          <cell r="D245" t="str">
            <v>Multnomah</v>
          </cell>
          <cell r="E245" t="str">
            <v>Portland SD 1J</v>
          </cell>
          <cell r="F245" t="str">
            <v>The Cottonwood School of Civics and Science</v>
          </cell>
          <cell r="H245">
            <v>0</v>
          </cell>
          <cell r="I245">
            <v>0</v>
          </cell>
          <cell r="J245">
            <v>0</v>
          </cell>
          <cell r="K245">
            <v>0</v>
          </cell>
          <cell r="L245">
            <v>0</v>
          </cell>
          <cell r="M245">
            <v>0</v>
          </cell>
          <cell r="N245">
            <v>0</v>
          </cell>
          <cell r="O245">
            <v>0</v>
          </cell>
          <cell r="P245">
            <v>0</v>
          </cell>
          <cell r="Q245">
            <v>0</v>
          </cell>
          <cell r="R245">
            <v>0</v>
          </cell>
          <cell r="T245">
            <v>0</v>
          </cell>
          <cell r="U245">
            <v>0</v>
          </cell>
          <cell r="V245" t="str">
            <v>--ADMw_F--&gt;</v>
          </cell>
          <cell r="W245">
            <v>0</v>
          </cell>
          <cell r="Y245">
            <v>0</v>
          </cell>
          <cell r="Z245">
            <v>0</v>
          </cell>
          <cell r="AA245">
            <v>0</v>
          </cell>
          <cell r="AB245">
            <v>0</v>
          </cell>
          <cell r="AC245">
            <v>0</v>
          </cell>
          <cell r="AD245">
            <v>0</v>
          </cell>
          <cell r="AE245">
            <v>0</v>
          </cell>
          <cell r="AG245">
            <v>0</v>
          </cell>
          <cell r="AH245">
            <v>0</v>
          </cell>
          <cell r="AI245">
            <v>0</v>
          </cell>
          <cell r="AJ245">
            <v>0</v>
          </cell>
          <cell r="AL245">
            <v>0</v>
          </cell>
          <cell r="AM245">
            <v>0</v>
          </cell>
          <cell r="AN245">
            <v>0</v>
          </cell>
          <cell r="AO245">
            <v>0</v>
          </cell>
          <cell r="AQ245">
            <v>0</v>
          </cell>
          <cell r="AR245">
            <v>0</v>
          </cell>
          <cell r="AS245">
            <v>0</v>
          </cell>
          <cell r="AT245">
            <v>0</v>
          </cell>
          <cell r="AU245">
            <v>0</v>
          </cell>
          <cell r="AV245">
            <v>0</v>
          </cell>
          <cell r="AX245">
            <v>0</v>
          </cell>
          <cell r="AY245">
            <v>0</v>
          </cell>
          <cell r="AZ245">
            <v>0</v>
          </cell>
          <cell r="BB245">
            <v>0</v>
          </cell>
          <cell r="BC245">
            <v>0</v>
          </cell>
          <cell r="BD245">
            <v>0</v>
          </cell>
          <cell r="BF245">
            <v>0</v>
          </cell>
          <cell r="BG245">
            <v>0</v>
          </cell>
          <cell r="BH245">
            <v>207.51499999999999</v>
          </cell>
          <cell r="BI245">
            <v>0</v>
          </cell>
          <cell r="BL245">
            <v>207.51499999999999</v>
          </cell>
          <cell r="BN245" t="str">
            <v>&lt;--ADMw_F--</v>
          </cell>
          <cell r="BO245">
            <v>0</v>
          </cell>
          <cell r="BP245">
            <v>0</v>
          </cell>
          <cell r="BQ245">
            <v>0</v>
          </cell>
          <cell r="BR245">
            <v>0</v>
          </cell>
          <cell r="BS245">
            <v>0</v>
          </cell>
          <cell r="BT245" t="str">
            <v>&lt;--Spacer--&gt;</v>
          </cell>
          <cell r="BU245" t="str">
            <v>&lt;--Spacer--&gt;</v>
          </cell>
          <cell r="BV245" t="str">
            <v>&lt;--Spacer--&gt;</v>
          </cell>
          <cell r="BW245" t="str">
            <v>&lt;--Spacer--&gt;</v>
          </cell>
          <cell r="BY245">
            <v>0</v>
          </cell>
          <cell r="BZ245">
            <v>0</v>
          </cell>
          <cell r="CA245">
            <v>0</v>
          </cell>
          <cell r="CB245">
            <v>0</v>
          </cell>
          <cell r="CC245">
            <v>0</v>
          </cell>
          <cell r="CD245">
            <v>0</v>
          </cell>
          <cell r="CE245">
            <v>0</v>
          </cell>
          <cell r="CF245">
            <v>0</v>
          </cell>
          <cell r="CG245">
            <v>0</v>
          </cell>
          <cell r="CH245">
            <v>0</v>
          </cell>
          <cell r="CI245">
            <v>201.83</v>
          </cell>
          <cell r="CK245">
            <v>201.83</v>
          </cell>
          <cell r="CL245">
            <v>0</v>
          </cell>
          <cell r="CM245">
            <v>0</v>
          </cell>
          <cell r="CN245" t="str">
            <v>--ADMw_C--&gt;</v>
          </cell>
          <cell r="CO245">
            <v>201.83</v>
          </cell>
          <cell r="CQ245">
            <v>201.83</v>
          </cell>
          <cell r="CR245">
            <v>0</v>
          </cell>
          <cell r="CS245">
            <v>0</v>
          </cell>
          <cell r="CT245">
            <v>0</v>
          </cell>
          <cell r="CU245">
            <v>0</v>
          </cell>
          <cell r="CV245">
            <v>0</v>
          </cell>
          <cell r="CW245">
            <v>0</v>
          </cell>
          <cell r="CY245">
            <v>0</v>
          </cell>
          <cell r="CZ245">
            <v>0</v>
          </cell>
          <cell r="DA245">
            <v>0</v>
          </cell>
          <cell r="DB245">
            <v>0</v>
          </cell>
          <cell r="DD245">
            <v>0</v>
          </cell>
          <cell r="DE245">
            <v>0</v>
          </cell>
          <cell r="DF245">
            <v>0</v>
          </cell>
          <cell r="DG245">
            <v>0</v>
          </cell>
          <cell r="DI245">
            <v>0</v>
          </cell>
          <cell r="DJ245">
            <v>0</v>
          </cell>
          <cell r="DK245">
            <v>0</v>
          </cell>
          <cell r="DL245">
            <v>0</v>
          </cell>
          <cell r="DM245">
            <v>22.74</v>
          </cell>
          <cell r="DN245">
            <v>5.6849999999999996</v>
          </cell>
          <cell r="DP245">
            <v>22.74</v>
          </cell>
          <cell r="DQ245">
            <v>0</v>
          </cell>
          <cell r="DR245">
            <v>0</v>
          </cell>
          <cell r="DT245">
            <v>0</v>
          </cell>
          <cell r="DU245">
            <v>0</v>
          </cell>
          <cell r="DV245">
            <v>0</v>
          </cell>
          <cell r="DX245">
            <v>0</v>
          </cell>
          <cell r="DY245">
            <v>0</v>
          </cell>
          <cell r="DZ245">
            <v>210.5025</v>
          </cell>
          <cell r="EA245">
            <v>207.51499999999999</v>
          </cell>
          <cell r="ED245">
            <v>210.5025</v>
          </cell>
          <cell r="EF245" t="str">
            <v>&lt;--ADMw_C--</v>
          </cell>
          <cell r="EG245">
            <v>-4.4889999999999999E-3</v>
          </cell>
          <cell r="EH245">
            <v>0</v>
          </cell>
          <cell r="EI245">
            <v>0</v>
          </cell>
          <cell r="EJ245">
            <v>0</v>
          </cell>
          <cell r="EK245">
            <v>0</v>
          </cell>
          <cell r="EL245" t="str">
            <v>&lt;--Spacer--&gt;</v>
          </cell>
          <cell r="EM245" t="str">
            <v>&lt;--Spacer--&gt;</v>
          </cell>
          <cell r="EN245" t="str">
            <v>&lt;--Spacer--&gt;</v>
          </cell>
          <cell r="EO245" t="str">
            <v>&lt;--Spacer--&gt;</v>
          </cell>
          <cell r="EQ245">
            <v>0</v>
          </cell>
          <cell r="ER245">
            <v>0</v>
          </cell>
          <cell r="ES245">
            <v>0</v>
          </cell>
          <cell r="ET245">
            <v>0</v>
          </cell>
          <cell r="EU245">
            <v>0</v>
          </cell>
          <cell r="EV245">
            <v>0</v>
          </cell>
          <cell r="EW245">
            <v>0</v>
          </cell>
          <cell r="EX245">
            <v>0</v>
          </cell>
          <cell r="EY245">
            <v>0</v>
          </cell>
          <cell r="EZ245">
            <v>0</v>
          </cell>
          <cell r="FA245">
            <v>203.97</v>
          </cell>
          <cell r="FC245">
            <v>203.97</v>
          </cell>
          <cell r="FD245">
            <v>0</v>
          </cell>
          <cell r="FE245">
            <v>0</v>
          </cell>
          <cell r="FF245" t="str">
            <v>--ADMw_P--&gt;</v>
          </cell>
          <cell r="FG245">
            <v>203.97</v>
          </cell>
          <cell r="FI245">
            <v>203.97</v>
          </cell>
          <cell r="FJ245">
            <v>0</v>
          </cell>
          <cell r="FK245">
            <v>0</v>
          </cell>
          <cell r="FL245">
            <v>0</v>
          </cell>
          <cell r="FM245">
            <v>0</v>
          </cell>
          <cell r="FN245">
            <v>0</v>
          </cell>
          <cell r="FO245">
            <v>0</v>
          </cell>
          <cell r="FQ245">
            <v>0</v>
          </cell>
          <cell r="FR245">
            <v>0</v>
          </cell>
          <cell r="FS245">
            <v>0</v>
          </cell>
          <cell r="FT245">
            <v>0</v>
          </cell>
          <cell r="FV245">
            <v>0</v>
          </cell>
          <cell r="FW245">
            <v>0</v>
          </cell>
          <cell r="FX245">
            <v>0</v>
          </cell>
          <cell r="FY245">
            <v>0</v>
          </cell>
          <cell r="GA245">
            <v>0</v>
          </cell>
          <cell r="GB245">
            <v>0</v>
          </cell>
          <cell r="GC245">
            <v>0</v>
          </cell>
          <cell r="GD245">
            <v>0</v>
          </cell>
          <cell r="GE245">
            <v>26.13</v>
          </cell>
          <cell r="GF245">
            <v>6.5324999999999998</v>
          </cell>
          <cell r="GH245">
            <v>26.13</v>
          </cell>
          <cell r="GI245">
            <v>0</v>
          </cell>
          <cell r="GJ245">
            <v>0</v>
          </cell>
          <cell r="GL245">
            <v>0</v>
          </cell>
          <cell r="GM245">
            <v>0</v>
          </cell>
          <cell r="GN245">
            <v>0</v>
          </cell>
          <cell r="GP245">
            <v>0</v>
          </cell>
          <cell r="GQ245">
            <v>0</v>
          </cell>
          <cell r="GR245">
            <v>184.9725</v>
          </cell>
          <cell r="GS245">
            <v>210.5025</v>
          </cell>
          <cell r="GV245">
            <v>210.5025</v>
          </cell>
          <cell r="GX245" t="str">
            <v>&lt;--ADMw_P--</v>
          </cell>
          <cell r="GY245">
            <v>0</v>
          </cell>
          <cell r="GZ245">
            <v>0</v>
          </cell>
          <cell r="HA245">
            <v>0</v>
          </cell>
          <cell r="HB245">
            <v>0</v>
          </cell>
          <cell r="HC245">
            <v>0</v>
          </cell>
          <cell r="HD245" t="str">
            <v>&lt;--Spacer--&gt;</v>
          </cell>
          <cell r="HE245" t="str">
            <v>&lt;--Spacer--&gt;</v>
          </cell>
          <cell r="HF245" t="str">
            <v>&lt;--Spacer--&gt;</v>
          </cell>
          <cell r="HG245" t="str">
            <v>&lt;--Spacer--&gt;</v>
          </cell>
          <cell r="HI245">
            <v>0</v>
          </cell>
          <cell r="HJ245">
            <v>0</v>
          </cell>
          <cell r="HK245">
            <v>0</v>
          </cell>
          <cell r="HL245">
            <v>0</v>
          </cell>
          <cell r="HM245">
            <v>0</v>
          </cell>
          <cell r="HN245">
            <v>0</v>
          </cell>
          <cell r="HO245">
            <v>0</v>
          </cell>
          <cell r="HP245">
            <v>0</v>
          </cell>
          <cell r="HQ245">
            <v>0</v>
          </cell>
          <cell r="HR245">
            <v>0</v>
          </cell>
          <cell r="HS245">
            <v>179.16</v>
          </cell>
          <cell r="HU245">
            <v>179.16</v>
          </cell>
          <cell r="HV245">
            <v>0</v>
          </cell>
          <cell r="HW245">
            <v>0</v>
          </cell>
          <cell r="HX245" t="str">
            <v>--ADMw_O--&gt;</v>
          </cell>
          <cell r="HY245">
            <v>179.16</v>
          </cell>
          <cell r="IA245">
            <v>179.16</v>
          </cell>
          <cell r="IB245">
            <v>0</v>
          </cell>
          <cell r="IC245">
            <v>0</v>
          </cell>
          <cell r="ID245">
            <v>0</v>
          </cell>
          <cell r="IE245">
            <v>0</v>
          </cell>
          <cell r="IF245">
            <v>0</v>
          </cell>
          <cell r="IG245">
            <v>0</v>
          </cell>
          <cell r="II245">
            <v>0</v>
          </cell>
          <cell r="IJ245">
            <v>0</v>
          </cell>
          <cell r="IK245">
            <v>0</v>
          </cell>
          <cell r="IL245">
            <v>0</v>
          </cell>
          <cell r="IN245">
            <v>0</v>
          </cell>
          <cell r="IO245">
            <v>0</v>
          </cell>
          <cell r="IP245">
            <v>0</v>
          </cell>
          <cell r="IQ245">
            <v>0</v>
          </cell>
          <cell r="IS245">
            <v>0</v>
          </cell>
          <cell r="IT245">
            <v>0</v>
          </cell>
          <cell r="IU245">
            <v>0</v>
          </cell>
          <cell r="IV245">
            <v>0</v>
          </cell>
          <cell r="IW245">
            <v>23.25</v>
          </cell>
          <cell r="IX245">
            <v>5.8125</v>
          </cell>
          <cell r="IZ245">
            <v>23.25</v>
          </cell>
          <cell r="JA245">
            <v>0</v>
          </cell>
          <cell r="JB245">
            <v>0</v>
          </cell>
          <cell r="JD245">
            <v>0</v>
          </cell>
          <cell r="JE245">
            <v>0</v>
          </cell>
          <cell r="JF245">
            <v>0</v>
          </cell>
          <cell r="JH245">
            <v>0</v>
          </cell>
          <cell r="JI245">
            <v>0</v>
          </cell>
          <cell r="JJ245">
            <v>184.9725</v>
          </cell>
          <cell r="JL245" t="str">
            <v>&lt;--ADMw_O--</v>
          </cell>
          <cell r="JM245">
            <v>0</v>
          </cell>
          <cell r="JN245">
            <v>0</v>
          </cell>
          <cell r="JO245">
            <v>0</v>
          </cell>
          <cell r="JP245">
            <v>0</v>
          </cell>
          <cell r="JQ245">
            <v>0</v>
          </cell>
          <cell r="JR245">
            <v>43640.35126797454</v>
          </cell>
          <cell r="JS245">
            <v>1</v>
          </cell>
          <cell r="JT245">
            <v>3</v>
          </cell>
        </row>
        <row r="246">
          <cell r="A246">
            <v>4720</v>
          </cell>
          <cell r="B246">
            <v>2180</v>
          </cell>
          <cell r="D246" t="str">
            <v>Multnomah</v>
          </cell>
          <cell r="E246" t="str">
            <v>Portland SD 1J</v>
          </cell>
          <cell r="F246" t="str">
            <v>The Ivy School</v>
          </cell>
          <cell r="H246">
            <v>0</v>
          </cell>
          <cell r="I246">
            <v>0</v>
          </cell>
          <cell r="J246">
            <v>0</v>
          </cell>
          <cell r="K246">
            <v>0</v>
          </cell>
          <cell r="L246">
            <v>0</v>
          </cell>
          <cell r="M246">
            <v>0</v>
          </cell>
          <cell r="N246">
            <v>0</v>
          </cell>
          <cell r="O246">
            <v>0</v>
          </cell>
          <cell r="P246">
            <v>0</v>
          </cell>
          <cell r="Q246">
            <v>0</v>
          </cell>
          <cell r="R246">
            <v>0</v>
          </cell>
          <cell r="T246">
            <v>0</v>
          </cell>
          <cell r="U246">
            <v>0</v>
          </cell>
          <cell r="V246" t="str">
            <v>--ADMw_F--&gt;</v>
          </cell>
          <cell r="W246">
            <v>0</v>
          </cell>
          <cell r="Y246">
            <v>0</v>
          </cell>
          <cell r="Z246">
            <v>0</v>
          </cell>
          <cell r="AA246">
            <v>0</v>
          </cell>
          <cell r="AB246">
            <v>0</v>
          </cell>
          <cell r="AC246">
            <v>0</v>
          </cell>
          <cell r="AD246">
            <v>0</v>
          </cell>
          <cell r="AE246">
            <v>0</v>
          </cell>
          <cell r="AG246">
            <v>0</v>
          </cell>
          <cell r="AH246">
            <v>0</v>
          </cell>
          <cell r="AI246">
            <v>0</v>
          </cell>
          <cell r="AJ246">
            <v>0</v>
          </cell>
          <cell r="AL246">
            <v>0</v>
          </cell>
          <cell r="AM246">
            <v>0</v>
          </cell>
          <cell r="AN246">
            <v>0</v>
          </cell>
          <cell r="AO246">
            <v>0</v>
          </cell>
          <cell r="AQ246">
            <v>0</v>
          </cell>
          <cell r="AR246">
            <v>0</v>
          </cell>
          <cell r="AS246">
            <v>0</v>
          </cell>
          <cell r="AT246">
            <v>0</v>
          </cell>
          <cell r="AU246">
            <v>0</v>
          </cell>
          <cell r="AV246">
            <v>0</v>
          </cell>
          <cell r="AX246">
            <v>0</v>
          </cell>
          <cell r="AY246">
            <v>0</v>
          </cell>
          <cell r="AZ246">
            <v>0</v>
          </cell>
          <cell r="BB246">
            <v>0</v>
          </cell>
          <cell r="BC246">
            <v>0</v>
          </cell>
          <cell r="BD246">
            <v>0</v>
          </cell>
          <cell r="BF246">
            <v>0</v>
          </cell>
          <cell r="BG246">
            <v>0</v>
          </cell>
          <cell r="BH246">
            <v>254.86250000000001</v>
          </cell>
          <cell r="BI246">
            <v>0</v>
          </cell>
          <cell r="BL246">
            <v>254.86250000000001</v>
          </cell>
          <cell r="BN246" t="str">
            <v>&lt;--ADMw_F--</v>
          </cell>
          <cell r="BO246">
            <v>0</v>
          </cell>
          <cell r="BP246">
            <v>0</v>
          </cell>
          <cell r="BQ246">
            <v>0</v>
          </cell>
          <cell r="BR246">
            <v>0</v>
          </cell>
          <cell r="BS246">
            <v>0</v>
          </cell>
          <cell r="BT246" t="str">
            <v>&lt;--Spacer--&gt;</v>
          </cell>
          <cell r="BU246" t="str">
            <v>&lt;--Spacer--&gt;</v>
          </cell>
          <cell r="BV246" t="str">
            <v>&lt;--Spacer--&gt;</v>
          </cell>
          <cell r="BW246" t="str">
            <v>&lt;--Spacer--&gt;</v>
          </cell>
          <cell r="BY246">
            <v>0</v>
          </cell>
          <cell r="BZ246">
            <v>0</v>
          </cell>
          <cell r="CA246">
            <v>0</v>
          </cell>
          <cell r="CB246">
            <v>0</v>
          </cell>
          <cell r="CC246">
            <v>0</v>
          </cell>
          <cell r="CD246">
            <v>0</v>
          </cell>
          <cell r="CE246">
            <v>0</v>
          </cell>
          <cell r="CF246">
            <v>0</v>
          </cell>
          <cell r="CG246">
            <v>0</v>
          </cell>
          <cell r="CH246">
            <v>0</v>
          </cell>
          <cell r="CI246">
            <v>247.88</v>
          </cell>
          <cell r="CK246">
            <v>247.88</v>
          </cell>
          <cell r="CL246">
            <v>0</v>
          </cell>
          <cell r="CM246">
            <v>0</v>
          </cell>
          <cell r="CN246" t="str">
            <v>--ADMw_C--&gt;</v>
          </cell>
          <cell r="CO246">
            <v>247.88</v>
          </cell>
          <cell r="CQ246">
            <v>247.88</v>
          </cell>
          <cell r="CR246">
            <v>0</v>
          </cell>
          <cell r="CS246">
            <v>0</v>
          </cell>
          <cell r="CT246">
            <v>0</v>
          </cell>
          <cell r="CU246">
            <v>0</v>
          </cell>
          <cell r="CV246">
            <v>0</v>
          </cell>
          <cell r="CW246">
            <v>0</v>
          </cell>
          <cell r="CY246">
            <v>0</v>
          </cell>
          <cell r="CZ246">
            <v>0</v>
          </cell>
          <cell r="DA246">
            <v>0</v>
          </cell>
          <cell r="DB246">
            <v>0</v>
          </cell>
          <cell r="DD246">
            <v>0</v>
          </cell>
          <cell r="DE246">
            <v>0</v>
          </cell>
          <cell r="DF246">
            <v>0</v>
          </cell>
          <cell r="DG246">
            <v>0</v>
          </cell>
          <cell r="DI246">
            <v>0</v>
          </cell>
          <cell r="DJ246">
            <v>0</v>
          </cell>
          <cell r="DK246">
            <v>0</v>
          </cell>
          <cell r="DL246">
            <v>0</v>
          </cell>
          <cell r="DM246">
            <v>27.93</v>
          </cell>
          <cell r="DN246">
            <v>6.9824999999999999</v>
          </cell>
          <cell r="DP246">
            <v>27.93</v>
          </cell>
          <cell r="DQ246">
            <v>0</v>
          </cell>
          <cell r="DR246">
            <v>0</v>
          </cell>
          <cell r="DT246">
            <v>0</v>
          </cell>
          <cell r="DU246">
            <v>0</v>
          </cell>
          <cell r="DV246">
            <v>0</v>
          </cell>
          <cell r="DX246">
            <v>0</v>
          </cell>
          <cell r="DY246">
            <v>0</v>
          </cell>
          <cell r="DZ246">
            <v>274.58249999999998</v>
          </cell>
          <cell r="EA246">
            <v>254.86250000000001</v>
          </cell>
          <cell r="ED246">
            <v>274.58249999999998</v>
          </cell>
          <cell r="EF246" t="str">
            <v>&lt;--ADMw_C--</v>
          </cell>
          <cell r="EG246">
            <v>-4.4889999999999999E-3</v>
          </cell>
          <cell r="EH246">
            <v>0</v>
          </cell>
          <cell r="EI246">
            <v>0</v>
          </cell>
          <cell r="EJ246">
            <v>0</v>
          </cell>
          <cell r="EK246">
            <v>0</v>
          </cell>
          <cell r="EL246" t="str">
            <v>&lt;--Spacer--&gt;</v>
          </cell>
          <cell r="EM246" t="str">
            <v>&lt;--Spacer--&gt;</v>
          </cell>
          <cell r="EN246" t="str">
            <v>&lt;--Spacer--&gt;</v>
          </cell>
          <cell r="EO246" t="str">
            <v>&lt;--Spacer--&gt;</v>
          </cell>
          <cell r="EQ246">
            <v>0</v>
          </cell>
          <cell r="ER246">
            <v>0</v>
          </cell>
          <cell r="ES246">
            <v>0</v>
          </cell>
          <cell r="ET246">
            <v>0</v>
          </cell>
          <cell r="EU246">
            <v>0</v>
          </cell>
          <cell r="EV246">
            <v>0</v>
          </cell>
          <cell r="EW246">
            <v>0</v>
          </cell>
          <cell r="EX246">
            <v>0</v>
          </cell>
          <cell r="EY246">
            <v>0</v>
          </cell>
          <cell r="EZ246">
            <v>0</v>
          </cell>
          <cell r="FA246">
            <v>266.06</v>
          </cell>
          <cell r="FC246">
            <v>266.06</v>
          </cell>
          <cell r="FD246">
            <v>0</v>
          </cell>
          <cell r="FE246">
            <v>0</v>
          </cell>
          <cell r="FF246" t="str">
            <v>--ADMw_P--&gt;</v>
          </cell>
          <cell r="FG246">
            <v>266.06</v>
          </cell>
          <cell r="FI246">
            <v>266.06</v>
          </cell>
          <cell r="FJ246">
            <v>0</v>
          </cell>
          <cell r="FK246">
            <v>0</v>
          </cell>
          <cell r="FL246">
            <v>0</v>
          </cell>
          <cell r="FM246">
            <v>0</v>
          </cell>
          <cell r="FN246">
            <v>0</v>
          </cell>
          <cell r="FO246">
            <v>0</v>
          </cell>
          <cell r="FQ246">
            <v>0</v>
          </cell>
          <cell r="FR246">
            <v>0</v>
          </cell>
          <cell r="FS246">
            <v>0</v>
          </cell>
          <cell r="FT246">
            <v>0</v>
          </cell>
          <cell r="FV246">
            <v>0</v>
          </cell>
          <cell r="FW246">
            <v>0</v>
          </cell>
          <cell r="FX246">
            <v>0</v>
          </cell>
          <cell r="FY246">
            <v>0</v>
          </cell>
          <cell r="GA246">
            <v>0</v>
          </cell>
          <cell r="GB246">
            <v>0</v>
          </cell>
          <cell r="GC246">
            <v>0</v>
          </cell>
          <cell r="GD246">
            <v>0</v>
          </cell>
          <cell r="GE246">
            <v>34.090000000000003</v>
          </cell>
          <cell r="GF246">
            <v>8.5225000000000009</v>
          </cell>
          <cell r="GH246">
            <v>34.090000000000003</v>
          </cell>
          <cell r="GI246">
            <v>0</v>
          </cell>
          <cell r="GJ246">
            <v>0</v>
          </cell>
          <cell r="GL246">
            <v>0</v>
          </cell>
          <cell r="GM246">
            <v>0</v>
          </cell>
          <cell r="GN246">
            <v>0</v>
          </cell>
          <cell r="GP246">
            <v>0</v>
          </cell>
          <cell r="GQ246">
            <v>0</v>
          </cell>
          <cell r="GR246">
            <v>279.60750000000002</v>
          </cell>
          <cell r="GS246">
            <v>274.58249999999998</v>
          </cell>
          <cell r="GV246">
            <v>279.60750000000002</v>
          </cell>
          <cell r="GX246" t="str">
            <v>&lt;--ADMw_P--</v>
          </cell>
          <cell r="GY246">
            <v>0</v>
          </cell>
          <cell r="GZ246">
            <v>0</v>
          </cell>
          <cell r="HA246">
            <v>0</v>
          </cell>
          <cell r="HB246">
            <v>0</v>
          </cell>
          <cell r="HC246">
            <v>0</v>
          </cell>
          <cell r="HD246" t="str">
            <v>&lt;--Spacer--&gt;</v>
          </cell>
          <cell r="HE246" t="str">
            <v>&lt;--Spacer--&gt;</v>
          </cell>
          <cell r="HF246" t="str">
            <v>&lt;--Spacer--&gt;</v>
          </cell>
          <cell r="HG246" t="str">
            <v>&lt;--Spacer--&gt;</v>
          </cell>
          <cell r="HI246">
            <v>0</v>
          </cell>
          <cell r="HJ246">
            <v>0</v>
          </cell>
          <cell r="HK246">
            <v>0</v>
          </cell>
          <cell r="HL246">
            <v>0</v>
          </cell>
          <cell r="HM246">
            <v>0</v>
          </cell>
          <cell r="HN246">
            <v>0</v>
          </cell>
          <cell r="HO246">
            <v>0</v>
          </cell>
          <cell r="HP246">
            <v>0</v>
          </cell>
          <cell r="HQ246">
            <v>0</v>
          </cell>
          <cell r="HR246">
            <v>0</v>
          </cell>
          <cell r="HS246">
            <v>270.82</v>
          </cell>
          <cell r="HU246">
            <v>270.82</v>
          </cell>
          <cell r="HV246">
            <v>0</v>
          </cell>
          <cell r="HW246">
            <v>0</v>
          </cell>
          <cell r="HX246" t="str">
            <v>--ADMw_O--&gt;</v>
          </cell>
          <cell r="HY246">
            <v>270.82</v>
          </cell>
          <cell r="IA246">
            <v>270.82</v>
          </cell>
          <cell r="IB246">
            <v>0</v>
          </cell>
          <cell r="IC246">
            <v>0</v>
          </cell>
          <cell r="ID246">
            <v>0</v>
          </cell>
          <cell r="IE246">
            <v>0</v>
          </cell>
          <cell r="IF246">
            <v>0</v>
          </cell>
          <cell r="IG246">
            <v>0</v>
          </cell>
          <cell r="II246">
            <v>0</v>
          </cell>
          <cell r="IJ246">
            <v>0</v>
          </cell>
          <cell r="IK246">
            <v>0</v>
          </cell>
          <cell r="IL246">
            <v>0</v>
          </cell>
          <cell r="IN246">
            <v>0</v>
          </cell>
          <cell r="IO246">
            <v>0</v>
          </cell>
          <cell r="IP246">
            <v>0</v>
          </cell>
          <cell r="IQ246">
            <v>0</v>
          </cell>
          <cell r="IS246">
            <v>0</v>
          </cell>
          <cell r="IT246">
            <v>0</v>
          </cell>
          <cell r="IU246">
            <v>0</v>
          </cell>
          <cell r="IV246">
            <v>0</v>
          </cell>
          <cell r="IW246">
            <v>35.15</v>
          </cell>
          <cell r="IX246">
            <v>8.7874999999999996</v>
          </cell>
          <cell r="IZ246">
            <v>35.15</v>
          </cell>
          <cell r="JA246">
            <v>0</v>
          </cell>
          <cell r="JB246">
            <v>0</v>
          </cell>
          <cell r="JD246">
            <v>0</v>
          </cell>
          <cell r="JE246">
            <v>0</v>
          </cell>
          <cell r="JF246">
            <v>0</v>
          </cell>
          <cell r="JH246">
            <v>0</v>
          </cell>
          <cell r="JI246">
            <v>0</v>
          </cell>
          <cell r="JJ246">
            <v>279.60750000000002</v>
          </cell>
          <cell r="JL246" t="str">
            <v>&lt;--ADMw_O--</v>
          </cell>
          <cell r="JM246">
            <v>0</v>
          </cell>
          <cell r="JN246">
            <v>0</v>
          </cell>
          <cell r="JO246">
            <v>0</v>
          </cell>
          <cell r="JP246">
            <v>0</v>
          </cell>
          <cell r="JQ246">
            <v>0</v>
          </cell>
          <cell r="JR246">
            <v>43640.35126797454</v>
          </cell>
          <cell r="JS246">
            <v>1</v>
          </cell>
          <cell r="JT246">
            <v>3</v>
          </cell>
        </row>
        <row r="247">
          <cell r="A247">
            <v>5060</v>
          </cell>
          <cell r="B247">
            <v>2180</v>
          </cell>
          <cell r="D247" t="str">
            <v>Multnomah</v>
          </cell>
          <cell r="E247" t="str">
            <v>Portland SD 1J</v>
          </cell>
          <cell r="F247" t="str">
            <v>Le Monde French Immersion Public Charter School</v>
          </cell>
          <cell r="H247">
            <v>0</v>
          </cell>
          <cell r="I247">
            <v>0</v>
          </cell>
          <cell r="J247">
            <v>0</v>
          </cell>
          <cell r="K247">
            <v>0</v>
          </cell>
          <cell r="L247">
            <v>0</v>
          </cell>
          <cell r="M247">
            <v>0</v>
          </cell>
          <cell r="N247">
            <v>0</v>
          </cell>
          <cell r="O247">
            <v>0</v>
          </cell>
          <cell r="P247">
            <v>0</v>
          </cell>
          <cell r="Q247">
            <v>0</v>
          </cell>
          <cell r="R247">
            <v>0</v>
          </cell>
          <cell r="T247">
            <v>0</v>
          </cell>
          <cell r="U247">
            <v>0</v>
          </cell>
          <cell r="V247" t="str">
            <v>--ADMw_F--&gt;</v>
          </cell>
          <cell r="W247">
            <v>0</v>
          </cell>
          <cell r="Y247">
            <v>0</v>
          </cell>
          <cell r="Z247">
            <v>0</v>
          </cell>
          <cell r="AA247">
            <v>0</v>
          </cell>
          <cell r="AB247">
            <v>0</v>
          </cell>
          <cell r="AC247">
            <v>0</v>
          </cell>
          <cell r="AD247">
            <v>0</v>
          </cell>
          <cell r="AE247">
            <v>0</v>
          </cell>
          <cell r="AG247">
            <v>0</v>
          </cell>
          <cell r="AH247">
            <v>0</v>
          </cell>
          <cell r="AI247">
            <v>0</v>
          </cell>
          <cell r="AJ247">
            <v>0</v>
          </cell>
          <cell r="AL247">
            <v>0</v>
          </cell>
          <cell r="AM247">
            <v>0</v>
          </cell>
          <cell r="AN247">
            <v>0</v>
          </cell>
          <cell r="AO247">
            <v>0</v>
          </cell>
          <cell r="AQ247">
            <v>0</v>
          </cell>
          <cell r="AR247">
            <v>0</v>
          </cell>
          <cell r="AS247">
            <v>0</v>
          </cell>
          <cell r="AT247">
            <v>0</v>
          </cell>
          <cell r="AU247">
            <v>0</v>
          </cell>
          <cell r="AV247">
            <v>0</v>
          </cell>
          <cell r="AX247">
            <v>0</v>
          </cell>
          <cell r="AY247">
            <v>0</v>
          </cell>
          <cell r="AZ247">
            <v>0</v>
          </cell>
          <cell r="BB247">
            <v>0</v>
          </cell>
          <cell r="BC247">
            <v>0</v>
          </cell>
          <cell r="BD247">
            <v>0</v>
          </cell>
          <cell r="BF247">
            <v>0</v>
          </cell>
          <cell r="BG247">
            <v>0</v>
          </cell>
          <cell r="BH247">
            <v>343.3</v>
          </cell>
          <cell r="BI247">
            <v>0</v>
          </cell>
          <cell r="BL247">
            <v>343.3</v>
          </cell>
          <cell r="BN247" t="str">
            <v>&lt;--ADMw_F--</v>
          </cell>
          <cell r="BO247">
            <v>0</v>
          </cell>
          <cell r="BP247">
            <v>0</v>
          </cell>
          <cell r="BQ247">
            <v>0</v>
          </cell>
          <cell r="BR247">
            <v>0</v>
          </cell>
          <cell r="BS247">
            <v>0</v>
          </cell>
          <cell r="BT247" t="str">
            <v>&lt;--Spacer--&gt;</v>
          </cell>
          <cell r="BU247" t="str">
            <v>&lt;--Spacer--&gt;</v>
          </cell>
          <cell r="BV247" t="str">
            <v>&lt;--Spacer--&gt;</v>
          </cell>
          <cell r="BW247" t="str">
            <v>&lt;--Spacer--&gt;</v>
          </cell>
          <cell r="BY247">
            <v>0</v>
          </cell>
          <cell r="BZ247">
            <v>0</v>
          </cell>
          <cell r="CA247">
            <v>0</v>
          </cell>
          <cell r="CB247">
            <v>0</v>
          </cell>
          <cell r="CC247">
            <v>0</v>
          </cell>
          <cell r="CD247">
            <v>0</v>
          </cell>
          <cell r="CE247">
            <v>0</v>
          </cell>
          <cell r="CF247">
            <v>0</v>
          </cell>
          <cell r="CG247">
            <v>0</v>
          </cell>
          <cell r="CH247">
            <v>0</v>
          </cell>
          <cell r="CI247">
            <v>333.48</v>
          </cell>
          <cell r="CK247">
            <v>333.48</v>
          </cell>
          <cell r="CL247">
            <v>0</v>
          </cell>
          <cell r="CM247">
            <v>0</v>
          </cell>
          <cell r="CN247" t="str">
            <v>--ADMw_C--&gt;</v>
          </cell>
          <cell r="CO247">
            <v>333.48</v>
          </cell>
          <cell r="CQ247">
            <v>333.48</v>
          </cell>
          <cell r="CR247">
            <v>0</v>
          </cell>
          <cell r="CS247">
            <v>0</v>
          </cell>
          <cell r="CT247">
            <v>0</v>
          </cell>
          <cell r="CU247">
            <v>0</v>
          </cell>
          <cell r="CV247">
            <v>0.85</v>
          </cell>
          <cell r="CW247">
            <v>0.42499999999999999</v>
          </cell>
          <cell r="CY247">
            <v>0.85</v>
          </cell>
          <cell r="CZ247">
            <v>0</v>
          </cell>
          <cell r="DA247">
            <v>0</v>
          </cell>
          <cell r="DB247">
            <v>0</v>
          </cell>
          <cell r="DD247">
            <v>0</v>
          </cell>
          <cell r="DE247">
            <v>0</v>
          </cell>
          <cell r="DF247">
            <v>0</v>
          </cell>
          <cell r="DG247">
            <v>0</v>
          </cell>
          <cell r="DI247">
            <v>0</v>
          </cell>
          <cell r="DJ247">
            <v>0</v>
          </cell>
          <cell r="DK247">
            <v>0</v>
          </cell>
          <cell r="DL247">
            <v>0</v>
          </cell>
          <cell r="DM247">
            <v>37.58</v>
          </cell>
          <cell r="DN247">
            <v>9.3949999999999996</v>
          </cell>
          <cell r="DP247">
            <v>37.58</v>
          </cell>
          <cell r="DQ247">
            <v>0</v>
          </cell>
          <cell r="DR247">
            <v>0</v>
          </cell>
          <cell r="DT247">
            <v>0</v>
          </cell>
          <cell r="DU247">
            <v>0</v>
          </cell>
          <cell r="DV247">
            <v>0</v>
          </cell>
          <cell r="DX247">
            <v>0</v>
          </cell>
          <cell r="DY247">
            <v>0</v>
          </cell>
          <cell r="DZ247">
            <v>314.92500000000001</v>
          </cell>
          <cell r="EA247">
            <v>343.3</v>
          </cell>
          <cell r="ED247">
            <v>343.3</v>
          </cell>
          <cell r="EF247" t="str">
            <v>&lt;--ADMw_C--</v>
          </cell>
          <cell r="EG247">
            <v>-4.4889999999999999E-3</v>
          </cell>
          <cell r="EH247">
            <v>0</v>
          </cell>
          <cell r="EI247">
            <v>0</v>
          </cell>
          <cell r="EJ247">
            <v>0</v>
          </cell>
          <cell r="EK247">
            <v>0</v>
          </cell>
          <cell r="EL247" t="str">
            <v>&lt;--Spacer--&gt;</v>
          </cell>
          <cell r="EM247" t="str">
            <v>&lt;--Spacer--&gt;</v>
          </cell>
          <cell r="EN247" t="str">
            <v>&lt;--Spacer--&gt;</v>
          </cell>
          <cell r="EO247" t="str">
            <v>&lt;--Spacer--&gt;</v>
          </cell>
          <cell r="EQ247">
            <v>0</v>
          </cell>
          <cell r="ER247">
            <v>0</v>
          </cell>
          <cell r="ES247">
            <v>0</v>
          </cell>
          <cell r="ET247">
            <v>0</v>
          </cell>
          <cell r="EU247">
            <v>0</v>
          </cell>
          <cell r="EV247">
            <v>0</v>
          </cell>
          <cell r="EW247">
            <v>0</v>
          </cell>
          <cell r="EX247">
            <v>0</v>
          </cell>
          <cell r="EY247">
            <v>0</v>
          </cell>
          <cell r="EZ247">
            <v>0</v>
          </cell>
          <cell r="FA247">
            <v>305.14999999999998</v>
          </cell>
          <cell r="FC247">
            <v>305.14999999999998</v>
          </cell>
          <cell r="FD247">
            <v>0</v>
          </cell>
          <cell r="FE247">
            <v>0</v>
          </cell>
          <cell r="FF247" t="str">
            <v>--ADMw_P--&gt;</v>
          </cell>
          <cell r="FG247">
            <v>305.14999999999998</v>
          </cell>
          <cell r="FI247">
            <v>305.14999999999998</v>
          </cell>
          <cell r="FJ247">
            <v>0</v>
          </cell>
          <cell r="FK247">
            <v>0</v>
          </cell>
          <cell r="FL247">
            <v>0</v>
          </cell>
          <cell r="FM247">
            <v>0</v>
          </cell>
          <cell r="FN247">
            <v>0</v>
          </cell>
          <cell r="FO247">
            <v>0</v>
          </cell>
          <cell r="FQ247">
            <v>0</v>
          </cell>
          <cell r="FR247">
            <v>0</v>
          </cell>
          <cell r="FS247">
            <v>0</v>
          </cell>
          <cell r="FT247">
            <v>0</v>
          </cell>
          <cell r="FV247">
            <v>0</v>
          </cell>
          <cell r="FW247">
            <v>0</v>
          </cell>
          <cell r="FX247">
            <v>0</v>
          </cell>
          <cell r="FY247">
            <v>0</v>
          </cell>
          <cell r="GA247">
            <v>0</v>
          </cell>
          <cell r="GB247">
            <v>0</v>
          </cell>
          <cell r="GC247">
            <v>0</v>
          </cell>
          <cell r="GD247">
            <v>0</v>
          </cell>
          <cell r="GE247">
            <v>39.1</v>
          </cell>
          <cell r="GF247">
            <v>9.7750000000000004</v>
          </cell>
          <cell r="GH247">
            <v>39.1</v>
          </cell>
          <cell r="GI247">
            <v>0</v>
          </cell>
          <cell r="GJ247">
            <v>0</v>
          </cell>
          <cell r="GL247">
            <v>0</v>
          </cell>
          <cell r="GM247">
            <v>0</v>
          </cell>
          <cell r="GN247">
            <v>0</v>
          </cell>
          <cell r="GP247">
            <v>0</v>
          </cell>
          <cell r="GQ247">
            <v>0</v>
          </cell>
          <cell r="GR247">
            <v>286.16000000000003</v>
          </cell>
          <cell r="GS247">
            <v>314.92500000000001</v>
          </cell>
          <cell r="GV247">
            <v>314.92500000000001</v>
          </cell>
          <cell r="GX247" t="str">
            <v>&lt;--ADMw_P--</v>
          </cell>
          <cell r="GY247">
            <v>0</v>
          </cell>
          <cell r="GZ247">
            <v>0</v>
          </cell>
          <cell r="HA247">
            <v>0</v>
          </cell>
          <cell r="HB247">
            <v>0</v>
          </cell>
          <cell r="HC247">
            <v>0</v>
          </cell>
          <cell r="HD247" t="str">
            <v>&lt;--Spacer--&gt;</v>
          </cell>
          <cell r="HE247" t="str">
            <v>&lt;--Spacer--&gt;</v>
          </cell>
          <cell r="HF247" t="str">
            <v>&lt;--Spacer--&gt;</v>
          </cell>
          <cell r="HG247" t="str">
            <v>&lt;--Spacer--&gt;</v>
          </cell>
          <cell r="HI247">
            <v>0</v>
          </cell>
          <cell r="HJ247">
            <v>0</v>
          </cell>
          <cell r="HK247">
            <v>0</v>
          </cell>
          <cell r="HL247">
            <v>0</v>
          </cell>
          <cell r="HM247">
            <v>0</v>
          </cell>
          <cell r="HN247">
            <v>0</v>
          </cell>
          <cell r="HO247">
            <v>0</v>
          </cell>
          <cell r="HP247">
            <v>0</v>
          </cell>
          <cell r="HQ247">
            <v>0</v>
          </cell>
          <cell r="HR247">
            <v>0</v>
          </cell>
          <cell r="HS247">
            <v>276.73</v>
          </cell>
          <cell r="HU247">
            <v>276.73</v>
          </cell>
          <cell r="HV247">
            <v>0</v>
          </cell>
          <cell r="HW247">
            <v>0</v>
          </cell>
          <cell r="HX247" t="str">
            <v>--ADMw_O--&gt;</v>
          </cell>
          <cell r="HY247">
            <v>276.73</v>
          </cell>
          <cell r="IA247">
            <v>276.73</v>
          </cell>
          <cell r="IB247">
            <v>0</v>
          </cell>
          <cell r="IC247">
            <v>0</v>
          </cell>
          <cell r="ID247">
            <v>0</v>
          </cell>
          <cell r="IE247">
            <v>0</v>
          </cell>
          <cell r="IF247">
            <v>0.9</v>
          </cell>
          <cell r="IG247">
            <v>0.45</v>
          </cell>
          <cell r="II247">
            <v>0.9</v>
          </cell>
          <cell r="IJ247">
            <v>0</v>
          </cell>
          <cell r="IK247">
            <v>0</v>
          </cell>
          <cell r="IL247">
            <v>0</v>
          </cell>
          <cell r="IN247">
            <v>0</v>
          </cell>
          <cell r="IO247">
            <v>0</v>
          </cell>
          <cell r="IP247">
            <v>0</v>
          </cell>
          <cell r="IQ247">
            <v>0</v>
          </cell>
          <cell r="IS247">
            <v>0</v>
          </cell>
          <cell r="IT247">
            <v>0</v>
          </cell>
          <cell r="IU247">
            <v>0</v>
          </cell>
          <cell r="IV247">
            <v>0</v>
          </cell>
          <cell r="IW247">
            <v>35.92</v>
          </cell>
          <cell r="IX247">
            <v>8.98</v>
          </cell>
          <cell r="IZ247">
            <v>35.92</v>
          </cell>
          <cell r="JA247">
            <v>0</v>
          </cell>
          <cell r="JB247">
            <v>0</v>
          </cell>
          <cell r="JD247">
            <v>0</v>
          </cell>
          <cell r="JE247">
            <v>0</v>
          </cell>
          <cell r="JF247">
            <v>0</v>
          </cell>
          <cell r="JH247">
            <v>0</v>
          </cell>
          <cell r="JI247">
            <v>0</v>
          </cell>
          <cell r="JJ247">
            <v>286.16000000000003</v>
          </cell>
          <cell r="JL247" t="str">
            <v>&lt;--ADMw_O--</v>
          </cell>
          <cell r="JM247">
            <v>0</v>
          </cell>
          <cell r="JN247">
            <v>0</v>
          </cell>
          <cell r="JO247">
            <v>0</v>
          </cell>
          <cell r="JP247">
            <v>0</v>
          </cell>
          <cell r="JQ247">
            <v>0</v>
          </cell>
          <cell r="JR247">
            <v>43640.35126797454</v>
          </cell>
          <cell r="JS247">
            <v>1</v>
          </cell>
          <cell r="JT247">
            <v>3</v>
          </cell>
        </row>
        <row r="248">
          <cell r="A248">
            <v>5218</v>
          </cell>
          <cell r="B248">
            <v>2180</v>
          </cell>
          <cell r="D248" t="str">
            <v>Multnomah</v>
          </cell>
          <cell r="E248" t="str">
            <v>Portland SD 1J</v>
          </cell>
          <cell r="F248" t="str">
            <v>Kairos PDX</v>
          </cell>
          <cell r="H248">
            <v>0</v>
          </cell>
          <cell r="I248">
            <v>0</v>
          </cell>
          <cell r="J248">
            <v>0</v>
          </cell>
          <cell r="K248">
            <v>0</v>
          </cell>
          <cell r="L248">
            <v>0</v>
          </cell>
          <cell r="M248">
            <v>0</v>
          </cell>
          <cell r="N248">
            <v>0</v>
          </cell>
          <cell r="O248">
            <v>0</v>
          </cell>
          <cell r="P248">
            <v>0</v>
          </cell>
          <cell r="Q248">
            <v>0</v>
          </cell>
          <cell r="R248">
            <v>0</v>
          </cell>
          <cell r="T248">
            <v>0</v>
          </cell>
          <cell r="U248">
            <v>0</v>
          </cell>
          <cell r="V248" t="str">
            <v>--ADMw_F--&gt;</v>
          </cell>
          <cell r="W248">
            <v>0</v>
          </cell>
          <cell r="Y248">
            <v>0</v>
          </cell>
          <cell r="Z248">
            <v>0</v>
          </cell>
          <cell r="AA248">
            <v>0</v>
          </cell>
          <cell r="AB248">
            <v>0</v>
          </cell>
          <cell r="AC248">
            <v>0</v>
          </cell>
          <cell r="AD248">
            <v>0</v>
          </cell>
          <cell r="AE248">
            <v>0</v>
          </cell>
          <cell r="AG248">
            <v>0</v>
          </cell>
          <cell r="AH248">
            <v>0</v>
          </cell>
          <cell r="AI248">
            <v>0</v>
          </cell>
          <cell r="AJ248">
            <v>0</v>
          </cell>
          <cell r="AL248">
            <v>0</v>
          </cell>
          <cell r="AM248">
            <v>0</v>
          </cell>
          <cell r="AN248">
            <v>0</v>
          </cell>
          <cell r="AO248">
            <v>0</v>
          </cell>
          <cell r="AQ248">
            <v>0</v>
          </cell>
          <cell r="AR248">
            <v>0</v>
          </cell>
          <cell r="AS248">
            <v>0</v>
          </cell>
          <cell r="AT248">
            <v>0</v>
          </cell>
          <cell r="AU248">
            <v>0</v>
          </cell>
          <cell r="AV248">
            <v>0</v>
          </cell>
          <cell r="AX248">
            <v>0</v>
          </cell>
          <cell r="AY248">
            <v>0</v>
          </cell>
          <cell r="AZ248">
            <v>0</v>
          </cell>
          <cell r="BB248">
            <v>0</v>
          </cell>
          <cell r="BC248">
            <v>0</v>
          </cell>
          <cell r="BD248">
            <v>0</v>
          </cell>
          <cell r="BF248">
            <v>0</v>
          </cell>
          <cell r="BG248">
            <v>0</v>
          </cell>
          <cell r="BH248">
            <v>177.02</v>
          </cell>
          <cell r="BI248">
            <v>0</v>
          </cell>
          <cell r="BL248">
            <v>177.02</v>
          </cell>
          <cell r="BN248" t="str">
            <v>&lt;--ADMw_F--</v>
          </cell>
          <cell r="BO248">
            <v>0</v>
          </cell>
          <cell r="BP248">
            <v>0</v>
          </cell>
          <cell r="BQ248">
            <v>0</v>
          </cell>
          <cell r="BR248">
            <v>0</v>
          </cell>
          <cell r="BS248">
            <v>0</v>
          </cell>
          <cell r="BT248" t="str">
            <v>&lt;--Spacer--&gt;</v>
          </cell>
          <cell r="BU248" t="str">
            <v>&lt;--Spacer--&gt;</v>
          </cell>
          <cell r="BV248" t="str">
            <v>&lt;--Spacer--&gt;</v>
          </cell>
          <cell r="BW248" t="str">
            <v>&lt;--Spacer--&gt;</v>
          </cell>
          <cell r="BY248">
            <v>0</v>
          </cell>
          <cell r="BZ248">
            <v>0</v>
          </cell>
          <cell r="CA248">
            <v>0</v>
          </cell>
          <cell r="CB248">
            <v>0</v>
          </cell>
          <cell r="CC248">
            <v>0</v>
          </cell>
          <cell r="CD248">
            <v>0</v>
          </cell>
          <cell r="CE248">
            <v>0</v>
          </cell>
          <cell r="CF248">
            <v>0</v>
          </cell>
          <cell r="CG248">
            <v>0</v>
          </cell>
          <cell r="CH248">
            <v>0</v>
          </cell>
          <cell r="CI248">
            <v>170.71</v>
          </cell>
          <cell r="CK248">
            <v>170.71</v>
          </cell>
          <cell r="CL248">
            <v>0</v>
          </cell>
          <cell r="CM248">
            <v>0</v>
          </cell>
          <cell r="CN248" t="str">
            <v>--ADMw_C--&gt;</v>
          </cell>
          <cell r="CO248">
            <v>170.71</v>
          </cell>
          <cell r="CQ248">
            <v>170.71</v>
          </cell>
          <cell r="CR248">
            <v>0</v>
          </cell>
          <cell r="CS248">
            <v>0</v>
          </cell>
          <cell r="CT248">
            <v>0</v>
          </cell>
          <cell r="CU248">
            <v>0</v>
          </cell>
          <cell r="CV248">
            <v>3</v>
          </cell>
          <cell r="CW248">
            <v>1.5</v>
          </cell>
          <cell r="CY248">
            <v>3</v>
          </cell>
          <cell r="CZ248">
            <v>0</v>
          </cell>
          <cell r="DA248">
            <v>0</v>
          </cell>
          <cell r="DB248">
            <v>0</v>
          </cell>
          <cell r="DD248">
            <v>0</v>
          </cell>
          <cell r="DE248">
            <v>0</v>
          </cell>
          <cell r="DF248">
            <v>0</v>
          </cell>
          <cell r="DG248">
            <v>0</v>
          </cell>
          <cell r="DI248">
            <v>0</v>
          </cell>
          <cell r="DJ248">
            <v>0</v>
          </cell>
          <cell r="DK248">
            <v>0</v>
          </cell>
          <cell r="DL248">
            <v>0</v>
          </cell>
          <cell r="DM248">
            <v>19.239999999999998</v>
          </cell>
          <cell r="DN248">
            <v>4.8099999999999996</v>
          </cell>
          <cell r="DP248">
            <v>19.239999999999998</v>
          </cell>
          <cell r="DQ248">
            <v>0</v>
          </cell>
          <cell r="DR248">
            <v>0</v>
          </cell>
          <cell r="DT248">
            <v>0</v>
          </cell>
          <cell r="DU248">
            <v>0</v>
          </cell>
          <cell r="DV248">
            <v>0</v>
          </cell>
          <cell r="DX248">
            <v>0</v>
          </cell>
          <cell r="DY248">
            <v>0</v>
          </cell>
          <cell r="DZ248">
            <v>127.49</v>
          </cell>
          <cell r="EA248">
            <v>177.02</v>
          </cell>
          <cell r="ED248">
            <v>177.02</v>
          </cell>
          <cell r="EF248" t="str">
            <v>&lt;--ADMw_C--</v>
          </cell>
          <cell r="EG248">
            <v>-4.4889999999999999E-3</v>
          </cell>
          <cell r="EH248">
            <v>0</v>
          </cell>
          <cell r="EI248">
            <v>0</v>
          </cell>
          <cell r="EJ248">
            <v>0</v>
          </cell>
          <cell r="EK248">
            <v>0</v>
          </cell>
          <cell r="EL248" t="str">
            <v>&lt;--Spacer--&gt;</v>
          </cell>
          <cell r="EM248" t="str">
            <v>&lt;--Spacer--&gt;</v>
          </cell>
          <cell r="EN248" t="str">
            <v>&lt;--Spacer--&gt;</v>
          </cell>
          <cell r="EO248" t="str">
            <v>&lt;--Spacer--&gt;</v>
          </cell>
          <cell r="EQ248">
            <v>0</v>
          </cell>
          <cell r="ER248">
            <v>0</v>
          </cell>
          <cell r="ES248">
            <v>0</v>
          </cell>
          <cell r="ET248">
            <v>0</v>
          </cell>
          <cell r="EU248">
            <v>0</v>
          </cell>
          <cell r="EV248">
            <v>0</v>
          </cell>
          <cell r="EW248">
            <v>0</v>
          </cell>
          <cell r="EX248">
            <v>0</v>
          </cell>
          <cell r="EY248">
            <v>0</v>
          </cell>
          <cell r="EZ248">
            <v>0</v>
          </cell>
          <cell r="FA248">
            <v>121.94</v>
          </cell>
          <cell r="FC248">
            <v>121.94</v>
          </cell>
          <cell r="FD248">
            <v>0</v>
          </cell>
          <cell r="FE248">
            <v>0</v>
          </cell>
          <cell r="FF248" t="str">
            <v>--ADMw_P--&gt;</v>
          </cell>
          <cell r="FG248">
            <v>121.94</v>
          </cell>
          <cell r="FI248">
            <v>121.94</v>
          </cell>
          <cell r="FJ248">
            <v>0</v>
          </cell>
          <cell r="FK248">
            <v>0</v>
          </cell>
          <cell r="FL248">
            <v>0</v>
          </cell>
          <cell r="FM248">
            <v>0</v>
          </cell>
          <cell r="FN248">
            <v>3.29</v>
          </cell>
          <cell r="FO248">
            <v>1.645</v>
          </cell>
          <cell r="FQ248">
            <v>3.29</v>
          </cell>
          <cell r="FR248">
            <v>0</v>
          </cell>
          <cell r="FS248">
            <v>0</v>
          </cell>
          <cell r="FT248">
            <v>0</v>
          </cell>
          <cell r="FV248">
            <v>0</v>
          </cell>
          <cell r="FW248">
            <v>0</v>
          </cell>
          <cell r="FX248">
            <v>0</v>
          </cell>
          <cell r="FY248">
            <v>0</v>
          </cell>
          <cell r="GA248">
            <v>0</v>
          </cell>
          <cell r="GB248">
            <v>0</v>
          </cell>
          <cell r="GC248">
            <v>0</v>
          </cell>
          <cell r="GD248">
            <v>0</v>
          </cell>
          <cell r="GE248">
            <v>15.62</v>
          </cell>
          <cell r="GF248">
            <v>3.9049999999999998</v>
          </cell>
          <cell r="GH248">
            <v>15.62</v>
          </cell>
          <cell r="GI248">
            <v>0</v>
          </cell>
          <cell r="GJ248">
            <v>0</v>
          </cell>
          <cell r="GL248">
            <v>0</v>
          </cell>
          <cell r="GM248">
            <v>0</v>
          </cell>
          <cell r="GN248">
            <v>0</v>
          </cell>
          <cell r="GP248">
            <v>0</v>
          </cell>
          <cell r="GQ248">
            <v>0</v>
          </cell>
          <cell r="GR248">
            <v>87.277500000000003</v>
          </cell>
          <cell r="GS248">
            <v>127.49</v>
          </cell>
          <cell r="GV248">
            <v>127.49</v>
          </cell>
          <cell r="GX248" t="str">
            <v>&lt;--ADMw_P--</v>
          </cell>
          <cell r="GY248">
            <v>0</v>
          </cell>
          <cell r="GZ248">
            <v>0</v>
          </cell>
          <cell r="HA248">
            <v>0</v>
          </cell>
          <cell r="HB248">
            <v>0</v>
          </cell>
          <cell r="HC248">
            <v>0</v>
          </cell>
          <cell r="HD248" t="str">
            <v>&lt;--Spacer--&gt;</v>
          </cell>
          <cell r="HE248" t="str">
            <v>&lt;--Spacer--&gt;</v>
          </cell>
          <cell r="HF248" t="str">
            <v>&lt;--Spacer--&gt;</v>
          </cell>
          <cell r="HG248" t="str">
            <v>&lt;--Spacer--&gt;</v>
          </cell>
          <cell r="HI248">
            <v>0</v>
          </cell>
          <cell r="HJ248">
            <v>0</v>
          </cell>
          <cell r="HK248">
            <v>0</v>
          </cell>
          <cell r="HL248">
            <v>0</v>
          </cell>
          <cell r="HM248">
            <v>0</v>
          </cell>
          <cell r="HN248">
            <v>0</v>
          </cell>
          <cell r="HO248">
            <v>0</v>
          </cell>
          <cell r="HP248">
            <v>0</v>
          </cell>
          <cell r="HQ248">
            <v>0</v>
          </cell>
          <cell r="HR248">
            <v>0</v>
          </cell>
          <cell r="HS248">
            <v>84.53</v>
          </cell>
          <cell r="HU248">
            <v>84.53</v>
          </cell>
          <cell r="HV248">
            <v>0</v>
          </cell>
          <cell r="HW248">
            <v>0</v>
          </cell>
          <cell r="HX248" t="str">
            <v>--ADMw_O--&gt;</v>
          </cell>
          <cell r="HY248">
            <v>84.53</v>
          </cell>
          <cell r="IA248">
            <v>84.53</v>
          </cell>
          <cell r="IB248">
            <v>0</v>
          </cell>
          <cell r="IC248">
            <v>0</v>
          </cell>
          <cell r="ID248">
            <v>0</v>
          </cell>
          <cell r="IE248">
            <v>0</v>
          </cell>
          <cell r="IF248">
            <v>0.01</v>
          </cell>
          <cell r="IG248">
            <v>5.0000000000000001E-3</v>
          </cell>
          <cell r="II248">
            <v>0.01</v>
          </cell>
          <cell r="IJ248">
            <v>0</v>
          </cell>
          <cell r="IK248">
            <v>0</v>
          </cell>
          <cell r="IL248">
            <v>0</v>
          </cell>
          <cell r="IN248">
            <v>0</v>
          </cell>
          <cell r="IO248">
            <v>0</v>
          </cell>
          <cell r="IP248">
            <v>0</v>
          </cell>
          <cell r="IQ248">
            <v>0</v>
          </cell>
          <cell r="IS248">
            <v>0</v>
          </cell>
          <cell r="IT248">
            <v>0</v>
          </cell>
          <cell r="IU248">
            <v>0</v>
          </cell>
          <cell r="IV248">
            <v>0</v>
          </cell>
          <cell r="IW248">
            <v>10.97</v>
          </cell>
          <cell r="IX248">
            <v>2.7425000000000002</v>
          </cell>
          <cell r="IZ248">
            <v>10.97</v>
          </cell>
          <cell r="JA248">
            <v>0</v>
          </cell>
          <cell r="JB248">
            <v>0</v>
          </cell>
          <cell r="JD248">
            <v>0</v>
          </cell>
          <cell r="JE248">
            <v>0</v>
          </cell>
          <cell r="JF248">
            <v>0</v>
          </cell>
          <cell r="JH248">
            <v>0</v>
          </cell>
          <cell r="JI248">
            <v>0</v>
          </cell>
          <cell r="JJ248">
            <v>87.277500000000003</v>
          </cell>
          <cell r="JL248" t="str">
            <v>&lt;--ADMw_O--</v>
          </cell>
          <cell r="JM248">
            <v>0</v>
          </cell>
          <cell r="JN248">
            <v>0</v>
          </cell>
          <cell r="JO248">
            <v>0</v>
          </cell>
          <cell r="JP248">
            <v>0</v>
          </cell>
          <cell r="JQ248">
            <v>0</v>
          </cell>
          <cell r="JR248">
            <v>43640.35126797454</v>
          </cell>
          <cell r="JS248">
            <v>1</v>
          </cell>
          <cell r="JT248">
            <v>3</v>
          </cell>
        </row>
        <row r="249">
          <cell r="A249">
            <v>2181</v>
          </cell>
          <cell r="B249">
            <v>2181</v>
          </cell>
          <cell r="C249" t="str">
            <v>26003</v>
          </cell>
          <cell r="D249" t="str">
            <v>Multnomah</v>
          </cell>
          <cell r="E249" t="str">
            <v>Parkrose SD 3</v>
          </cell>
          <cell r="G249">
            <v>2148</v>
          </cell>
          <cell r="H249">
            <v>19600000</v>
          </cell>
          <cell r="I249">
            <v>0</v>
          </cell>
          <cell r="J249">
            <v>0</v>
          </cell>
          <cell r="K249">
            <v>1500</v>
          </cell>
          <cell r="L249">
            <v>0</v>
          </cell>
          <cell r="M249">
            <v>0</v>
          </cell>
          <cell r="N249">
            <v>0</v>
          </cell>
          <cell r="O249">
            <v>0</v>
          </cell>
          <cell r="P249">
            <v>10.98</v>
          </cell>
          <cell r="Q249">
            <v>2246490</v>
          </cell>
          <cell r="R249">
            <v>3068.6</v>
          </cell>
          <cell r="S249">
            <v>3068.6</v>
          </cell>
          <cell r="T249">
            <v>3068.6</v>
          </cell>
          <cell r="U249">
            <v>0</v>
          </cell>
          <cell r="V249" t="str">
            <v>--ADMw_F--&gt;</v>
          </cell>
          <cell r="W249">
            <v>3068.6</v>
          </cell>
          <cell r="X249">
            <v>3068.6</v>
          </cell>
          <cell r="Y249">
            <v>3068.6</v>
          </cell>
          <cell r="Z249">
            <v>0</v>
          </cell>
          <cell r="AA249">
            <v>513</v>
          </cell>
          <cell r="AB249">
            <v>337.54599999999999</v>
          </cell>
          <cell r="AC249">
            <v>126.5</v>
          </cell>
          <cell r="AD249">
            <v>436.9</v>
          </cell>
          <cell r="AE249">
            <v>218.45</v>
          </cell>
          <cell r="AF249">
            <v>436.9</v>
          </cell>
          <cell r="AG249">
            <v>436.9</v>
          </cell>
          <cell r="AH249">
            <v>0</v>
          </cell>
          <cell r="AI249">
            <v>5.8</v>
          </cell>
          <cell r="AJ249">
            <v>5.8</v>
          </cell>
          <cell r="AK249">
            <v>5.8</v>
          </cell>
          <cell r="AL249">
            <v>5.8</v>
          </cell>
          <cell r="AM249">
            <v>0</v>
          </cell>
          <cell r="AN249">
            <v>0</v>
          </cell>
          <cell r="AO249">
            <v>0</v>
          </cell>
          <cell r="AP249">
            <v>0</v>
          </cell>
          <cell r="AQ249">
            <v>0</v>
          </cell>
          <cell r="AR249">
            <v>0</v>
          </cell>
          <cell r="AS249">
            <v>14</v>
          </cell>
          <cell r="AT249">
            <v>3.5</v>
          </cell>
          <cell r="AU249">
            <v>569.73</v>
          </cell>
          <cell r="AV249">
            <v>142.4325</v>
          </cell>
          <cell r="AW249">
            <v>569.73</v>
          </cell>
          <cell r="AX249">
            <v>569.73</v>
          </cell>
          <cell r="AY249">
            <v>0</v>
          </cell>
          <cell r="AZ249">
            <v>0</v>
          </cell>
          <cell r="BA249">
            <v>0</v>
          </cell>
          <cell r="BB249">
            <v>0</v>
          </cell>
          <cell r="BC249">
            <v>0</v>
          </cell>
          <cell r="BD249">
            <v>0</v>
          </cell>
          <cell r="BE249">
            <v>0</v>
          </cell>
          <cell r="BF249">
            <v>0</v>
          </cell>
          <cell r="BG249">
            <v>0</v>
          </cell>
          <cell r="BH249">
            <v>3889.5491000000002</v>
          </cell>
          <cell r="BI249">
            <v>3902.8285000000001</v>
          </cell>
          <cell r="BJ249">
            <v>3889.5491000000002</v>
          </cell>
          <cell r="BK249">
            <v>3902.8285000000001</v>
          </cell>
          <cell r="BL249">
            <v>3902.8285000000001</v>
          </cell>
          <cell r="BM249">
            <v>3902.8285000000001</v>
          </cell>
          <cell r="BN249" t="str">
            <v>&lt;--ADMw_F--</v>
          </cell>
          <cell r="BO249">
            <v>-6.9150000000000001E-3</v>
          </cell>
          <cell r="BP249">
            <v>0</v>
          </cell>
          <cell r="BQ249">
            <v>732.09</v>
          </cell>
          <cell r="BR249">
            <v>60</v>
          </cell>
          <cell r="BS249">
            <v>0.7</v>
          </cell>
          <cell r="BT249" t="str">
            <v>&lt;--Spacer--&gt;</v>
          </cell>
          <cell r="BU249" t="str">
            <v>&lt;--Spacer--&gt;</v>
          </cell>
          <cell r="BV249" t="str">
            <v>&lt;--Spacer--&gt;</v>
          </cell>
          <cell r="BW249" t="str">
            <v>&lt;--Spacer--&gt;</v>
          </cell>
          <cell r="BX249">
            <v>2148</v>
          </cell>
          <cell r="BY249">
            <v>19400000</v>
          </cell>
          <cell r="BZ249">
            <v>0</v>
          </cell>
          <cell r="CA249">
            <v>0</v>
          </cell>
          <cell r="CB249">
            <v>1500</v>
          </cell>
          <cell r="CC249">
            <v>0</v>
          </cell>
          <cell r="CD249">
            <v>0</v>
          </cell>
          <cell r="CE249">
            <v>0</v>
          </cell>
          <cell r="CF249">
            <v>0</v>
          </cell>
          <cell r="CG249">
            <v>11.1</v>
          </cell>
          <cell r="CH249">
            <v>2172621</v>
          </cell>
          <cell r="CI249">
            <v>3058.81</v>
          </cell>
          <cell r="CJ249">
            <v>3058.81</v>
          </cell>
          <cell r="CK249">
            <v>3058.81</v>
          </cell>
          <cell r="CL249">
            <v>0</v>
          </cell>
          <cell r="CM249">
            <v>0</v>
          </cell>
          <cell r="CN249" t="str">
            <v>--ADMw_C--&gt;</v>
          </cell>
          <cell r="CO249">
            <v>3058.81</v>
          </cell>
          <cell r="CP249">
            <v>3058.81</v>
          </cell>
          <cell r="CQ249">
            <v>3058.81</v>
          </cell>
          <cell r="CR249">
            <v>0</v>
          </cell>
          <cell r="CS249">
            <v>509</v>
          </cell>
          <cell r="CT249">
            <v>336.46910000000003</v>
          </cell>
          <cell r="CU249">
            <v>126.5</v>
          </cell>
          <cell r="CV249">
            <v>435.14</v>
          </cell>
          <cell r="CW249">
            <v>217.57</v>
          </cell>
          <cell r="CX249">
            <v>435.14</v>
          </cell>
          <cell r="CY249">
            <v>435.14</v>
          </cell>
          <cell r="CZ249">
            <v>0</v>
          </cell>
          <cell r="DA249">
            <v>5.76</v>
          </cell>
          <cell r="DB249">
            <v>5.76</v>
          </cell>
          <cell r="DC249">
            <v>5.76</v>
          </cell>
          <cell r="DD249">
            <v>5.76</v>
          </cell>
          <cell r="DE249">
            <v>0</v>
          </cell>
          <cell r="DF249">
            <v>0</v>
          </cell>
          <cell r="DG249">
            <v>0</v>
          </cell>
          <cell r="DH249">
            <v>0</v>
          </cell>
          <cell r="DI249">
            <v>0</v>
          </cell>
          <cell r="DJ249">
            <v>0</v>
          </cell>
          <cell r="DK249">
            <v>14</v>
          </cell>
          <cell r="DL249">
            <v>3.5</v>
          </cell>
          <cell r="DM249">
            <v>563.76</v>
          </cell>
          <cell r="DN249">
            <v>140.94</v>
          </cell>
          <cell r="DO249">
            <v>563.76</v>
          </cell>
          <cell r="DP249">
            <v>563.76</v>
          </cell>
          <cell r="DQ249">
            <v>0</v>
          </cell>
          <cell r="DR249">
            <v>0</v>
          </cell>
          <cell r="DS249">
            <v>0</v>
          </cell>
          <cell r="DT249">
            <v>0</v>
          </cell>
          <cell r="DU249">
            <v>0</v>
          </cell>
          <cell r="DV249">
            <v>0</v>
          </cell>
          <cell r="DW249">
            <v>0</v>
          </cell>
          <cell r="DX249">
            <v>0</v>
          </cell>
          <cell r="DY249">
            <v>0</v>
          </cell>
          <cell r="DZ249">
            <v>4019.9571000000001</v>
          </cell>
          <cell r="EA249">
            <v>3889.5491000000002</v>
          </cell>
          <cell r="EB249">
            <v>4019.9571000000001</v>
          </cell>
          <cell r="EC249">
            <v>3889.5491000000002</v>
          </cell>
          <cell r="ED249">
            <v>4019.9571000000001</v>
          </cell>
          <cell r="EE249">
            <v>4019.9571000000001</v>
          </cell>
          <cell r="EF249" t="str">
            <v>&lt;--ADMw_C--</v>
          </cell>
          <cell r="EG249">
            <v>-1.4765E-2</v>
          </cell>
          <cell r="EH249">
            <v>0</v>
          </cell>
          <cell r="EI249">
            <v>699.8</v>
          </cell>
          <cell r="EJ249">
            <v>60</v>
          </cell>
          <cell r="EK249">
            <v>0.7</v>
          </cell>
          <cell r="EL249" t="str">
            <v>&lt;--Spacer--&gt;</v>
          </cell>
          <cell r="EM249" t="str">
            <v>&lt;--Spacer--&gt;</v>
          </cell>
          <cell r="EN249" t="str">
            <v>&lt;--Spacer--&gt;</v>
          </cell>
          <cell r="EO249" t="str">
            <v>&lt;--Spacer--&gt;</v>
          </cell>
          <cell r="EP249">
            <v>2148</v>
          </cell>
          <cell r="EQ249">
            <v>18547185</v>
          </cell>
          <cell r="ER249">
            <v>0</v>
          </cell>
          <cell r="ES249">
            <v>347186</v>
          </cell>
          <cell r="ET249">
            <v>435</v>
          </cell>
          <cell r="EU249">
            <v>0</v>
          </cell>
          <cell r="EV249">
            <v>0</v>
          </cell>
          <cell r="EW249">
            <v>0</v>
          </cell>
          <cell r="EX249">
            <v>0</v>
          </cell>
          <cell r="EY249">
            <v>10.98</v>
          </cell>
          <cell r="EZ249">
            <v>2176546</v>
          </cell>
          <cell r="FA249">
            <v>3153.61</v>
          </cell>
          <cell r="FB249">
            <v>3153.61</v>
          </cell>
          <cell r="FC249">
            <v>3153.61</v>
          </cell>
          <cell r="FD249">
            <v>0</v>
          </cell>
          <cell r="FE249">
            <v>0</v>
          </cell>
          <cell r="FF249" t="str">
            <v>--ADMw_P--&gt;</v>
          </cell>
          <cell r="FG249">
            <v>3153.61</v>
          </cell>
          <cell r="FH249">
            <v>3153.61</v>
          </cell>
          <cell r="FI249">
            <v>3153.61</v>
          </cell>
          <cell r="FJ249">
            <v>0</v>
          </cell>
          <cell r="FK249">
            <v>527</v>
          </cell>
          <cell r="FL249">
            <v>346.89710000000002</v>
          </cell>
          <cell r="FM249">
            <v>126.5</v>
          </cell>
          <cell r="FN249">
            <v>443.96</v>
          </cell>
          <cell r="FO249">
            <v>221.98</v>
          </cell>
          <cell r="FP249">
            <v>443.96</v>
          </cell>
          <cell r="FQ249">
            <v>443.96</v>
          </cell>
          <cell r="FR249">
            <v>0</v>
          </cell>
          <cell r="FS249">
            <v>7.89</v>
          </cell>
          <cell r="FT249">
            <v>7.89</v>
          </cell>
          <cell r="FU249">
            <v>7.89</v>
          </cell>
          <cell r="FV249">
            <v>7.89</v>
          </cell>
          <cell r="FW249">
            <v>0</v>
          </cell>
          <cell r="FX249">
            <v>0</v>
          </cell>
          <cell r="FY249">
            <v>0</v>
          </cell>
          <cell r="FZ249">
            <v>0</v>
          </cell>
          <cell r="GA249">
            <v>0</v>
          </cell>
          <cell r="GB249">
            <v>0</v>
          </cell>
          <cell r="GC249">
            <v>20</v>
          </cell>
          <cell r="GD249">
            <v>5</v>
          </cell>
          <cell r="GE249">
            <v>632.32000000000005</v>
          </cell>
          <cell r="GF249">
            <v>158.08000000000001</v>
          </cell>
          <cell r="GG249">
            <v>632.32000000000005</v>
          </cell>
          <cell r="GH249">
            <v>632.32000000000005</v>
          </cell>
          <cell r="GI249">
            <v>0</v>
          </cell>
          <cell r="GJ249">
            <v>0</v>
          </cell>
          <cell r="GK249">
            <v>0</v>
          </cell>
          <cell r="GL249">
            <v>0</v>
          </cell>
          <cell r="GM249">
            <v>0</v>
          </cell>
          <cell r="GN249">
            <v>0</v>
          </cell>
          <cell r="GO249">
            <v>0</v>
          </cell>
          <cell r="GP249">
            <v>0</v>
          </cell>
          <cell r="GQ249">
            <v>0</v>
          </cell>
          <cell r="GR249">
            <v>4059.8786</v>
          </cell>
          <cell r="GS249">
            <v>4019.9571000000001</v>
          </cell>
          <cell r="GT249">
            <v>4059.8786</v>
          </cell>
          <cell r="GU249">
            <v>4019.9571000000001</v>
          </cell>
          <cell r="GV249">
            <v>4059.8786</v>
          </cell>
          <cell r="GW249">
            <v>4059.8786</v>
          </cell>
          <cell r="GX249" t="str">
            <v>&lt;--ADMw_P--</v>
          </cell>
          <cell r="GY249">
            <v>-1.3030999999999999E-2</v>
          </cell>
          <cell r="GZ249">
            <v>0</v>
          </cell>
          <cell r="HA249">
            <v>690.18</v>
          </cell>
          <cell r="HB249">
            <v>57</v>
          </cell>
          <cell r="HC249">
            <v>0.7</v>
          </cell>
          <cell r="HD249" t="str">
            <v>&lt;--Spacer--&gt;</v>
          </cell>
          <cell r="HE249" t="str">
            <v>&lt;--Spacer--&gt;</v>
          </cell>
          <cell r="HF249" t="str">
            <v>&lt;--Spacer--&gt;</v>
          </cell>
          <cell r="HG249" t="str">
            <v>&lt;--Spacer--&gt;</v>
          </cell>
          <cell r="HH249">
            <v>2148</v>
          </cell>
          <cell r="HI249">
            <v>17660388</v>
          </cell>
          <cell r="HJ249">
            <v>0</v>
          </cell>
          <cell r="HK249">
            <v>431889</v>
          </cell>
          <cell r="HL249">
            <v>549</v>
          </cell>
          <cell r="HM249">
            <v>0</v>
          </cell>
          <cell r="HN249">
            <v>0</v>
          </cell>
          <cell r="HO249">
            <v>0</v>
          </cell>
          <cell r="HP249">
            <v>0</v>
          </cell>
          <cell r="HQ249">
            <v>10.69</v>
          </cell>
          <cell r="HR249">
            <v>2133716</v>
          </cell>
          <cell r="HS249">
            <v>3212.26</v>
          </cell>
          <cell r="HT249">
            <v>3212.26</v>
          </cell>
          <cell r="HU249">
            <v>3212.26</v>
          </cell>
          <cell r="HV249">
            <v>0</v>
          </cell>
          <cell r="HW249">
            <v>0</v>
          </cell>
          <cell r="HX249" t="str">
            <v>--ADMw_O--&gt;</v>
          </cell>
          <cell r="HY249">
            <v>3212.26</v>
          </cell>
          <cell r="HZ249">
            <v>3212.26</v>
          </cell>
          <cell r="IA249">
            <v>3212.26</v>
          </cell>
          <cell r="IB249">
            <v>0</v>
          </cell>
          <cell r="IC249">
            <v>481</v>
          </cell>
          <cell r="ID249">
            <v>353.34859999999998</v>
          </cell>
          <cell r="IE249">
            <v>77.599999999999994</v>
          </cell>
          <cell r="IF249">
            <v>468.14</v>
          </cell>
          <cell r="IG249">
            <v>234.07</v>
          </cell>
          <cell r="IH249">
            <v>468.14</v>
          </cell>
          <cell r="II249">
            <v>468.14</v>
          </cell>
          <cell r="IJ249">
            <v>0</v>
          </cell>
          <cell r="IK249">
            <v>5.98</v>
          </cell>
          <cell r="IL249">
            <v>5.98</v>
          </cell>
          <cell r="IM249">
            <v>5.98</v>
          </cell>
          <cell r="IN249">
            <v>5.98</v>
          </cell>
          <cell r="IO249">
            <v>0</v>
          </cell>
          <cell r="IP249">
            <v>0</v>
          </cell>
          <cell r="IQ249">
            <v>0</v>
          </cell>
          <cell r="IR249">
            <v>0</v>
          </cell>
          <cell r="IS249">
            <v>0</v>
          </cell>
          <cell r="IT249">
            <v>0</v>
          </cell>
          <cell r="IU249">
            <v>22</v>
          </cell>
          <cell r="IV249">
            <v>5.5</v>
          </cell>
          <cell r="IW249">
            <v>684.48</v>
          </cell>
          <cell r="IX249">
            <v>171.12</v>
          </cell>
          <cell r="IY249">
            <v>684.48</v>
          </cell>
          <cell r="IZ249">
            <v>684.48</v>
          </cell>
          <cell r="JA249">
            <v>0</v>
          </cell>
          <cell r="JB249">
            <v>0</v>
          </cell>
          <cell r="JC249">
            <v>0</v>
          </cell>
          <cell r="JD249">
            <v>0</v>
          </cell>
          <cell r="JE249">
            <v>0</v>
          </cell>
          <cell r="JF249">
            <v>0</v>
          </cell>
          <cell r="JG249">
            <v>0</v>
          </cell>
          <cell r="JH249">
            <v>0</v>
          </cell>
          <cell r="JI249">
            <v>0</v>
          </cell>
          <cell r="JJ249">
            <v>4059.8786</v>
          </cell>
          <cell r="JK249">
            <v>4059.8786</v>
          </cell>
          <cell r="JL249" t="str">
            <v>&lt;--ADMw_O--</v>
          </cell>
          <cell r="JM249">
            <v>0</v>
          </cell>
          <cell r="JN249">
            <v>0</v>
          </cell>
          <cell r="JO249">
            <v>664.24</v>
          </cell>
          <cell r="JP249">
            <v>59</v>
          </cell>
          <cell r="JQ249">
            <v>0.7</v>
          </cell>
          <cell r="JR249">
            <v>43640.35126797454</v>
          </cell>
          <cell r="JS249">
            <v>1</v>
          </cell>
          <cell r="JT249">
            <v>2</v>
          </cell>
        </row>
        <row r="250">
          <cell r="A250">
            <v>2182</v>
          </cell>
          <cell r="B250">
            <v>2182</v>
          </cell>
          <cell r="C250" t="str">
            <v>26007</v>
          </cell>
          <cell r="D250" t="str">
            <v>Multnomah</v>
          </cell>
          <cell r="E250" t="str">
            <v>Reynolds SD 7</v>
          </cell>
          <cell r="G250">
            <v>2148</v>
          </cell>
          <cell r="H250">
            <v>26737273</v>
          </cell>
          <cell r="I250">
            <v>0</v>
          </cell>
          <cell r="J250">
            <v>0</v>
          </cell>
          <cell r="K250">
            <v>1800</v>
          </cell>
          <cell r="L250">
            <v>0</v>
          </cell>
          <cell r="M250">
            <v>0</v>
          </cell>
          <cell r="N250">
            <v>0</v>
          </cell>
          <cell r="O250">
            <v>0</v>
          </cell>
          <cell r="P250">
            <v>12.64</v>
          </cell>
          <cell r="Q250">
            <v>7600000</v>
          </cell>
          <cell r="R250">
            <v>10859</v>
          </cell>
          <cell r="S250">
            <v>10859</v>
          </cell>
          <cell r="T250">
            <v>10859</v>
          </cell>
          <cell r="U250">
            <v>0</v>
          </cell>
          <cell r="V250" t="str">
            <v>--ADMw_F--&gt;</v>
          </cell>
          <cell r="W250">
            <v>10859</v>
          </cell>
          <cell r="X250">
            <v>10859</v>
          </cell>
          <cell r="Y250">
            <v>10859</v>
          </cell>
          <cell r="Z250">
            <v>0</v>
          </cell>
          <cell r="AA250">
            <v>1787</v>
          </cell>
          <cell r="AB250">
            <v>1194.49</v>
          </cell>
          <cell r="AC250">
            <v>259.5</v>
          </cell>
          <cell r="AD250">
            <v>2917</v>
          </cell>
          <cell r="AE250">
            <v>1458.5</v>
          </cell>
          <cell r="AF250">
            <v>2917</v>
          </cell>
          <cell r="AG250">
            <v>2917</v>
          </cell>
          <cell r="AH250">
            <v>0</v>
          </cell>
          <cell r="AI250">
            <v>6</v>
          </cell>
          <cell r="AJ250">
            <v>6</v>
          </cell>
          <cell r="AK250">
            <v>6</v>
          </cell>
          <cell r="AL250">
            <v>6</v>
          </cell>
          <cell r="AM250">
            <v>0</v>
          </cell>
          <cell r="AN250">
            <v>0</v>
          </cell>
          <cell r="AO250">
            <v>0</v>
          </cell>
          <cell r="AP250">
            <v>0</v>
          </cell>
          <cell r="AQ250">
            <v>0</v>
          </cell>
          <cell r="AR250">
            <v>0</v>
          </cell>
          <cell r="AS250">
            <v>56</v>
          </cell>
          <cell r="AT250">
            <v>14</v>
          </cell>
          <cell r="AU250">
            <v>2425.7399999999998</v>
          </cell>
          <cell r="AV250">
            <v>606.43499999999995</v>
          </cell>
          <cell r="AW250">
            <v>2425.7399999999998</v>
          </cell>
          <cell r="AX250">
            <v>2425.7399999999998</v>
          </cell>
          <cell r="AY250">
            <v>0</v>
          </cell>
          <cell r="AZ250">
            <v>0</v>
          </cell>
          <cell r="BA250">
            <v>0</v>
          </cell>
          <cell r="BB250">
            <v>0</v>
          </cell>
          <cell r="BC250">
            <v>0</v>
          </cell>
          <cell r="BD250">
            <v>0</v>
          </cell>
          <cell r="BE250">
            <v>0</v>
          </cell>
          <cell r="BF250">
            <v>0</v>
          </cell>
          <cell r="BG250">
            <v>0</v>
          </cell>
          <cell r="BH250">
            <v>13198.6425</v>
          </cell>
          <cell r="BI250">
            <v>14397.924999999999</v>
          </cell>
          <cell r="BJ250">
            <v>14396.922500000001</v>
          </cell>
          <cell r="BK250">
            <v>14397.924999999999</v>
          </cell>
          <cell r="BL250">
            <v>14397.924999999999</v>
          </cell>
          <cell r="BM250">
            <v>14397.924999999999</v>
          </cell>
          <cell r="BN250" t="str">
            <v>&lt;--ADMw_F--</v>
          </cell>
          <cell r="BO250">
            <v>-4.5199999999999997E-3</v>
          </cell>
          <cell r="BP250">
            <v>0</v>
          </cell>
          <cell r="BQ250">
            <v>699.88</v>
          </cell>
          <cell r="BR250">
            <v>55</v>
          </cell>
          <cell r="BS250">
            <v>0.7</v>
          </cell>
          <cell r="BT250" t="str">
            <v>&lt;--Spacer--&gt;</v>
          </cell>
          <cell r="BU250" t="str">
            <v>&lt;--Spacer--&gt;</v>
          </cell>
          <cell r="BV250" t="str">
            <v>&lt;--Spacer--&gt;</v>
          </cell>
          <cell r="BW250" t="str">
            <v>&lt;--Spacer--&gt;</v>
          </cell>
          <cell r="BX250">
            <v>2148</v>
          </cell>
          <cell r="BY250">
            <v>25958518</v>
          </cell>
          <cell r="BZ250">
            <v>0</v>
          </cell>
          <cell r="CA250">
            <v>0</v>
          </cell>
          <cell r="CB250">
            <v>1800</v>
          </cell>
          <cell r="CC250">
            <v>0</v>
          </cell>
          <cell r="CD250">
            <v>0</v>
          </cell>
          <cell r="CE250">
            <v>0</v>
          </cell>
          <cell r="CF250">
            <v>0</v>
          </cell>
          <cell r="CG250">
            <v>13.11</v>
          </cell>
          <cell r="CH250">
            <v>7500000</v>
          </cell>
          <cell r="CI250">
            <v>9843.6</v>
          </cell>
          <cell r="CJ250">
            <v>10919.5</v>
          </cell>
          <cell r="CK250">
            <v>9843.6</v>
          </cell>
          <cell r="CL250">
            <v>1075.9000000000001</v>
          </cell>
          <cell r="CM250">
            <v>0</v>
          </cell>
          <cell r="CN250" t="str">
            <v>--ADMw_C--&gt;</v>
          </cell>
          <cell r="CO250">
            <v>9843.6</v>
          </cell>
          <cell r="CP250">
            <v>10919.5</v>
          </cell>
          <cell r="CQ250">
            <v>9843.6</v>
          </cell>
          <cell r="CR250">
            <v>1075.9000000000001</v>
          </cell>
          <cell r="CS250">
            <v>1764</v>
          </cell>
          <cell r="CT250">
            <v>1201.145</v>
          </cell>
          <cell r="CU250">
            <v>259.5</v>
          </cell>
          <cell r="CV250">
            <v>2648.58</v>
          </cell>
          <cell r="CW250">
            <v>1324.29</v>
          </cell>
          <cell r="CX250">
            <v>2772.11</v>
          </cell>
          <cell r="CY250">
            <v>2648.58</v>
          </cell>
          <cell r="CZ250">
            <v>123.53</v>
          </cell>
          <cell r="DA250">
            <v>6.91</v>
          </cell>
          <cell r="DB250">
            <v>6.91</v>
          </cell>
          <cell r="DC250">
            <v>6.91</v>
          </cell>
          <cell r="DD250">
            <v>6.91</v>
          </cell>
          <cell r="DE250">
            <v>0</v>
          </cell>
          <cell r="DF250">
            <v>0</v>
          </cell>
          <cell r="DG250">
            <v>0</v>
          </cell>
          <cell r="DH250">
            <v>0</v>
          </cell>
          <cell r="DI250">
            <v>0</v>
          </cell>
          <cell r="DJ250">
            <v>0</v>
          </cell>
          <cell r="DK250">
            <v>56</v>
          </cell>
          <cell r="DL250">
            <v>14</v>
          </cell>
          <cell r="DM250">
            <v>2196.79</v>
          </cell>
          <cell r="DN250">
            <v>549.19749999999999</v>
          </cell>
          <cell r="DO250">
            <v>2439.25</v>
          </cell>
          <cell r="DP250">
            <v>2196.79</v>
          </cell>
          <cell r="DQ250">
            <v>242.46</v>
          </cell>
          <cell r="DR250">
            <v>0</v>
          </cell>
          <cell r="DS250">
            <v>0</v>
          </cell>
          <cell r="DT250">
            <v>0</v>
          </cell>
          <cell r="DU250">
            <v>0</v>
          </cell>
          <cell r="DV250">
            <v>0</v>
          </cell>
          <cell r="DW250">
            <v>0</v>
          </cell>
          <cell r="DX250">
            <v>0</v>
          </cell>
          <cell r="DY250">
            <v>0</v>
          </cell>
          <cell r="DZ250">
            <v>13646.741</v>
          </cell>
          <cell r="EA250">
            <v>13198.6425</v>
          </cell>
          <cell r="EB250">
            <v>14844.071</v>
          </cell>
          <cell r="EC250">
            <v>14396.922500000001</v>
          </cell>
          <cell r="ED250">
            <v>13646.741</v>
          </cell>
          <cell r="EE250">
            <v>14844.071</v>
          </cell>
          <cell r="EF250" t="str">
            <v>&lt;--ADMw_C--</v>
          </cell>
          <cell r="EG250">
            <v>-8.7609999999999997E-3</v>
          </cell>
          <cell r="EH250">
            <v>0</v>
          </cell>
          <cell r="EI250">
            <v>680.83</v>
          </cell>
          <cell r="EJ250">
            <v>57</v>
          </cell>
          <cell r="EK250">
            <v>0.7</v>
          </cell>
          <cell r="EL250" t="str">
            <v>&lt;--Spacer--&gt;</v>
          </cell>
          <cell r="EM250" t="str">
            <v>&lt;--Spacer--&gt;</v>
          </cell>
          <cell r="EN250" t="str">
            <v>&lt;--Spacer--&gt;</v>
          </cell>
          <cell r="EO250" t="str">
            <v>&lt;--Spacer--&gt;</v>
          </cell>
          <cell r="EP250">
            <v>2148</v>
          </cell>
          <cell r="EQ250">
            <v>25592913</v>
          </cell>
          <cell r="ER250">
            <v>0</v>
          </cell>
          <cell r="ES250">
            <v>1228196</v>
          </cell>
          <cell r="ET250">
            <v>5197</v>
          </cell>
          <cell r="EU250">
            <v>0</v>
          </cell>
          <cell r="EV250">
            <v>0</v>
          </cell>
          <cell r="EW250">
            <v>0</v>
          </cell>
          <cell r="EX250">
            <v>0</v>
          </cell>
          <cell r="EY250">
            <v>12.64</v>
          </cell>
          <cell r="EZ250">
            <v>6861156</v>
          </cell>
          <cell r="FA250">
            <v>10058.200000000001</v>
          </cell>
          <cell r="FB250">
            <v>11113.85</v>
          </cell>
          <cell r="FC250">
            <v>10058.200000000001</v>
          </cell>
          <cell r="FD250">
            <v>1055.6500000000001</v>
          </cell>
          <cell r="FE250">
            <v>0</v>
          </cell>
          <cell r="FF250" t="str">
            <v>--ADMw_P--&gt;</v>
          </cell>
          <cell r="FG250">
            <v>10058.200000000001</v>
          </cell>
          <cell r="FH250">
            <v>11113.85</v>
          </cell>
          <cell r="FI250">
            <v>10058.200000000001</v>
          </cell>
          <cell r="FJ250">
            <v>1055.6500000000001</v>
          </cell>
          <cell r="FK250">
            <v>1745</v>
          </cell>
          <cell r="FL250">
            <v>1222.5235</v>
          </cell>
          <cell r="FM250">
            <v>259.5</v>
          </cell>
          <cell r="FN250">
            <v>2862.85</v>
          </cell>
          <cell r="FO250">
            <v>1431.425</v>
          </cell>
          <cell r="FP250">
            <v>3010.09</v>
          </cell>
          <cell r="FQ250">
            <v>2862.85</v>
          </cell>
          <cell r="FR250">
            <v>147.24</v>
          </cell>
          <cell r="FS250">
            <v>11.86</v>
          </cell>
          <cell r="FT250">
            <v>11.86</v>
          </cell>
          <cell r="FU250">
            <v>11.86</v>
          </cell>
          <cell r="FV250">
            <v>11.86</v>
          </cell>
          <cell r="FW250">
            <v>0</v>
          </cell>
          <cell r="FX250">
            <v>0</v>
          </cell>
          <cell r="FY250">
            <v>0</v>
          </cell>
          <cell r="FZ250">
            <v>0</v>
          </cell>
          <cell r="GA250">
            <v>0</v>
          </cell>
          <cell r="GB250">
            <v>0</v>
          </cell>
          <cell r="GC250">
            <v>59</v>
          </cell>
          <cell r="GD250">
            <v>14.75</v>
          </cell>
          <cell r="GE250">
            <v>2593.9299999999998</v>
          </cell>
          <cell r="GF250">
            <v>648.48249999999996</v>
          </cell>
          <cell r="GG250">
            <v>2866.17</v>
          </cell>
          <cell r="GH250">
            <v>2593.9299999999998</v>
          </cell>
          <cell r="GI250">
            <v>272.24</v>
          </cell>
          <cell r="GJ250">
            <v>0</v>
          </cell>
          <cell r="GK250">
            <v>0</v>
          </cell>
          <cell r="GL250">
            <v>0</v>
          </cell>
          <cell r="GM250">
            <v>0</v>
          </cell>
          <cell r="GN250">
            <v>0</v>
          </cell>
          <cell r="GO250">
            <v>0</v>
          </cell>
          <cell r="GP250">
            <v>0</v>
          </cell>
          <cell r="GQ250">
            <v>0</v>
          </cell>
          <cell r="GR250">
            <v>14027.3568</v>
          </cell>
          <cell r="GS250">
            <v>13646.741</v>
          </cell>
          <cell r="GT250">
            <v>15244.3868</v>
          </cell>
          <cell r="GU250">
            <v>14844.071</v>
          </cell>
          <cell r="GV250">
            <v>14027.3568</v>
          </cell>
          <cell r="GW250">
            <v>15244.3868</v>
          </cell>
          <cell r="GX250" t="str">
            <v>&lt;--ADMw_P--</v>
          </cell>
          <cell r="GY250">
            <v>-8.7880000000000007E-3</v>
          </cell>
          <cell r="GZ250">
            <v>0</v>
          </cell>
          <cell r="HA250">
            <v>617.35</v>
          </cell>
          <cell r="HB250">
            <v>47</v>
          </cell>
          <cell r="HC250">
            <v>0.7</v>
          </cell>
          <cell r="HD250" t="str">
            <v>&lt;--Spacer--&gt;</v>
          </cell>
          <cell r="HE250" t="str">
            <v>&lt;--Spacer--&gt;</v>
          </cell>
          <cell r="HF250" t="str">
            <v>&lt;--Spacer--&gt;</v>
          </cell>
          <cell r="HG250" t="str">
            <v>&lt;--Spacer--&gt;</v>
          </cell>
          <cell r="HH250">
            <v>2148</v>
          </cell>
          <cell r="HI250">
            <v>24575072</v>
          </cell>
          <cell r="HJ250">
            <v>0</v>
          </cell>
          <cell r="HK250">
            <v>1494865</v>
          </cell>
          <cell r="HL250">
            <v>1973</v>
          </cell>
          <cell r="HM250">
            <v>0</v>
          </cell>
          <cell r="HN250">
            <v>0</v>
          </cell>
          <cell r="HO250">
            <v>0</v>
          </cell>
          <cell r="HP250">
            <v>0</v>
          </cell>
          <cell r="HQ250">
            <v>12.34</v>
          </cell>
          <cell r="HR250">
            <v>6574692</v>
          </cell>
          <cell r="HS250">
            <v>10309.93</v>
          </cell>
          <cell r="HT250">
            <v>11382.38</v>
          </cell>
          <cell r="HU250">
            <v>10309.93</v>
          </cell>
          <cell r="HV250">
            <v>1072.45</v>
          </cell>
          <cell r="HW250">
            <v>0</v>
          </cell>
          <cell r="HX250" t="str">
            <v>--ADMw_O--&gt;</v>
          </cell>
          <cell r="HY250">
            <v>10309.93</v>
          </cell>
          <cell r="HZ250">
            <v>11382.38</v>
          </cell>
          <cell r="IA250">
            <v>10309.93</v>
          </cell>
          <cell r="IB250">
            <v>1072.45</v>
          </cell>
          <cell r="IC250">
            <v>1799</v>
          </cell>
          <cell r="ID250">
            <v>1252.0617999999999</v>
          </cell>
          <cell r="IE250">
            <v>258.2</v>
          </cell>
          <cell r="IF250">
            <v>3085.46</v>
          </cell>
          <cell r="IG250">
            <v>1542.73</v>
          </cell>
          <cell r="IH250">
            <v>3243.07</v>
          </cell>
          <cell r="II250">
            <v>3085.46</v>
          </cell>
          <cell r="IJ250">
            <v>157.61000000000001</v>
          </cell>
          <cell r="IK250">
            <v>13.11</v>
          </cell>
          <cell r="IL250">
            <v>13.11</v>
          </cell>
          <cell r="IM250">
            <v>13.11</v>
          </cell>
          <cell r="IN250">
            <v>13.11</v>
          </cell>
          <cell r="IO250">
            <v>0</v>
          </cell>
          <cell r="IP250">
            <v>0</v>
          </cell>
          <cell r="IQ250">
            <v>0</v>
          </cell>
          <cell r="IR250">
            <v>0</v>
          </cell>
          <cell r="IS250">
            <v>0</v>
          </cell>
          <cell r="IT250">
            <v>0</v>
          </cell>
          <cell r="IU250">
            <v>76</v>
          </cell>
          <cell r="IV250">
            <v>19</v>
          </cell>
          <cell r="IW250">
            <v>2529.3000000000002</v>
          </cell>
          <cell r="IX250">
            <v>632.32500000000005</v>
          </cell>
          <cell r="IY250">
            <v>2792.4</v>
          </cell>
          <cell r="IZ250">
            <v>2529.3000000000002</v>
          </cell>
          <cell r="JA250">
            <v>263.10000000000002</v>
          </cell>
          <cell r="JB250">
            <v>0</v>
          </cell>
          <cell r="JC250">
            <v>0</v>
          </cell>
          <cell r="JD250">
            <v>0</v>
          </cell>
          <cell r="JE250">
            <v>0</v>
          </cell>
          <cell r="JF250">
            <v>0</v>
          </cell>
          <cell r="JG250">
            <v>0</v>
          </cell>
          <cell r="JH250">
            <v>0</v>
          </cell>
          <cell r="JI250">
            <v>0</v>
          </cell>
          <cell r="JJ250">
            <v>14027.3568</v>
          </cell>
          <cell r="JK250">
            <v>15244.3868</v>
          </cell>
          <cell r="JL250" t="str">
            <v>&lt;--ADMw_O--</v>
          </cell>
          <cell r="JM250">
            <v>-8.7650000000000002E-3</v>
          </cell>
          <cell r="JN250">
            <v>0</v>
          </cell>
          <cell r="JO250">
            <v>577.62</v>
          </cell>
          <cell r="JP250">
            <v>45</v>
          </cell>
          <cell r="JQ250">
            <v>0.7</v>
          </cell>
          <cell r="JR250">
            <v>43640.35126797454</v>
          </cell>
          <cell r="JS250">
            <v>1</v>
          </cell>
          <cell r="JT250">
            <v>2</v>
          </cell>
        </row>
        <row r="251">
          <cell r="A251">
            <v>3490</v>
          </cell>
          <cell r="B251">
            <v>2182</v>
          </cell>
          <cell r="D251" t="str">
            <v>Multnomah</v>
          </cell>
          <cell r="E251" t="str">
            <v>Reynolds SD 7</v>
          </cell>
          <cell r="F251" t="str">
            <v>Multnomah Learning Academy</v>
          </cell>
          <cell r="H251">
            <v>0</v>
          </cell>
          <cell r="I251">
            <v>0</v>
          </cell>
          <cell r="J251">
            <v>0</v>
          </cell>
          <cell r="K251">
            <v>0</v>
          </cell>
          <cell r="L251">
            <v>0</v>
          </cell>
          <cell r="M251">
            <v>0</v>
          </cell>
          <cell r="N251">
            <v>0</v>
          </cell>
          <cell r="O251">
            <v>0</v>
          </cell>
          <cell r="P251">
            <v>0</v>
          </cell>
          <cell r="Q251">
            <v>0</v>
          </cell>
          <cell r="R251">
            <v>0</v>
          </cell>
          <cell r="T251">
            <v>0</v>
          </cell>
          <cell r="U251">
            <v>0</v>
          </cell>
          <cell r="V251" t="str">
            <v>--ADMw_F--&gt;</v>
          </cell>
          <cell r="W251">
            <v>0</v>
          </cell>
          <cell r="Y251">
            <v>0</v>
          </cell>
          <cell r="Z251">
            <v>0</v>
          </cell>
          <cell r="AA251">
            <v>0</v>
          </cell>
          <cell r="AB251">
            <v>0</v>
          </cell>
          <cell r="AC251">
            <v>0</v>
          </cell>
          <cell r="AD251">
            <v>0</v>
          </cell>
          <cell r="AE251">
            <v>0</v>
          </cell>
          <cell r="AG251">
            <v>0</v>
          </cell>
          <cell r="AH251">
            <v>0</v>
          </cell>
          <cell r="AI251">
            <v>0</v>
          </cell>
          <cell r="AJ251">
            <v>0</v>
          </cell>
          <cell r="AL251">
            <v>0</v>
          </cell>
          <cell r="AM251">
            <v>0</v>
          </cell>
          <cell r="AN251">
            <v>0</v>
          </cell>
          <cell r="AO251">
            <v>0</v>
          </cell>
          <cell r="AQ251">
            <v>0</v>
          </cell>
          <cell r="AR251">
            <v>0</v>
          </cell>
          <cell r="AS251">
            <v>0</v>
          </cell>
          <cell r="AT251">
            <v>0</v>
          </cell>
          <cell r="AU251">
            <v>0</v>
          </cell>
          <cell r="AV251">
            <v>0</v>
          </cell>
          <cell r="AX251">
            <v>0</v>
          </cell>
          <cell r="AY251">
            <v>0</v>
          </cell>
          <cell r="AZ251">
            <v>0</v>
          </cell>
          <cell r="BB251">
            <v>0</v>
          </cell>
          <cell r="BC251">
            <v>0</v>
          </cell>
          <cell r="BD251">
            <v>0</v>
          </cell>
          <cell r="BF251">
            <v>0</v>
          </cell>
          <cell r="BG251">
            <v>0</v>
          </cell>
          <cell r="BH251">
            <v>577.93499999999995</v>
          </cell>
          <cell r="BI251">
            <v>0</v>
          </cell>
          <cell r="BL251">
            <v>577.93499999999995</v>
          </cell>
          <cell r="BN251" t="str">
            <v>&lt;--ADMw_F--</v>
          </cell>
          <cell r="BO251">
            <v>0</v>
          </cell>
          <cell r="BP251">
            <v>0</v>
          </cell>
          <cell r="BQ251">
            <v>0</v>
          </cell>
          <cell r="BR251">
            <v>0</v>
          </cell>
          <cell r="BS251">
            <v>0</v>
          </cell>
          <cell r="BT251" t="str">
            <v>&lt;--Spacer--&gt;</v>
          </cell>
          <cell r="BU251" t="str">
            <v>&lt;--Spacer--&gt;</v>
          </cell>
          <cell r="BV251" t="str">
            <v>&lt;--Spacer--&gt;</v>
          </cell>
          <cell r="BW251" t="str">
            <v>&lt;--Spacer--&gt;</v>
          </cell>
          <cell r="BY251">
            <v>0</v>
          </cell>
          <cell r="BZ251">
            <v>0</v>
          </cell>
          <cell r="CA251">
            <v>0</v>
          </cell>
          <cell r="CB251">
            <v>0</v>
          </cell>
          <cell r="CC251">
            <v>0</v>
          </cell>
          <cell r="CD251">
            <v>0</v>
          </cell>
          <cell r="CE251">
            <v>0</v>
          </cell>
          <cell r="CF251">
            <v>0</v>
          </cell>
          <cell r="CG251">
            <v>0</v>
          </cell>
          <cell r="CH251">
            <v>0</v>
          </cell>
          <cell r="CI251">
            <v>534.88</v>
          </cell>
          <cell r="CK251">
            <v>534.88</v>
          </cell>
          <cell r="CL251">
            <v>0</v>
          </cell>
          <cell r="CM251">
            <v>0</v>
          </cell>
          <cell r="CN251" t="str">
            <v>--ADMw_C--&gt;</v>
          </cell>
          <cell r="CO251">
            <v>534.88</v>
          </cell>
          <cell r="CQ251">
            <v>534.88</v>
          </cell>
          <cell r="CR251">
            <v>0</v>
          </cell>
          <cell r="CS251">
            <v>0</v>
          </cell>
          <cell r="CT251">
            <v>0</v>
          </cell>
          <cell r="CU251">
            <v>0</v>
          </cell>
          <cell r="CV251">
            <v>25.84</v>
          </cell>
          <cell r="CW251">
            <v>12.92</v>
          </cell>
          <cell r="CY251">
            <v>25.84</v>
          </cell>
          <cell r="CZ251">
            <v>0</v>
          </cell>
          <cell r="DA251">
            <v>0</v>
          </cell>
          <cell r="DB251">
            <v>0</v>
          </cell>
          <cell r="DD251">
            <v>0</v>
          </cell>
          <cell r="DE251">
            <v>0</v>
          </cell>
          <cell r="DF251">
            <v>0</v>
          </cell>
          <cell r="DG251">
            <v>0</v>
          </cell>
          <cell r="DI251">
            <v>0</v>
          </cell>
          <cell r="DJ251">
            <v>0</v>
          </cell>
          <cell r="DK251">
            <v>0</v>
          </cell>
          <cell r="DL251">
            <v>0</v>
          </cell>
          <cell r="DM251">
            <v>120.54</v>
          </cell>
          <cell r="DN251">
            <v>30.135000000000002</v>
          </cell>
          <cell r="DP251">
            <v>120.54</v>
          </cell>
          <cell r="DQ251">
            <v>0</v>
          </cell>
          <cell r="DR251">
            <v>0</v>
          </cell>
          <cell r="DT251">
            <v>0</v>
          </cell>
          <cell r="DU251">
            <v>0</v>
          </cell>
          <cell r="DV251">
            <v>0</v>
          </cell>
          <cell r="DX251">
            <v>0</v>
          </cell>
          <cell r="DY251">
            <v>0</v>
          </cell>
          <cell r="DZ251">
            <v>584.89499999999998</v>
          </cell>
          <cell r="EA251">
            <v>577.93499999999995</v>
          </cell>
          <cell r="ED251">
            <v>584.89499999999998</v>
          </cell>
          <cell r="EF251" t="str">
            <v>&lt;--ADMw_C--</v>
          </cell>
          <cell r="EG251">
            <v>-8.7609999999999997E-3</v>
          </cell>
          <cell r="EH251">
            <v>0</v>
          </cell>
          <cell r="EI251">
            <v>0</v>
          </cell>
          <cell r="EJ251">
            <v>0</v>
          </cell>
          <cell r="EK251">
            <v>0</v>
          </cell>
          <cell r="EL251" t="str">
            <v>&lt;--Spacer--&gt;</v>
          </cell>
          <cell r="EM251" t="str">
            <v>&lt;--Spacer--&gt;</v>
          </cell>
          <cell r="EN251" t="str">
            <v>&lt;--Spacer--&gt;</v>
          </cell>
          <cell r="EO251" t="str">
            <v>&lt;--Spacer--&gt;</v>
          </cell>
          <cell r="EQ251">
            <v>0</v>
          </cell>
          <cell r="ER251">
            <v>0</v>
          </cell>
          <cell r="ES251">
            <v>0</v>
          </cell>
          <cell r="ET251">
            <v>0</v>
          </cell>
          <cell r="EU251">
            <v>0</v>
          </cell>
          <cell r="EV251">
            <v>0</v>
          </cell>
          <cell r="EW251">
            <v>0</v>
          </cell>
          <cell r="EX251">
            <v>0</v>
          </cell>
          <cell r="EY251">
            <v>0</v>
          </cell>
          <cell r="EZ251">
            <v>0</v>
          </cell>
          <cell r="FA251">
            <v>536.51</v>
          </cell>
          <cell r="FC251">
            <v>536.51</v>
          </cell>
          <cell r="FD251">
            <v>0</v>
          </cell>
          <cell r="FE251">
            <v>0</v>
          </cell>
          <cell r="FF251" t="str">
            <v>--ADMw_P--&gt;</v>
          </cell>
          <cell r="FG251">
            <v>536.51</v>
          </cell>
          <cell r="FI251">
            <v>536.51</v>
          </cell>
          <cell r="FJ251">
            <v>0</v>
          </cell>
          <cell r="FK251">
            <v>0</v>
          </cell>
          <cell r="FL251">
            <v>0</v>
          </cell>
          <cell r="FM251">
            <v>0</v>
          </cell>
          <cell r="FN251">
            <v>27.59</v>
          </cell>
          <cell r="FO251">
            <v>13.795</v>
          </cell>
          <cell r="FQ251">
            <v>27.59</v>
          </cell>
          <cell r="FR251">
            <v>0</v>
          </cell>
          <cell r="FS251">
            <v>0</v>
          </cell>
          <cell r="FT251">
            <v>0</v>
          </cell>
          <cell r="FV251">
            <v>0</v>
          </cell>
          <cell r="FW251">
            <v>0</v>
          </cell>
          <cell r="FX251">
            <v>0</v>
          </cell>
          <cell r="FY251">
            <v>0</v>
          </cell>
          <cell r="GA251">
            <v>0</v>
          </cell>
          <cell r="GB251">
            <v>0</v>
          </cell>
          <cell r="GC251">
            <v>0</v>
          </cell>
          <cell r="GD251">
            <v>0</v>
          </cell>
          <cell r="GE251">
            <v>138.36000000000001</v>
          </cell>
          <cell r="GF251">
            <v>34.590000000000003</v>
          </cell>
          <cell r="GH251">
            <v>138.36000000000001</v>
          </cell>
          <cell r="GI251">
            <v>0</v>
          </cell>
          <cell r="GJ251">
            <v>0</v>
          </cell>
          <cell r="GL251">
            <v>0</v>
          </cell>
          <cell r="GM251">
            <v>0</v>
          </cell>
          <cell r="GN251">
            <v>0</v>
          </cell>
          <cell r="GP251">
            <v>0</v>
          </cell>
          <cell r="GQ251">
            <v>0</v>
          </cell>
          <cell r="GR251">
            <v>528.53750000000002</v>
          </cell>
          <cell r="GS251">
            <v>584.89499999999998</v>
          </cell>
          <cell r="GV251">
            <v>584.89499999999998</v>
          </cell>
          <cell r="GX251" t="str">
            <v>&lt;--ADMw_P--</v>
          </cell>
          <cell r="GY251">
            <v>0</v>
          </cell>
          <cell r="GZ251">
            <v>0</v>
          </cell>
          <cell r="HA251">
            <v>0</v>
          </cell>
          <cell r="HB251">
            <v>0</v>
          </cell>
          <cell r="HC251">
            <v>0</v>
          </cell>
          <cell r="HD251" t="str">
            <v>&lt;--Spacer--&gt;</v>
          </cell>
          <cell r="HE251" t="str">
            <v>&lt;--Spacer--&gt;</v>
          </cell>
          <cell r="HF251" t="str">
            <v>&lt;--Spacer--&gt;</v>
          </cell>
          <cell r="HG251" t="str">
            <v>&lt;--Spacer--&gt;</v>
          </cell>
          <cell r="HI251">
            <v>0</v>
          </cell>
          <cell r="HJ251">
            <v>0</v>
          </cell>
          <cell r="HK251">
            <v>0</v>
          </cell>
          <cell r="HL251">
            <v>0</v>
          </cell>
          <cell r="HM251">
            <v>0</v>
          </cell>
          <cell r="HN251">
            <v>0</v>
          </cell>
          <cell r="HO251">
            <v>0</v>
          </cell>
          <cell r="HP251">
            <v>0</v>
          </cell>
          <cell r="HQ251">
            <v>0</v>
          </cell>
          <cell r="HR251">
            <v>0</v>
          </cell>
          <cell r="HS251">
            <v>487.89</v>
          </cell>
          <cell r="HU251">
            <v>487.89</v>
          </cell>
          <cell r="HV251">
            <v>0</v>
          </cell>
          <cell r="HW251">
            <v>0</v>
          </cell>
          <cell r="HX251" t="str">
            <v>--ADMw_O--&gt;</v>
          </cell>
          <cell r="HY251">
            <v>487.89</v>
          </cell>
          <cell r="IA251">
            <v>487.89</v>
          </cell>
          <cell r="IB251">
            <v>0</v>
          </cell>
          <cell r="IC251">
            <v>0</v>
          </cell>
          <cell r="ID251">
            <v>0</v>
          </cell>
          <cell r="IE251">
            <v>0</v>
          </cell>
          <cell r="IF251">
            <v>21.45</v>
          </cell>
          <cell r="IG251">
            <v>10.725</v>
          </cell>
          <cell r="II251">
            <v>21.45</v>
          </cell>
          <cell r="IJ251">
            <v>0</v>
          </cell>
          <cell r="IK251">
            <v>0</v>
          </cell>
          <cell r="IL251">
            <v>0</v>
          </cell>
          <cell r="IN251">
            <v>0</v>
          </cell>
          <cell r="IO251">
            <v>0</v>
          </cell>
          <cell r="IP251">
            <v>0</v>
          </cell>
          <cell r="IQ251">
            <v>0</v>
          </cell>
          <cell r="IS251">
            <v>0</v>
          </cell>
          <cell r="IT251">
            <v>0</v>
          </cell>
          <cell r="IU251">
            <v>0</v>
          </cell>
          <cell r="IV251">
            <v>0</v>
          </cell>
          <cell r="IW251">
            <v>119.69</v>
          </cell>
          <cell r="IX251">
            <v>29.922499999999999</v>
          </cell>
          <cell r="IZ251">
            <v>119.69</v>
          </cell>
          <cell r="JA251">
            <v>0</v>
          </cell>
          <cell r="JB251">
            <v>0</v>
          </cell>
          <cell r="JD251">
            <v>0</v>
          </cell>
          <cell r="JE251">
            <v>0</v>
          </cell>
          <cell r="JF251">
            <v>0</v>
          </cell>
          <cell r="JH251">
            <v>0</v>
          </cell>
          <cell r="JI251">
            <v>0</v>
          </cell>
          <cell r="JJ251">
            <v>528.53750000000002</v>
          </cell>
          <cell r="JL251" t="str">
            <v>&lt;--ADMw_O--</v>
          </cell>
          <cell r="JM251">
            <v>0</v>
          </cell>
          <cell r="JN251">
            <v>0</v>
          </cell>
          <cell r="JO251">
            <v>0</v>
          </cell>
          <cell r="JP251">
            <v>0</v>
          </cell>
          <cell r="JQ251">
            <v>0</v>
          </cell>
          <cell r="JR251">
            <v>43640.35126797454</v>
          </cell>
          <cell r="JS251">
            <v>1</v>
          </cell>
          <cell r="JT251">
            <v>3</v>
          </cell>
        </row>
        <row r="252">
          <cell r="A252">
            <v>4216</v>
          </cell>
          <cell r="B252">
            <v>2182</v>
          </cell>
          <cell r="D252" t="str">
            <v>Multnomah</v>
          </cell>
          <cell r="E252" t="str">
            <v>Reynolds SD 7</v>
          </cell>
          <cell r="F252" t="str">
            <v>Reynolds Arthur Academy</v>
          </cell>
          <cell r="H252">
            <v>0</v>
          </cell>
          <cell r="I252">
            <v>0</v>
          </cell>
          <cell r="J252">
            <v>0</v>
          </cell>
          <cell r="K252">
            <v>0</v>
          </cell>
          <cell r="L252">
            <v>0</v>
          </cell>
          <cell r="M252">
            <v>0</v>
          </cell>
          <cell r="N252">
            <v>0</v>
          </cell>
          <cell r="O252">
            <v>0</v>
          </cell>
          <cell r="P252">
            <v>0</v>
          </cell>
          <cell r="Q252">
            <v>0</v>
          </cell>
          <cell r="R252">
            <v>0</v>
          </cell>
          <cell r="T252">
            <v>0</v>
          </cell>
          <cell r="U252">
            <v>0</v>
          </cell>
          <cell r="V252" t="str">
            <v>--ADMw_F--&gt;</v>
          </cell>
          <cell r="W252">
            <v>0</v>
          </cell>
          <cell r="Y252">
            <v>0</v>
          </cell>
          <cell r="Z252">
            <v>0</v>
          </cell>
          <cell r="AA252">
            <v>0</v>
          </cell>
          <cell r="AB252">
            <v>0</v>
          </cell>
          <cell r="AC252">
            <v>0</v>
          </cell>
          <cell r="AD252">
            <v>0</v>
          </cell>
          <cell r="AE252">
            <v>0</v>
          </cell>
          <cell r="AG252">
            <v>0</v>
          </cell>
          <cell r="AH252">
            <v>0</v>
          </cell>
          <cell r="AI252">
            <v>0</v>
          </cell>
          <cell r="AJ252">
            <v>0</v>
          </cell>
          <cell r="AL252">
            <v>0</v>
          </cell>
          <cell r="AM252">
            <v>0</v>
          </cell>
          <cell r="AN252">
            <v>0</v>
          </cell>
          <cell r="AO252">
            <v>0</v>
          </cell>
          <cell r="AQ252">
            <v>0</v>
          </cell>
          <cell r="AR252">
            <v>0</v>
          </cell>
          <cell r="AS252">
            <v>0</v>
          </cell>
          <cell r="AT252">
            <v>0</v>
          </cell>
          <cell r="AU252">
            <v>0</v>
          </cell>
          <cell r="AV252">
            <v>0</v>
          </cell>
          <cell r="AX252">
            <v>0</v>
          </cell>
          <cell r="AY252">
            <v>0</v>
          </cell>
          <cell r="AZ252">
            <v>0</v>
          </cell>
          <cell r="BB252">
            <v>0</v>
          </cell>
          <cell r="BC252">
            <v>0</v>
          </cell>
          <cell r="BD252">
            <v>0</v>
          </cell>
          <cell r="BF252">
            <v>0</v>
          </cell>
          <cell r="BG252">
            <v>0</v>
          </cell>
          <cell r="BH252">
            <v>212.36</v>
          </cell>
          <cell r="BI252">
            <v>0</v>
          </cell>
          <cell r="BL252">
            <v>212.36</v>
          </cell>
          <cell r="BN252" t="str">
            <v>&lt;--ADMw_F--</v>
          </cell>
          <cell r="BO252">
            <v>0</v>
          </cell>
          <cell r="BP252">
            <v>0</v>
          </cell>
          <cell r="BQ252">
            <v>0</v>
          </cell>
          <cell r="BR252">
            <v>0</v>
          </cell>
          <cell r="BS252">
            <v>0</v>
          </cell>
          <cell r="BT252" t="str">
            <v>&lt;--Spacer--&gt;</v>
          </cell>
          <cell r="BU252" t="str">
            <v>&lt;--Spacer--&gt;</v>
          </cell>
          <cell r="BV252" t="str">
            <v>&lt;--Spacer--&gt;</v>
          </cell>
          <cell r="BW252" t="str">
            <v>&lt;--Spacer--&gt;</v>
          </cell>
          <cell r="BY252">
            <v>0</v>
          </cell>
          <cell r="BZ252">
            <v>0</v>
          </cell>
          <cell r="CA252">
            <v>0</v>
          </cell>
          <cell r="CB252">
            <v>0</v>
          </cell>
          <cell r="CC252">
            <v>0</v>
          </cell>
          <cell r="CD252">
            <v>0</v>
          </cell>
          <cell r="CE252">
            <v>0</v>
          </cell>
          <cell r="CF252">
            <v>0</v>
          </cell>
          <cell r="CG252">
            <v>0</v>
          </cell>
          <cell r="CH252">
            <v>0</v>
          </cell>
          <cell r="CI252">
            <v>194.98</v>
          </cell>
          <cell r="CK252">
            <v>194.98</v>
          </cell>
          <cell r="CL252">
            <v>0</v>
          </cell>
          <cell r="CM252">
            <v>0</v>
          </cell>
          <cell r="CN252" t="str">
            <v>--ADMw_C--&gt;</v>
          </cell>
          <cell r="CO252">
            <v>194.98</v>
          </cell>
          <cell r="CQ252">
            <v>194.98</v>
          </cell>
          <cell r="CR252">
            <v>0</v>
          </cell>
          <cell r="CS252">
            <v>0</v>
          </cell>
          <cell r="CT252">
            <v>0</v>
          </cell>
          <cell r="CU252">
            <v>0</v>
          </cell>
          <cell r="CV252">
            <v>12.79</v>
          </cell>
          <cell r="CW252">
            <v>6.3949999999999996</v>
          </cell>
          <cell r="CY252">
            <v>12.79</v>
          </cell>
          <cell r="CZ252">
            <v>0</v>
          </cell>
          <cell r="DA252">
            <v>0</v>
          </cell>
          <cell r="DB252">
            <v>0</v>
          </cell>
          <cell r="DD252">
            <v>0</v>
          </cell>
          <cell r="DE252">
            <v>0</v>
          </cell>
          <cell r="DF252">
            <v>0</v>
          </cell>
          <cell r="DG252">
            <v>0</v>
          </cell>
          <cell r="DI252">
            <v>0</v>
          </cell>
          <cell r="DJ252">
            <v>0</v>
          </cell>
          <cell r="DK252">
            <v>0</v>
          </cell>
          <cell r="DL252">
            <v>0</v>
          </cell>
          <cell r="DM252">
            <v>43.94</v>
          </cell>
          <cell r="DN252">
            <v>10.984999999999999</v>
          </cell>
          <cell r="DP252">
            <v>43.94</v>
          </cell>
          <cell r="DQ252">
            <v>0</v>
          </cell>
          <cell r="DR252">
            <v>0</v>
          </cell>
          <cell r="DT252">
            <v>0</v>
          </cell>
          <cell r="DU252">
            <v>0</v>
          </cell>
          <cell r="DV252">
            <v>0</v>
          </cell>
          <cell r="DX252">
            <v>0</v>
          </cell>
          <cell r="DY252">
            <v>0</v>
          </cell>
          <cell r="DZ252">
            <v>222.79499999999999</v>
          </cell>
          <cell r="EA252">
            <v>212.36</v>
          </cell>
          <cell r="ED252">
            <v>222.79499999999999</v>
          </cell>
          <cell r="EF252" t="str">
            <v>&lt;--ADMw_C--</v>
          </cell>
          <cell r="EG252">
            <v>-8.7609999999999997E-3</v>
          </cell>
          <cell r="EH252">
            <v>0</v>
          </cell>
          <cell r="EI252">
            <v>0</v>
          </cell>
          <cell r="EJ252">
            <v>0</v>
          </cell>
          <cell r="EK252">
            <v>0</v>
          </cell>
          <cell r="EL252" t="str">
            <v>&lt;--Spacer--&gt;</v>
          </cell>
          <cell r="EM252" t="str">
            <v>&lt;--Spacer--&gt;</v>
          </cell>
          <cell r="EN252" t="str">
            <v>&lt;--Spacer--&gt;</v>
          </cell>
          <cell r="EO252" t="str">
            <v>&lt;--Spacer--&gt;</v>
          </cell>
          <cell r="EQ252">
            <v>0</v>
          </cell>
          <cell r="ER252">
            <v>0</v>
          </cell>
          <cell r="ES252">
            <v>0</v>
          </cell>
          <cell r="ET252">
            <v>0</v>
          </cell>
          <cell r="EU252">
            <v>0</v>
          </cell>
          <cell r="EV252">
            <v>0</v>
          </cell>
          <cell r="EW252">
            <v>0</v>
          </cell>
          <cell r="EX252">
            <v>0</v>
          </cell>
          <cell r="EY252">
            <v>0</v>
          </cell>
          <cell r="EZ252">
            <v>0</v>
          </cell>
          <cell r="FA252">
            <v>201.64</v>
          </cell>
          <cell r="FC252">
            <v>201.64</v>
          </cell>
          <cell r="FD252">
            <v>0</v>
          </cell>
          <cell r="FE252">
            <v>0</v>
          </cell>
          <cell r="FF252" t="str">
            <v>--ADMw_P--&gt;</v>
          </cell>
          <cell r="FG252">
            <v>201.64</v>
          </cell>
          <cell r="FI252">
            <v>201.64</v>
          </cell>
          <cell r="FJ252">
            <v>0</v>
          </cell>
          <cell r="FK252">
            <v>0</v>
          </cell>
          <cell r="FL252">
            <v>0</v>
          </cell>
          <cell r="FM252">
            <v>0</v>
          </cell>
          <cell r="FN252">
            <v>16.309999999999999</v>
          </cell>
          <cell r="FO252">
            <v>8.1549999999999994</v>
          </cell>
          <cell r="FQ252">
            <v>16.309999999999999</v>
          </cell>
          <cell r="FR252">
            <v>0</v>
          </cell>
          <cell r="FS252">
            <v>0</v>
          </cell>
          <cell r="FT252">
            <v>0</v>
          </cell>
          <cell r="FV252">
            <v>0</v>
          </cell>
          <cell r="FW252">
            <v>0</v>
          </cell>
          <cell r="FX252">
            <v>0</v>
          </cell>
          <cell r="FY252">
            <v>0</v>
          </cell>
          <cell r="GA252">
            <v>0</v>
          </cell>
          <cell r="GB252">
            <v>0</v>
          </cell>
          <cell r="GC252">
            <v>0</v>
          </cell>
          <cell r="GD252">
            <v>0</v>
          </cell>
          <cell r="GE252">
            <v>52</v>
          </cell>
          <cell r="GF252">
            <v>13</v>
          </cell>
          <cell r="GH252">
            <v>52</v>
          </cell>
          <cell r="GI252">
            <v>0</v>
          </cell>
          <cell r="GJ252">
            <v>0</v>
          </cell>
          <cell r="GL252">
            <v>0</v>
          </cell>
          <cell r="GM252">
            <v>0</v>
          </cell>
          <cell r="GN252">
            <v>0</v>
          </cell>
          <cell r="GP252">
            <v>0</v>
          </cell>
          <cell r="GQ252">
            <v>0</v>
          </cell>
          <cell r="GR252">
            <v>210.69499999999999</v>
          </cell>
          <cell r="GS252">
            <v>222.79499999999999</v>
          </cell>
          <cell r="GV252">
            <v>222.79499999999999</v>
          </cell>
          <cell r="GX252" t="str">
            <v>&lt;--ADMw_P--</v>
          </cell>
          <cell r="GY252">
            <v>0</v>
          </cell>
          <cell r="GZ252">
            <v>0</v>
          </cell>
          <cell r="HA252">
            <v>0</v>
          </cell>
          <cell r="HB252">
            <v>0</v>
          </cell>
          <cell r="HC252">
            <v>0</v>
          </cell>
          <cell r="HD252" t="str">
            <v>&lt;--Spacer--&gt;</v>
          </cell>
          <cell r="HE252" t="str">
            <v>&lt;--Spacer--&gt;</v>
          </cell>
          <cell r="HF252" t="str">
            <v>&lt;--Spacer--&gt;</v>
          </cell>
          <cell r="HG252" t="str">
            <v>&lt;--Spacer--&gt;</v>
          </cell>
          <cell r="HI252">
            <v>0</v>
          </cell>
          <cell r="HJ252">
            <v>0</v>
          </cell>
          <cell r="HK252">
            <v>0</v>
          </cell>
          <cell r="HL252">
            <v>0</v>
          </cell>
          <cell r="HM252">
            <v>0</v>
          </cell>
          <cell r="HN252">
            <v>0</v>
          </cell>
          <cell r="HO252">
            <v>0</v>
          </cell>
          <cell r="HP252">
            <v>0</v>
          </cell>
          <cell r="HQ252">
            <v>0</v>
          </cell>
          <cell r="HR252">
            <v>0</v>
          </cell>
          <cell r="HS252">
            <v>193.62</v>
          </cell>
          <cell r="HU252">
            <v>193.62</v>
          </cell>
          <cell r="HV252">
            <v>0</v>
          </cell>
          <cell r="HW252">
            <v>0</v>
          </cell>
          <cell r="HX252" t="str">
            <v>--ADMw_O--&gt;</v>
          </cell>
          <cell r="HY252">
            <v>193.62</v>
          </cell>
          <cell r="IA252">
            <v>193.62</v>
          </cell>
          <cell r="IB252">
            <v>0</v>
          </cell>
          <cell r="IC252">
            <v>0</v>
          </cell>
          <cell r="ID252">
            <v>0</v>
          </cell>
          <cell r="IE252">
            <v>0</v>
          </cell>
          <cell r="IF252">
            <v>10.4</v>
          </cell>
          <cell r="IG252">
            <v>5.2</v>
          </cell>
          <cell r="II252">
            <v>10.4</v>
          </cell>
          <cell r="IJ252">
            <v>0</v>
          </cell>
          <cell r="IK252">
            <v>0</v>
          </cell>
          <cell r="IL252">
            <v>0</v>
          </cell>
          <cell r="IN252">
            <v>0</v>
          </cell>
          <cell r="IO252">
            <v>0</v>
          </cell>
          <cell r="IP252">
            <v>0</v>
          </cell>
          <cell r="IQ252">
            <v>0</v>
          </cell>
          <cell r="IS252">
            <v>0</v>
          </cell>
          <cell r="IT252">
            <v>0</v>
          </cell>
          <cell r="IU252">
            <v>0</v>
          </cell>
          <cell r="IV252">
            <v>0</v>
          </cell>
          <cell r="IW252">
            <v>47.5</v>
          </cell>
          <cell r="IX252">
            <v>11.875</v>
          </cell>
          <cell r="IZ252">
            <v>47.5</v>
          </cell>
          <cell r="JA252">
            <v>0</v>
          </cell>
          <cell r="JB252">
            <v>0</v>
          </cell>
          <cell r="JD252">
            <v>0</v>
          </cell>
          <cell r="JE252">
            <v>0</v>
          </cell>
          <cell r="JF252">
            <v>0</v>
          </cell>
          <cell r="JH252">
            <v>0</v>
          </cell>
          <cell r="JI252">
            <v>0</v>
          </cell>
          <cell r="JJ252">
            <v>210.69499999999999</v>
          </cell>
          <cell r="JL252" t="str">
            <v>&lt;--ADMw_O--</v>
          </cell>
          <cell r="JM252">
            <v>0</v>
          </cell>
          <cell r="JN252">
            <v>0</v>
          </cell>
          <cell r="JO252">
            <v>0</v>
          </cell>
          <cell r="JP252">
            <v>0</v>
          </cell>
          <cell r="JQ252">
            <v>0</v>
          </cell>
          <cell r="JR252">
            <v>43640.35126797454</v>
          </cell>
          <cell r="JS252">
            <v>1</v>
          </cell>
          <cell r="JT252">
            <v>3</v>
          </cell>
        </row>
        <row r="253">
          <cell r="A253">
            <v>4822</v>
          </cell>
          <cell r="B253">
            <v>2182</v>
          </cell>
          <cell r="D253" t="str">
            <v>Multnomah</v>
          </cell>
          <cell r="E253" t="str">
            <v>Reynolds SD 7</v>
          </cell>
          <cell r="F253" t="str">
            <v>Rockwood Preparatory Academy</v>
          </cell>
          <cell r="H253">
            <v>0</v>
          </cell>
          <cell r="I253">
            <v>0</v>
          </cell>
          <cell r="J253">
            <v>0</v>
          </cell>
          <cell r="K253">
            <v>0</v>
          </cell>
          <cell r="L253">
            <v>0</v>
          </cell>
          <cell r="M253">
            <v>0</v>
          </cell>
          <cell r="N253">
            <v>0</v>
          </cell>
          <cell r="O253">
            <v>0</v>
          </cell>
          <cell r="P253">
            <v>0</v>
          </cell>
          <cell r="Q253">
            <v>0</v>
          </cell>
          <cell r="R253">
            <v>0</v>
          </cell>
          <cell r="T253">
            <v>0</v>
          </cell>
          <cell r="U253">
            <v>0</v>
          </cell>
          <cell r="V253" t="str">
            <v>--ADMw_F--&gt;</v>
          </cell>
          <cell r="W253">
            <v>0</v>
          </cell>
          <cell r="Y253">
            <v>0</v>
          </cell>
          <cell r="Z253">
            <v>0</v>
          </cell>
          <cell r="AA253">
            <v>0</v>
          </cell>
          <cell r="AB253">
            <v>0</v>
          </cell>
          <cell r="AC253">
            <v>0</v>
          </cell>
          <cell r="AD253">
            <v>0</v>
          </cell>
          <cell r="AE253">
            <v>0</v>
          </cell>
          <cell r="AG253">
            <v>0</v>
          </cell>
          <cell r="AH253">
            <v>0</v>
          </cell>
          <cell r="AI253">
            <v>0</v>
          </cell>
          <cell r="AJ253">
            <v>0</v>
          </cell>
          <cell r="AL253">
            <v>0</v>
          </cell>
          <cell r="AM253">
            <v>0</v>
          </cell>
          <cell r="AN253">
            <v>0</v>
          </cell>
          <cell r="AO253">
            <v>0</v>
          </cell>
          <cell r="AQ253">
            <v>0</v>
          </cell>
          <cell r="AR253">
            <v>0</v>
          </cell>
          <cell r="AS253">
            <v>0</v>
          </cell>
          <cell r="AT253">
            <v>0</v>
          </cell>
          <cell r="AU253">
            <v>0</v>
          </cell>
          <cell r="AV253">
            <v>0</v>
          </cell>
          <cell r="AX253">
            <v>0</v>
          </cell>
          <cell r="AY253">
            <v>0</v>
          </cell>
          <cell r="AZ253">
            <v>0</v>
          </cell>
          <cell r="BB253">
            <v>0</v>
          </cell>
          <cell r="BC253">
            <v>0</v>
          </cell>
          <cell r="BD253">
            <v>0</v>
          </cell>
          <cell r="BF253">
            <v>0</v>
          </cell>
          <cell r="BG253">
            <v>0</v>
          </cell>
          <cell r="BH253">
            <v>407.98500000000001</v>
          </cell>
          <cell r="BI253">
            <v>0</v>
          </cell>
          <cell r="BL253">
            <v>407.98500000000001</v>
          </cell>
          <cell r="BN253" t="str">
            <v>&lt;--ADMw_F--</v>
          </cell>
          <cell r="BO253">
            <v>0</v>
          </cell>
          <cell r="BP253">
            <v>0</v>
          </cell>
          <cell r="BQ253">
            <v>0</v>
          </cell>
          <cell r="BR253">
            <v>0</v>
          </cell>
          <cell r="BS253">
            <v>0</v>
          </cell>
          <cell r="BT253" t="str">
            <v>&lt;--Spacer--&gt;</v>
          </cell>
          <cell r="BU253" t="str">
            <v>&lt;--Spacer--&gt;</v>
          </cell>
          <cell r="BV253" t="str">
            <v>&lt;--Spacer--&gt;</v>
          </cell>
          <cell r="BW253" t="str">
            <v>&lt;--Spacer--&gt;</v>
          </cell>
          <cell r="BY253">
            <v>0</v>
          </cell>
          <cell r="BZ253">
            <v>0</v>
          </cell>
          <cell r="CA253">
            <v>0</v>
          </cell>
          <cell r="CB253">
            <v>0</v>
          </cell>
          <cell r="CC253">
            <v>0</v>
          </cell>
          <cell r="CD253">
            <v>0</v>
          </cell>
          <cell r="CE253">
            <v>0</v>
          </cell>
          <cell r="CF253">
            <v>0</v>
          </cell>
          <cell r="CG253">
            <v>0</v>
          </cell>
          <cell r="CH253">
            <v>0</v>
          </cell>
          <cell r="CI253">
            <v>346.04</v>
          </cell>
          <cell r="CK253">
            <v>346.04</v>
          </cell>
          <cell r="CL253">
            <v>0</v>
          </cell>
          <cell r="CM253">
            <v>0</v>
          </cell>
          <cell r="CN253" t="str">
            <v>--ADMw_C--&gt;</v>
          </cell>
          <cell r="CO253">
            <v>346.04</v>
          </cell>
          <cell r="CQ253">
            <v>346.04</v>
          </cell>
          <cell r="CR253">
            <v>0</v>
          </cell>
          <cell r="CS253">
            <v>0</v>
          </cell>
          <cell r="CT253">
            <v>0</v>
          </cell>
          <cell r="CU253">
            <v>0</v>
          </cell>
          <cell r="CV253">
            <v>84.9</v>
          </cell>
          <cell r="CW253">
            <v>42.45</v>
          </cell>
          <cell r="CY253">
            <v>84.9</v>
          </cell>
          <cell r="CZ253">
            <v>0</v>
          </cell>
          <cell r="DA253">
            <v>0</v>
          </cell>
          <cell r="DB253">
            <v>0</v>
          </cell>
          <cell r="DD253">
            <v>0</v>
          </cell>
          <cell r="DE253">
            <v>0</v>
          </cell>
          <cell r="DF253">
            <v>0</v>
          </cell>
          <cell r="DG253">
            <v>0</v>
          </cell>
          <cell r="DI253">
            <v>0</v>
          </cell>
          <cell r="DJ253">
            <v>0</v>
          </cell>
          <cell r="DK253">
            <v>0</v>
          </cell>
          <cell r="DL253">
            <v>0</v>
          </cell>
          <cell r="DM253">
            <v>77.98</v>
          </cell>
          <cell r="DN253">
            <v>19.495000000000001</v>
          </cell>
          <cell r="DP253">
            <v>77.98</v>
          </cell>
          <cell r="DQ253">
            <v>0</v>
          </cell>
          <cell r="DR253">
            <v>0</v>
          </cell>
          <cell r="DT253">
            <v>0</v>
          </cell>
          <cell r="DU253">
            <v>0</v>
          </cell>
          <cell r="DV253">
            <v>0</v>
          </cell>
          <cell r="DX253">
            <v>0</v>
          </cell>
          <cell r="DY253">
            <v>0</v>
          </cell>
          <cell r="DZ253">
            <v>389.64</v>
          </cell>
          <cell r="EA253">
            <v>407.98500000000001</v>
          </cell>
          <cell r="ED253">
            <v>407.98500000000001</v>
          </cell>
          <cell r="EF253" t="str">
            <v>&lt;--ADMw_C--</v>
          </cell>
          <cell r="EG253">
            <v>-8.7609999999999997E-3</v>
          </cell>
          <cell r="EH253">
            <v>0</v>
          </cell>
          <cell r="EI253">
            <v>0</v>
          </cell>
          <cell r="EJ253">
            <v>0</v>
          </cell>
          <cell r="EK253">
            <v>0</v>
          </cell>
          <cell r="EL253" t="str">
            <v>&lt;--Spacer--&gt;</v>
          </cell>
          <cell r="EM253" t="str">
            <v>&lt;--Spacer--&gt;</v>
          </cell>
          <cell r="EN253" t="str">
            <v>&lt;--Spacer--&gt;</v>
          </cell>
          <cell r="EO253" t="str">
            <v>&lt;--Spacer--&gt;</v>
          </cell>
          <cell r="EQ253">
            <v>0</v>
          </cell>
          <cell r="ER253">
            <v>0</v>
          </cell>
          <cell r="ES253">
            <v>0</v>
          </cell>
          <cell r="ET253">
            <v>0</v>
          </cell>
          <cell r="EU253">
            <v>0</v>
          </cell>
          <cell r="EV253">
            <v>0</v>
          </cell>
          <cell r="EW253">
            <v>0</v>
          </cell>
          <cell r="EX253">
            <v>0</v>
          </cell>
          <cell r="EY253">
            <v>0</v>
          </cell>
          <cell r="EZ253">
            <v>0</v>
          </cell>
          <cell r="FA253">
            <v>317.5</v>
          </cell>
          <cell r="FC253">
            <v>317.5</v>
          </cell>
          <cell r="FD253">
            <v>0</v>
          </cell>
          <cell r="FE253">
            <v>0</v>
          </cell>
          <cell r="FF253" t="str">
            <v>--ADMw_P--&gt;</v>
          </cell>
          <cell r="FG253">
            <v>317.5</v>
          </cell>
          <cell r="FI253">
            <v>317.5</v>
          </cell>
          <cell r="FJ253">
            <v>0</v>
          </cell>
          <cell r="FK253">
            <v>0</v>
          </cell>
          <cell r="FL253">
            <v>0</v>
          </cell>
          <cell r="FM253">
            <v>0</v>
          </cell>
          <cell r="FN253">
            <v>103.34</v>
          </cell>
          <cell r="FO253">
            <v>51.67</v>
          </cell>
          <cell r="FQ253">
            <v>103.34</v>
          </cell>
          <cell r="FR253">
            <v>0</v>
          </cell>
          <cell r="FS253">
            <v>0</v>
          </cell>
          <cell r="FT253">
            <v>0</v>
          </cell>
          <cell r="FV253">
            <v>0</v>
          </cell>
          <cell r="FW253">
            <v>0</v>
          </cell>
          <cell r="FX253">
            <v>0</v>
          </cell>
          <cell r="FY253">
            <v>0</v>
          </cell>
          <cell r="GA253">
            <v>0</v>
          </cell>
          <cell r="GB253">
            <v>0</v>
          </cell>
          <cell r="GC253">
            <v>0</v>
          </cell>
          <cell r="GD253">
            <v>0</v>
          </cell>
          <cell r="GE253">
            <v>81.88</v>
          </cell>
          <cell r="GF253">
            <v>20.47</v>
          </cell>
          <cell r="GH253">
            <v>81.88</v>
          </cell>
          <cell r="GI253">
            <v>0</v>
          </cell>
          <cell r="GJ253">
            <v>0</v>
          </cell>
          <cell r="GL253">
            <v>0</v>
          </cell>
          <cell r="GM253">
            <v>0</v>
          </cell>
          <cell r="GN253">
            <v>0</v>
          </cell>
          <cell r="GP253">
            <v>0</v>
          </cell>
          <cell r="GQ253">
            <v>0</v>
          </cell>
          <cell r="GR253">
            <v>477.79750000000001</v>
          </cell>
          <cell r="GS253">
            <v>389.64</v>
          </cell>
          <cell r="GV253">
            <v>477.79750000000001</v>
          </cell>
          <cell r="GX253" t="str">
            <v>&lt;--ADMw_P--</v>
          </cell>
          <cell r="GY253">
            <v>0</v>
          </cell>
          <cell r="GZ253">
            <v>0</v>
          </cell>
          <cell r="HA253">
            <v>0</v>
          </cell>
          <cell r="HB253">
            <v>0</v>
          </cell>
          <cell r="HC253">
            <v>0</v>
          </cell>
          <cell r="HD253" t="str">
            <v>&lt;--Spacer--&gt;</v>
          </cell>
          <cell r="HE253" t="str">
            <v>&lt;--Spacer--&gt;</v>
          </cell>
          <cell r="HF253" t="str">
            <v>&lt;--Spacer--&gt;</v>
          </cell>
          <cell r="HG253" t="str">
            <v>&lt;--Spacer--&gt;</v>
          </cell>
          <cell r="HI253">
            <v>0</v>
          </cell>
          <cell r="HJ253">
            <v>0</v>
          </cell>
          <cell r="HK253">
            <v>0</v>
          </cell>
          <cell r="HL253">
            <v>0</v>
          </cell>
          <cell r="HM253">
            <v>0</v>
          </cell>
          <cell r="HN253">
            <v>0</v>
          </cell>
          <cell r="HO253">
            <v>0</v>
          </cell>
          <cell r="HP253">
            <v>0</v>
          </cell>
          <cell r="HQ253">
            <v>0</v>
          </cell>
          <cell r="HR253">
            <v>0</v>
          </cell>
          <cell r="HS253">
            <v>390.94</v>
          </cell>
          <cell r="HU253">
            <v>390.94</v>
          </cell>
          <cell r="HV253">
            <v>0</v>
          </cell>
          <cell r="HW253">
            <v>0</v>
          </cell>
          <cell r="HX253" t="str">
            <v>--ADMw_O--&gt;</v>
          </cell>
          <cell r="HY253">
            <v>390.94</v>
          </cell>
          <cell r="IA253">
            <v>390.94</v>
          </cell>
          <cell r="IB253">
            <v>0</v>
          </cell>
          <cell r="IC253">
            <v>0</v>
          </cell>
          <cell r="ID253">
            <v>0</v>
          </cell>
          <cell r="IE253">
            <v>0</v>
          </cell>
          <cell r="IF253">
            <v>125.76</v>
          </cell>
          <cell r="IG253">
            <v>62.88</v>
          </cell>
          <cell r="II253">
            <v>125.76</v>
          </cell>
          <cell r="IJ253">
            <v>0</v>
          </cell>
          <cell r="IK253">
            <v>0</v>
          </cell>
          <cell r="IL253">
            <v>0</v>
          </cell>
          <cell r="IN253">
            <v>0</v>
          </cell>
          <cell r="IO253">
            <v>0</v>
          </cell>
          <cell r="IP253">
            <v>0</v>
          </cell>
          <cell r="IQ253">
            <v>0</v>
          </cell>
          <cell r="IS253">
            <v>0</v>
          </cell>
          <cell r="IT253">
            <v>0</v>
          </cell>
          <cell r="IU253">
            <v>0</v>
          </cell>
          <cell r="IV253">
            <v>0</v>
          </cell>
          <cell r="IW253">
            <v>95.91</v>
          </cell>
          <cell r="IX253">
            <v>23.977499999999999</v>
          </cell>
          <cell r="IZ253">
            <v>95.91</v>
          </cell>
          <cell r="JA253">
            <v>0</v>
          </cell>
          <cell r="JB253">
            <v>0</v>
          </cell>
          <cell r="JD253">
            <v>0</v>
          </cell>
          <cell r="JE253">
            <v>0</v>
          </cell>
          <cell r="JF253">
            <v>0</v>
          </cell>
          <cell r="JH253">
            <v>0</v>
          </cell>
          <cell r="JI253">
            <v>0</v>
          </cell>
          <cell r="JJ253">
            <v>477.79750000000001</v>
          </cell>
          <cell r="JL253" t="str">
            <v>&lt;--ADMw_O--</v>
          </cell>
          <cell r="JM253">
            <v>0</v>
          </cell>
          <cell r="JN253">
            <v>0</v>
          </cell>
          <cell r="JO253">
            <v>0</v>
          </cell>
          <cell r="JP253">
            <v>0</v>
          </cell>
          <cell r="JQ253">
            <v>0</v>
          </cell>
          <cell r="JR253">
            <v>43640.35126797454</v>
          </cell>
          <cell r="JS253">
            <v>1</v>
          </cell>
          <cell r="JT253">
            <v>3</v>
          </cell>
        </row>
        <row r="254">
          <cell r="A254">
            <v>2183</v>
          </cell>
          <cell r="B254">
            <v>2183</v>
          </cell>
          <cell r="C254" t="str">
            <v>26010</v>
          </cell>
          <cell r="D254" t="str">
            <v>Multnomah</v>
          </cell>
          <cell r="E254" t="str">
            <v>Gresham-Barlow SD 10J</v>
          </cell>
          <cell r="G254">
            <v>2148</v>
          </cell>
          <cell r="H254">
            <v>29914000</v>
          </cell>
          <cell r="I254">
            <v>6000</v>
          </cell>
          <cell r="J254">
            <v>0</v>
          </cell>
          <cell r="K254">
            <v>2500</v>
          </cell>
          <cell r="L254">
            <v>0</v>
          </cell>
          <cell r="M254">
            <v>0</v>
          </cell>
          <cell r="N254">
            <v>0</v>
          </cell>
          <cell r="O254">
            <v>0</v>
          </cell>
          <cell r="P254">
            <v>12.15</v>
          </cell>
          <cell r="Q254">
            <v>5925000</v>
          </cell>
          <cell r="R254">
            <v>11527</v>
          </cell>
          <cell r="S254">
            <v>11527</v>
          </cell>
          <cell r="T254">
            <v>11527</v>
          </cell>
          <cell r="U254">
            <v>0</v>
          </cell>
          <cell r="V254" t="str">
            <v>--ADMw_F--&gt;</v>
          </cell>
          <cell r="W254">
            <v>11527</v>
          </cell>
          <cell r="X254">
            <v>11527</v>
          </cell>
          <cell r="Y254">
            <v>11527</v>
          </cell>
          <cell r="Z254">
            <v>0</v>
          </cell>
          <cell r="AA254">
            <v>1500</v>
          </cell>
          <cell r="AB254">
            <v>1267.97</v>
          </cell>
          <cell r="AC254">
            <v>52.5</v>
          </cell>
          <cell r="AD254">
            <v>1250</v>
          </cell>
          <cell r="AE254">
            <v>625</v>
          </cell>
          <cell r="AF254">
            <v>1250</v>
          </cell>
          <cell r="AG254">
            <v>1250</v>
          </cell>
          <cell r="AH254">
            <v>0</v>
          </cell>
          <cell r="AI254">
            <v>10</v>
          </cell>
          <cell r="AJ254">
            <v>10</v>
          </cell>
          <cell r="AK254">
            <v>10</v>
          </cell>
          <cell r="AL254">
            <v>10</v>
          </cell>
          <cell r="AM254">
            <v>0</v>
          </cell>
          <cell r="AN254">
            <v>0</v>
          </cell>
          <cell r="AO254">
            <v>0</v>
          </cell>
          <cell r="AP254">
            <v>0</v>
          </cell>
          <cell r="AQ254">
            <v>0</v>
          </cell>
          <cell r="AR254">
            <v>0</v>
          </cell>
          <cell r="AS254">
            <v>89</v>
          </cell>
          <cell r="AT254">
            <v>22.25</v>
          </cell>
          <cell r="AU254">
            <v>1645.69</v>
          </cell>
          <cell r="AV254">
            <v>411.42250000000001</v>
          </cell>
          <cell r="AW254">
            <v>1645.69</v>
          </cell>
          <cell r="AX254">
            <v>1645.69</v>
          </cell>
          <cell r="AY254">
            <v>0</v>
          </cell>
          <cell r="AZ254">
            <v>0</v>
          </cell>
          <cell r="BA254">
            <v>0</v>
          </cell>
          <cell r="BB254">
            <v>0</v>
          </cell>
          <cell r="BC254">
            <v>0</v>
          </cell>
          <cell r="BD254">
            <v>0</v>
          </cell>
          <cell r="BE254">
            <v>0</v>
          </cell>
          <cell r="BF254">
            <v>0</v>
          </cell>
          <cell r="BG254">
            <v>0</v>
          </cell>
          <cell r="BH254">
            <v>13109.824000000001</v>
          </cell>
          <cell r="BI254">
            <v>13916.1425</v>
          </cell>
          <cell r="BJ254">
            <v>14210.779</v>
          </cell>
          <cell r="BK254">
            <v>13916.1425</v>
          </cell>
          <cell r="BL254">
            <v>13916.1425</v>
          </cell>
          <cell r="BM254">
            <v>14210.779</v>
          </cell>
          <cell r="BN254" t="str">
            <v>&lt;--ADMw_F--</v>
          </cell>
          <cell r="BO254">
            <v>-2.9650000000000002E-3</v>
          </cell>
          <cell r="BP254">
            <v>0</v>
          </cell>
          <cell r="BQ254">
            <v>514.01</v>
          </cell>
          <cell r="BR254">
            <v>27</v>
          </cell>
          <cell r="BS254">
            <v>0.7</v>
          </cell>
          <cell r="BT254" t="str">
            <v>&lt;--Spacer--&gt;</v>
          </cell>
          <cell r="BU254" t="str">
            <v>&lt;--Spacer--&gt;</v>
          </cell>
          <cell r="BV254" t="str">
            <v>&lt;--Spacer--&gt;</v>
          </cell>
          <cell r="BW254" t="str">
            <v>&lt;--Spacer--&gt;</v>
          </cell>
          <cell r="BX254">
            <v>2148</v>
          </cell>
          <cell r="BY254">
            <v>29471349</v>
          </cell>
          <cell r="BZ254">
            <v>6000</v>
          </cell>
          <cell r="CA254">
            <v>0</v>
          </cell>
          <cell r="CB254">
            <v>2500</v>
          </cell>
          <cell r="CC254">
            <v>0</v>
          </cell>
          <cell r="CD254">
            <v>0</v>
          </cell>
          <cell r="CE254">
            <v>0</v>
          </cell>
          <cell r="CF254">
            <v>0</v>
          </cell>
          <cell r="CG254">
            <v>11.89</v>
          </cell>
          <cell r="CH254">
            <v>5800000</v>
          </cell>
          <cell r="CI254">
            <v>10747.52</v>
          </cell>
          <cell r="CJ254">
            <v>11794.65</v>
          </cell>
          <cell r="CK254">
            <v>10747.52</v>
          </cell>
          <cell r="CL254">
            <v>1047.1300000000001</v>
          </cell>
          <cell r="CM254">
            <v>0</v>
          </cell>
          <cell r="CN254" t="str">
            <v>--ADMw_C--&gt;</v>
          </cell>
          <cell r="CO254">
            <v>10747.52</v>
          </cell>
          <cell r="CP254">
            <v>11794.65</v>
          </cell>
          <cell r="CQ254">
            <v>10747.52</v>
          </cell>
          <cell r="CR254">
            <v>1047.1300000000001</v>
          </cell>
          <cell r="CS254">
            <v>1478</v>
          </cell>
          <cell r="CT254">
            <v>1297.4114999999999</v>
          </cell>
          <cell r="CU254">
            <v>52.5</v>
          </cell>
          <cell r="CV254">
            <v>1200.07</v>
          </cell>
          <cell r="CW254">
            <v>600.03499999999997</v>
          </cell>
          <cell r="CX254">
            <v>1219.6600000000001</v>
          </cell>
          <cell r="CY254">
            <v>1200.07</v>
          </cell>
          <cell r="CZ254">
            <v>19.59</v>
          </cell>
          <cell r="DA254">
            <v>6.71</v>
          </cell>
          <cell r="DB254">
            <v>6.71</v>
          </cell>
          <cell r="DC254">
            <v>13.16</v>
          </cell>
          <cell r="DD254">
            <v>6.71</v>
          </cell>
          <cell r="DE254">
            <v>6.45</v>
          </cell>
          <cell r="DF254">
            <v>0</v>
          </cell>
          <cell r="DG254">
            <v>0</v>
          </cell>
          <cell r="DH254">
            <v>0</v>
          </cell>
          <cell r="DI254">
            <v>0</v>
          </cell>
          <cell r="DJ254">
            <v>0</v>
          </cell>
          <cell r="DK254">
            <v>89</v>
          </cell>
          <cell r="DL254">
            <v>22.25</v>
          </cell>
          <cell r="DM254">
            <v>1533.59</v>
          </cell>
          <cell r="DN254">
            <v>383.39749999999998</v>
          </cell>
          <cell r="DO254">
            <v>1683.91</v>
          </cell>
          <cell r="DP254">
            <v>1533.59</v>
          </cell>
          <cell r="DQ254">
            <v>150.32</v>
          </cell>
          <cell r="DR254">
            <v>0</v>
          </cell>
          <cell r="DS254">
            <v>0</v>
          </cell>
          <cell r="DT254">
            <v>0</v>
          </cell>
          <cell r="DU254">
            <v>0</v>
          </cell>
          <cell r="DV254">
            <v>0</v>
          </cell>
          <cell r="DW254">
            <v>0</v>
          </cell>
          <cell r="DX254">
            <v>0</v>
          </cell>
          <cell r="DY254">
            <v>0</v>
          </cell>
          <cell r="DZ254">
            <v>13340.170400000001</v>
          </cell>
          <cell r="EA254">
            <v>13109.824000000001</v>
          </cell>
          <cell r="EB254">
            <v>14402.207899999999</v>
          </cell>
          <cell r="EC254">
            <v>14210.779</v>
          </cell>
          <cell r="ED254">
            <v>13340.170400000001</v>
          </cell>
          <cell r="EE254">
            <v>14402.207899999999</v>
          </cell>
          <cell r="EF254" t="str">
            <v>&lt;--ADMw_C--</v>
          </cell>
          <cell r="EG254">
            <v>-5.4650000000000002E-3</v>
          </cell>
          <cell r="EH254">
            <v>0</v>
          </cell>
          <cell r="EI254">
            <v>489.06</v>
          </cell>
          <cell r="EJ254">
            <v>27</v>
          </cell>
          <cell r="EK254">
            <v>0.7</v>
          </cell>
          <cell r="EL254" t="str">
            <v>&lt;--Spacer--&gt;</v>
          </cell>
          <cell r="EM254" t="str">
            <v>&lt;--Spacer--&gt;</v>
          </cell>
          <cell r="EN254" t="str">
            <v>&lt;--Spacer--&gt;</v>
          </cell>
          <cell r="EO254" t="str">
            <v>&lt;--Spacer--&gt;</v>
          </cell>
          <cell r="EP254">
            <v>2148</v>
          </cell>
          <cell r="EQ254">
            <v>27920419</v>
          </cell>
          <cell r="ER254">
            <v>6496</v>
          </cell>
          <cell r="ES254">
            <v>1276986</v>
          </cell>
          <cell r="ET254">
            <v>1485</v>
          </cell>
          <cell r="EU254">
            <v>0</v>
          </cell>
          <cell r="EV254">
            <v>0</v>
          </cell>
          <cell r="EW254">
            <v>0</v>
          </cell>
          <cell r="EX254">
            <v>0</v>
          </cell>
          <cell r="EY254">
            <v>12.15</v>
          </cell>
          <cell r="EZ254">
            <v>6562436</v>
          </cell>
          <cell r="FA254">
            <v>10882.6</v>
          </cell>
          <cell r="FB254">
            <v>11890.89</v>
          </cell>
          <cell r="FC254">
            <v>10882.6</v>
          </cell>
          <cell r="FD254">
            <v>1008.29</v>
          </cell>
          <cell r="FE254">
            <v>0</v>
          </cell>
          <cell r="FF254" t="str">
            <v>--ADMw_P--&gt;</v>
          </cell>
          <cell r="FG254">
            <v>10882.6</v>
          </cell>
          <cell r="FH254">
            <v>11890.89</v>
          </cell>
          <cell r="FI254">
            <v>10882.6</v>
          </cell>
          <cell r="FJ254">
            <v>1008.29</v>
          </cell>
          <cell r="FK254">
            <v>1534</v>
          </cell>
          <cell r="FL254">
            <v>1307.9979000000001</v>
          </cell>
          <cell r="FM254">
            <v>52.5</v>
          </cell>
          <cell r="FN254">
            <v>1269.06</v>
          </cell>
          <cell r="FO254">
            <v>634.53</v>
          </cell>
          <cell r="FP254">
            <v>1287.29</v>
          </cell>
          <cell r="FQ254">
            <v>1269.06</v>
          </cell>
          <cell r="FR254">
            <v>18.23</v>
          </cell>
          <cell r="FS254">
            <v>14.05</v>
          </cell>
          <cell r="FT254">
            <v>14.05</v>
          </cell>
          <cell r="FU254">
            <v>19.420000000000002</v>
          </cell>
          <cell r="FV254">
            <v>14.05</v>
          </cell>
          <cell r="FW254">
            <v>5.37</v>
          </cell>
          <cell r="FX254">
            <v>0</v>
          </cell>
          <cell r="FY254">
            <v>0</v>
          </cell>
          <cell r="FZ254">
            <v>0</v>
          </cell>
          <cell r="GA254">
            <v>0</v>
          </cell>
          <cell r="GB254">
            <v>0</v>
          </cell>
          <cell r="GC254">
            <v>99</v>
          </cell>
          <cell r="GD254">
            <v>24.75</v>
          </cell>
          <cell r="GE254">
            <v>1694.97</v>
          </cell>
          <cell r="GF254">
            <v>423.74250000000001</v>
          </cell>
          <cell r="GG254">
            <v>1852.02</v>
          </cell>
          <cell r="GH254">
            <v>1694.97</v>
          </cell>
          <cell r="GI254">
            <v>157.05000000000001</v>
          </cell>
          <cell r="GJ254">
            <v>0</v>
          </cell>
          <cell r="GK254">
            <v>0</v>
          </cell>
          <cell r="GL254">
            <v>0</v>
          </cell>
          <cell r="GM254">
            <v>0</v>
          </cell>
          <cell r="GN254">
            <v>0</v>
          </cell>
          <cell r="GO254">
            <v>0</v>
          </cell>
          <cell r="GP254">
            <v>0</v>
          </cell>
          <cell r="GQ254">
            <v>0</v>
          </cell>
          <cell r="GR254">
            <v>13520.9164</v>
          </cell>
          <cell r="GS254">
            <v>13340.170400000001</v>
          </cell>
          <cell r="GT254">
            <v>14495.743899999999</v>
          </cell>
          <cell r="GU254">
            <v>14402.207899999999</v>
          </cell>
          <cell r="GV254">
            <v>13520.9164</v>
          </cell>
          <cell r="GW254">
            <v>14495.743899999999</v>
          </cell>
          <cell r="GX254" t="str">
            <v>&lt;--ADMw_P--</v>
          </cell>
          <cell r="GY254">
            <v>-5.28E-3</v>
          </cell>
          <cell r="GZ254">
            <v>0</v>
          </cell>
          <cell r="HA254">
            <v>551.89</v>
          </cell>
          <cell r="HB254">
            <v>40</v>
          </cell>
          <cell r="HC254">
            <v>0.7</v>
          </cell>
          <cell r="HD254" t="str">
            <v>&lt;--Spacer--&gt;</v>
          </cell>
          <cell r="HE254" t="str">
            <v>&lt;--Spacer--&gt;</v>
          </cell>
          <cell r="HF254" t="str">
            <v>&lt;--Spacer--&gt;</v>
          </cell>
          <cell r="HG254" t="str">
            <v>&lt;--Spacer--&gt;</v>
          </cell>
          <cell r="HH254">
            <v>2148</v>
          </cell>
          <cell r="HI254">
            <v>26974260</v>
          </cell>
          <cell r="HJ254">
            <v>2877</v>
          </cell>
          <cell r="HK254">
            <v>1551007</v>
          </cell>
          <cell r="HL254">
            <v>3578</v>
          </cell>
          <cell r="HM254">
            <v>0</v>
          </cell>
          <cell r="HN254">
            <v>0</v>
          </cell>
          <cell r="HO254">
            <v>0</v>
          </cell>
          <cell r="HP254">
            <v>0</v>
          </cell>
          <cell r="HQ254">
            <v>12.23</v>
          </cell>
          <cell r="HR254">
            <v>5813312</v>
          </cell>
          <cell r="HS254">
            <v>11018.31</v>
          </cell>
          <cell r="HT254">
            <v>11945.24</v>
          </cell>
          <cell r="HU254">
            <v>11018.31</v>
          </cell>
          <cell r="HV254">
            <v>926.93</v>
          </cell>
          <cell r="HW254">
            <v>0</v>
          </cell>
          <cell r="HX254" t="str">
            <v>--ADMw_O--&gt;</v>
          </cell>
          <cell r="HY254">
            <v>11018.31</v>
          </cell>
          <cell r="HZ254">
            <v>11945.24</v>
          </cell>
          <cell r="IA254">
            <v>11018.31</v>
          </cell>
          <cell r="IB254">
            <v>926.93</v>
          </cell>
          <cell r="IC254">
            <v>1518</v>
          </cell>
          <cell r="ID254">
            <v>1313.9764</v>
          </cell>
          <cell r="IE254">
            <v>46.6</v>
          </cell>
          <cell r="IF254">
            <v>1350.2</v>
          </cell>
          <cell r="IG254">
            <v>675.1</v>
          </cell>
          <cell r="IH254">
            <v>1368.92</v>
          </cell>
          <cell r="II254">
            <v>1350.2</v>
          </cell>
          <cell r="IJ254">
            <v>18.72</v>
          </cell>
          <cell r="IK254">
            <v>9.75</v>
          </cell>
          <cell r="IL254">
            <v>9.75</v>
          </cell>
          <cell r="IM254">
            <v>11.72</v>
          </cell>
          <cell r="IN254">
            <v>9.75</v>
          </cell>
          <cell r="IO254">
            <v>1.97</v>
          </cell>
          <cell r="IP254">
            <v>0</v>
          </cell>
          <cell r="IQ254">
            <v>0</v>
          </cell>
          <cell r="IR254">
            <v>0</v>
          </cell>
          <cell r="IS254">
            <v>0</v>
          </cell>
          <cell r="IT254">
            <v>0</v>
          </cell>
          <cell r="IU254">
            <v>90</v>
          </cell>
          <cell r="IV254">
            <v>22.5</v>
          </cell>
          <cell r="IW254">
            <v>1738.72</v>
          </cell>
          <cell r="IX254">
            <v>434.68</v>
          </cell>
          <cell r="IY254">
            <v>1884.99</v>
          </cell>
          <cell r="IZ254">
            <v>1738.72</v>
          </cell>
          <cell r="JA254">
            <v>146.27000000000001</v>
          </cell>
          <cell r="JB254">
            <v>0</v>
          </cell>
          <cell r="JC254">
            <v>0</v>
          </cell>
          <cell r="JD254">
            <v>0</v>
          </cell>
          <cell r="JE254">
            <v>0</v>
          </cell>
          <cell r="JF254">
            <v>0</v>
          </cell>
          <cell r="JG254">
            <v>0</v>
          </cell>
          <cell r="JH254">
            <v>0</v>
          </cell>
          <cell r="JI254">
            <v>0</v>
          </cell>
          <cell r="JJ254">
            <v>13520.9164</v>
          </cell>
          <cell r="JK254">
            <v>14495.743899999999</v>
          </cell>
          <cell r="JL254" t="str">
            <v>&lt;--ADMw_O--</v>
          </cell>
          <cell r="JM254">
            <v>-6.2589999999999998E-3</v>
          </cell>
          <cell r="JN254">
            <v>0</v>
          </cell>
          <cell r="JO254">
            <v>486.66</v>
          </cell>
          <cell r="JP254">
            <v>33</v>
          </cell>
          <cell r="JQ254">
            <v>0.7</v>
          </cell>
          <cell r="JR254">
            <v>43640.35126797454</v>
          </cell>
          <cell r="JS254">
            <v>1</v>
          </cell>
          <cell r="JT254">
            <v>2</v>
          </cell>
        </row>
        <row r="255">
          <cell r="A255">
            <v>3553</v>
          </cell>
          <cell r="B255">
            <v>2183</v>
          </cell>
          <cell r="D255" t="str">
            <v>Multnomah</v>
          </cell>
          <cell r="E255" t="str">
            <v>Gresham-Barlow SD 10J</v>
          </cell>
          <cell r="F255" t="str">
            <v>Center for Advanced Learning</v>
          </cell>
          <cell r="H255">
            <v>0</v>
          </cell>
          <cell r="I255">
            <v>0</v>
          </cell>
          <cell r="J255">
            <v>0</v>
          </cell>
          <cell r="K255">
            <v>0</v>
          </cell>
          <cell r="L255">
            <v>0</v>
          </cell>
          <cell r="M255">
            <v>0</v>
          </cell>
          <cell r="N255">
            <v>0</v>
          </cell>
          <cell r="O255">
            <v>0</v>
          </cell>
          <cell r="P255">
            <v>0</v>
          </cell>
          <cell r="Q255">
            <v>0</v>
          </cell>
          <cell r="R255">
            <v>0</v>
          </cell>
          <cell r="T255">
            <v>0</v>
          </cell>
          <cell r="U255">
            <v>0</v>
          </cell>
          <cell r="V255" t="str">
            <v>--ADMw_F--&gt;</v>
          </cell>
          <cell r="W255">
            <v>0</v>
          </cell>
          <cell r="Y255">
            <v>0</v>
          </cell>
          <cell r="Z255">
            <v>0</v>
          </cell>
          <cell r="AA255">
            <v>0</v>
          </cell>
          <cell r="AB255">
            <v>0</v>
          </cell>
          <cell r="AC255">
            <v>0</v>
          </cell>
          <cell r="AD255">
            <v>0</v>
          </cell>
          <cell r="AE255">
            <v>0</v>
          </cell>
          <cell r="AG255">
            <v>0</v>
          </cell>
          <cell r="AH255">
            <v>0</v>
          </cell>
          <cell r="AI255">
            <v>0</v>
          </cell>
          <cell r="AJ255">
            <v>0</v>
          </cell>
          <cell r="AL255">
            <v>0</v>
          </cell>
          <cell r="AM255">
            <v>0</v>
          </cell>
          <cell r="AN255">
            <v>0</v>
          </cell>
          <cell r="AO255">
            <v>0</v>
          </cell>
          <cell r="AQ255">
            <v>0</v>
          </cell>
          <cell r="AR255">
            <v>0</v>
          </cell>
          <cell r="AS255">
            <v>0</v>
          </cell>
          <cell r="AT255">
            <v>0</v>
          </cell>
          <cell r="AU255">
            <v>0</v>
          </cell>
          <cell r="AV255">
            <v>0</v>
          </cell>
          <cell r="AX255">
            <v>0</v>
          </cell>
          <cell r="AY255">
            <v>0</v>
          </cell>
          <cell r="AZ255">
            <v>0</v>
          </cell>
          <cell r="BB255">
            <v>0</v>
          </cell>
          <cell r="BC255">
            <v>0</v>
          </cell>
          <cell r="BD255">
            <v>0</v>
          </cell>
          <cell r="BF255">
            <v>0</v>
          </cell>
          <cell r="BG255">
            <v>0</v>
          </cell>
          <cell r="BH255">
            <v>0.51749999999999996</v>
          </cell>
          <cell r="BI255">
            <v>0</v>
          </cell>
          <cell r="BL255">
            <v>0.51749999999999996</v>
          </cell>
          <cell r="BN255" t="str">
            <v>&lt;--ADMw_F--</v>
          </cell>
          <cell r="BO255">
            <v>0</v>
          </cell>
          <cell r="BP255">
            <v>0</v>
          </cell>
          <cell r="BQ255">
            <v>0</v>
          </cell>
          <cell r="BR255">
            <v>0</v>
          </cell>
          <cell r="BS255">
            <v>0</v>
          </cell>
          <cell r="BT255" t="str">
            <v>&lt;--Spacer--&gt;</v>
          </cell>
          <cell r="BU255" t="str">
            <v>&lt;--Spacer--&gt;</v>
          </cell>
          <cell r="BV255" t="str">
            <v>&lt;--Spacer--&gt;</v>
          </cell>
          <cell r="BW255" t="str">
            <v>&lt;--Spacer--&gt;</v>
          </cell>
          <cell r="BY255">
            <v>0</v>
          </cell>
          <cell r="BZ255">
            <v>0</v>
          </cell>
          <cell r="CA255">
            <v>0</v>
          </cell>
          <cell r="CB255">
            <v>0</v>
          </cell>
          <cell r="CC255">
            <v>0</v>
          </cell>
          <cell r="CD255">
            <v>0</v>
          </cell>
          <cell r="CE255">
            <v>0</v>
          </cell>
          <cell r="CF255">
            <v>0</v>
          </cell>
          <cell r="CG255">
            <v>0</v>
          </cell>
          <cell r="CH255">
            <v>0</v>
          </cell>
          <cell r="CI255">
            <v>0.5</v>
          </cell>
          <cell r="CK255">
            <v>0.5</v>
          </cell>
          <cell r="CL255">
            <v>0</v>
          </cell>
          <cell r="CM255">
            <v>0</v>
          </cell>
          <cell r="CN255" t="str">
            <v>--ADMw_C--&gt;</v>
          </cell>
          <cell r="CO255">
            <v>0.5</v>
          </cell>
          <cell r="CQ255">
            <v>0.5</v>
          </cell>
          <cell r="CR255">
            <v>0</v>
          </cell>
          <cell r="CS255">
            <v>0</v>
          </cell>
          <cell r="CT255">
            <v>0</v>
          </cell>
          <cell r="CU255">
            <v>0</v>
          </cell>
          <cell r="CV255">
            <v>0</v>
          </cell>
          <cell r="CW255">
            <v>0</v>
          </cell>
          <cell r="CY255">
            <v>0</v>
          </cell>
          <cell r="CZ255">
            <v>0</v>
          </cell>
          <cell r="DA255">
            <v>0</v>
          </cell>
          <cell r="DB255">
            <v>0</v>
          </cell>
          <cell r="DD255">
            <v>0</v>
          </cell>
          <cell r="DE255">
            <v>0</v>
          </cell>
          <cell r="DF255">
            <v>0</v>
          </cell>
          <cell r="DG255">
            <v>0</v>
          </cell>
          <cell r="DI255">
            <v>0</v>
          </cell>
          <cell r="DJ255">
            <v>0</v>
          </cell>
          <cell r="DK255">
            <v>0</v>
          </cell>
          <cell r="DL255">
            <v>0</v>
          </cell>
          <cell r="DM255">
            <v>7.0000000000000007E-2</v>
          </cell>
          <cell r="DN255">
            <v>1.7500000000000002E-2</v>
          </cell>
          <cell r="DP255">
            <v>7.0000000000000007E-2</v>
          </cell>
          <cell r="DQ255">
            <v>0</v>
          </cell>
          <cell r="DR255">
            <v>0</v>
          </cell>
          <cell r="DT255">
            <v>0</v>
          </cell>
          <cell r="DU255">
            <v>0</v>
          </cell>
          <cell r="DV255">
            <v>0</v>
          </cell>
          <cell r="DX255">
            <v>0</v>
          </cell>
          <cell r="DY255">
            <v>0</v>
          </cell>
          <cell r="DZ255">
            <v>0.97750000000000004</v>
          </cell>
          <cell r="EA255">
            <v>0.51749999999999996</v>
          </cell>
          <cell r="ED255">
            <v>0.97750000000000004</v>
          </cell>
          <cell r="EF255" t="str">
            <v>&lt;--ADMw_C--</v>
          </cell>
          <cell r="EG255">
            <v>-5.4650000000000002E-3</v>
          </cell>
          <cell r="EH255">
            <v>0</v>
          </cell>
          <cell r="EI255">
            <v>0</v>
          </cell>
          <cell r="EJ255">
            <v>0</v>
          </cell>
          <cell r="EK255">
            <v>0</v>
          </cell>
          <cell r="EL255" t="str">
            <v>&lt;--Spacer--&gt;</v>
          </cell>
          <cell r="EM255" t="str">
            <v>&lt;--Spacer--&gt;</v>
          </cell>
          <cell r="EN255" t="str">
            <v>&lt;--Spacer--&gt;</v>
          </cell>
          <cell r="EO255" t="str">
            <v>&lt;--Spacer--&gt;</v>
          </cell>
          <cell r="EQ255">
            <v>0</v>
          </cell>
          <cell r="ER255">
            <v>0</v>
          </cell>
          <cell r="ES255">
            <v>0</v>
          </cell>
          <cell r="ET255">
            <v>0</v>
          </cell>
          <cell r="EU255">
            <v>0</v>
          </cell>
          <cell r="EV255">
            <v>0</v>
          </cell>
          <cell r="EW255">
            <v>0</v>
          </cell>
          <cell r="EX255">
            <v>0</v>
          </cell>
          <cell r="EY255">
            <v>0</v>
          </cell>
          <cell r="EZ255">
            <v>0</v>
          </cell>
          <cell r="FA255">
            <v>0.94</v>
          </cell>
          <cell r="FC255">
            <v>0.94</v>
          </cell>
          <cell r="FD255">
            <v>0</v>
          </cell>
          <cell r="FE255">
            <v>0</v>
          </cell>
          <cell r="FF255" t="str">
            <v>--ADMw_P--&gt;</v>
          </cell>
          <cell r="FG255">
            <v>0.94</v>
          </cell>
          <cell r="FI255">
            <v>0.94</v>
          </cell>
          <cell r="FJ255">
            <v>0</v>
          </cell>
          <cell r="FK255">
            <v>0</v>
          </cell>
          <cell r="FL255">
            <v>0</v>
          </cell>
          <cell r="FM255">
            <v>0</v>
          </cell>
          <cell r="FN255">
            <v>0</v>
          </cell>
          <cell r="FO255">
            <v>0</v>
          </cell>
          <cell r="FQ255">
            <v>0</v>
          </cell>
          <cell r="FR255">
            <v>0</v>
          </cell>
          <cell r="FS255">
            <v>0</v>
          </cell>
          <cell r="FT255">
            <v>0</v>
          </cell>
          <cell r="FV255">
            <v>0</v>
          </cell>
          <cell r="FW255">
            <v>0</v>
          </cell>
          <cell r="FX255">
            <v>0</v>
          </cell>
          <cell r="FY255">
            <v>0</v>
          </cell>
          <cell r="GA255">
            <v>0</v>
          </cell>
          <cell r="GB255">
            <v>0</v>
          </cell>
          <cell r="GC255">
            <v>0</v>
          </cell>
          <cell r="GD255">
            <v>0</v>
          </cell>
          <cell r="GE255">
            <v>0.15</v>
          </cell>
          <cell r="GF255">
            <v>3.7499999999999999E-2</v>
          </cell>
          <cell r="GH255">
            <v>0.15</v>
          </cell>
          <cell r="GI255">
            <v>0</v>
          </cell>
          <cell r="GJ255">
            <v>0</v>
          </cell>
          <cell r="GL255">
            <v>0</v>
          </cell>
          <cell r="GM255">
            <v>0</v>
          </cell>
          <cell r="GN255">
            <v>0</v>
          </cell>
          <cell r="GP255">
            <v>0</v>
          </cell>
          <cell r="GQ255">
            <v>0</v>
          </cell>
          <cell r="GR255">
            <v>2.1</v>
          </cell>
          <cell r="GS255">
            <v>0.97750000000000004</v>
          </cell>
          <cell r="GV255">
            <v>2.1</v>
          </cell>
          <cell r="GX255" t="str">
            <v>&lt;--ADMw_P--</v>
          </cell>
          <cell r="GY255">
            <v>0</v>
          </cell>
          <cell r="GZ255">
            <v>0</v>
          </cell>
          <cell r="HA255">
            <v>0</v>
          </cell>
          <cell r="HB255">
            <v>0</v>
          </cell>
          <cell r="HC255">
            <v>0</v>
          </cell>
          <cell r="HD255" t="str">
            <v>&lt;--Spacer--&gt;</v>
          </cell>
          <cell r="HE255" t="str">
            <v>&lt;--Spacer--&gt;</v>
          </cell>
          <cell r="HF255" t="str">
            <v>&lt;--Spacer--&gt;</v>
          </cell>
          <cell r="HG255" t="str">
            <v>&lt;--Spacer--&gt;</v>
          </cell>
          <cell r="HI255">
            <v>0</v>
          </cell>
          <cell r="HJ255">
            <v>0</v>
          </cell>
          <cell r="HK255">
            <v>0</v>
          </cell>
          <cell r="HL255">
            <v>0</v>
          </cell>
          <cell r="HM255">
            <v>0</v>
          </cell>
          <cell r="HN255">
            <v>0</v>
          </cell>
          <cell r="HO255">
            <v>0</v>
          </cell>
          <cell r="HP255">
            <v>0</v>
          </cell>
          <cell r="HQ255">
            <v>0</v>
          </cell>
          <cell r="HR255">
            <v>0</v>
          </cell>
          <cell r="HS255">
            <v>2.02</v>
          </cell>
          <cell r="HU255">
            <v>2.02</v>
          </cell>
          <cell r="HV255">
            <v>0</v>
          </cell>
          <cell r="HW255">
            <v>0</v>
          </cell>
          <cell r="HX255" t="str">
            <v>--ADMw_O--&gt;</v>
          </cell>
          <cell r="HY255">
            <v>2.02</v>
          </cell>
          <cell r="IA255">
            <v>2.02</v>
          </cell>
          <cell r="IB255">
            <v>0</v>
          </cell>
          <cell r="IC255">
            <v>0</v>
          </cell>
          <cell r="ID255">
            <v>0</v>
          </cell>
          <cell r="IE255">
            <v>0</v>
          </cell>
          <cell r="IF255">
            <v>0</v>
          </cell>
          <cell r="IG255">
            <v>0</v>
          </cell>
          <cell r="II255">
            <v>0</v>
          </cell>
          <cell r="IJ255">
            <v>0</v>
          </cell>
          <cell r="IK255">
            <v>0</v>
          </cell>
          <cell r="IL255">
            <v>0</v>
          </cell>
          <cell r="IN255">
            <v>0</v>
          </cell>
          <cell r="IO255">
            <v>0</v>
          </cell>
          <cell r="IP255">
            <v>0</v>
          </cell>
          <cell r="IQ255">
            <v>0</v>
          </cell>
          <cell r="IS255">
            <v>0</v>
          </cell>
          <cell r="IT255">
            <v>0</v>
          </cell>
          <cell r="IU255">
            <v>0</v>
          </cell>
          <cell r="IV255">
            <v>0</v>
          </cell>
          <cell r="IW255">
            <v>0.32</v>
          </cell>
          <cell r="IX255">
            <v>0.08</v>
          </cell>
          <cell r="IZ255">
            <v>0.32</v>
          </cell>
          <cell r="JA255">
            <v>0</v>
          </cell>
          <cell r="JB255">
            <v>0</v>
          </cell>
          <cell r="JD255">
            <v>0</v>
          </cell>
          <cell r="JE255">
            <v>0</v>
          </cell>
          <cell r="JF255">
            <v>0</v>
          </cell>
          <cell r="JH255">
            <v>0</v>
          </cell>
          <cell r="JI255">
            <v>0</v>
          </cell>
          <cell r="JJ255">
            <v>2.1</v>
          </cell>
          <cell r="JL255" t="str">
            <v>&lt;--ADMw_O--</v>
          </cell>
          <cell r="JM255">
            <v>0</v>
          </cell>
          <cell r="JN255">
            <v>0</v>
          </cell>
          <cell r="JO255">
            <v>0</v>
          </cell>
          <cell r="JP255">
            <v>0</v>
          </cell>
          <cell r="JQ255">
            <v>0</v>
          </cell>
          <cell r="JR255">
            <v>43640.35126797454</v>
          </cell>
          <cell r="JS255">
            <v>1</v>
          </cell>
          <cell r="JT255">
            <v>3</v>
          </cell>
        </row>
        <row r="256">
          <cell r="A256">
            <v>4601</v>
          </cell>
          <cell r="B256">
            <v>2183</v>
          </cell>
          <cell r="D256" t="str">
            <v>Multnomah</v>
          </cell>
          <cell r="E256" t="str">
            <v>Gresham-Barlow SD 10J</v>
          </cell>
          <cell r="F256" t="str">
            <v>Gresham Arthur Academy</v>
          </cell>
          <cell r="H256">
            <v>0</v>
          </cell>
          <cell r="I256">
            <v>0</v>
          </cell>
          <cell r="J256">
            <v>0</v>
          </cell>
          <cell r="K256">
            <v>0</v>
          </cell>
          <cell r="L256">
            <v>0</v>
          </cell>
          <cell r="M256">
            <v>0</v>
          </cell>
          <cell r="N256">
            <v>0</v>
          </cell>
          <cell r="O256">
            <v>0</v>
          </cell>
          <cell r="P256">
            <v>0</v>
          </cell>
          <cell r="Q256">
            <v>0</v>
          </cell>
          <cell r="R256">
            <v>0</v>
          </cell>
          <cell r="T256">
            <v>0</v>
          </cell>
          <cell r="U256">
            <v>0</v>
          </cell>
          <cell r="V256" t="str">
            <v>--ADMw_F--&gt;</v>
          </cell>
          <cell r="W256">
            <v>0</v>
          </cell>
          <cell r="Y256">
            <v>0</v>
          </cell>
          <cell r="Z256">
            <v>0</v>
          </cell>
          <cell r="AA256">
            <v>0</v>
          </cell>
          <cell r="AB256">
            <v>0</v>
          </cell>
          <cell r="AC256">
            <v>0</v>
          </cell>
          <cell r="AD256">
            <v>0</v>
          </cell>
          <cell r="AE256">
            <v>0</v>
          </cell>
          <cell r="AG256">
            <v>0</v>
          </cell>
          <cell r="AH256">
            <v>0</v>
          </cell>
          <cell r="AI256">
            <v>0</v>
          </cell>
          <cell r="AJ256">
            <v>0</v>
          </cell>
          <cell r="AL256">
            <v>0</v>
          </cell>
          <cell r="AM256">
            <v>0</v>
          </cell>
          <cell r="AN256">
            <v>0</v>
          </cell>
          <cell r="AO256">
            <v>0</v>
          </cell>
          <cell r="AQ256">
            <v>0</v>
          </cell>
          <cell r="AR256">
            <v>0</v>
          </cell>
          <cell r="AS256">
            <v>0</v>
          </cell>
          <cell r="AT256">
            <v>0</v>
          </cell>
          <cell r="AU256">
            <v>0</v>
          </cell>
          <cell r="AV256">
            <v>0</v>
          </cell>
          <cell r="AX256">
            <v>0</v>
          </cell>
          <cell r="AY256">
            <v>0</v>
          </cell>
          <cell r="AZ256">
            <v>0</v>
          </cell>
          <cell r="BB256">
            <v>0</v>
          </cell>
          <cell r="BC256">
            <v>0</v>
          </cell>
          <cell r="BD256">
            <v>0</v>
          </cell>
          <cell r="BF256">
            <v>0</v>
          </cell>
          <cell r="BG256">
            <v>0</v>
          </cell>
          <cell r="BH256">
            <v>181.06</v>
          </cell>
          <cell r="BI256">
            <v>0</v>
          </cell>
          <cell r="BL256">
            <v>181.06</v>
          </cell>
          <cell r="BN256" t="str">
            <v>&lt;--ADMw_F--</v>
          </cell>
          <cell r="BO256">
            <v>0</v>
          </cell>
          <cell r="BP256">
            <v>0</v>
          </cell>
          <cell r="BQ256">
            <v>0</v>
          </cell>
          <cell r="BR256">
            <v>0</v>
          </cell>
          <cell r="BS256">
            <v>0</v>
          </cell>
          <cell r="BT256" t="str">
            <v>&lt;--Spacer--&gt;</v>
          </cell>
          <cell r="BU256" t="str">
            <v>&lt;--Spacer--&gt;</v>
          </cell>
          <cell r="BV256" t="str">
            <v>&lt;--Spacer--&gt;</v>
          </cell>
          <cell r="BW256" t="str">
            <v>&lt;--Spacer--&gt;</v>
          </cell>
          <cell r="BY256">
            <v>0</v>
          </cell>
          <cell r="BZ256">
            <v>0</v>
          </cell>
          <cell r="CA256">
            <v>0</v>
          </cell>
          <cell r="CB256">
            <v>0</v>
          </cell>
          <cell r="CC256">
            <v>0</v>
          </cell>
          <cell r="CD256">
            <v>0</v>
          </cell>
          <cell r="CE256">
            <v>0</v>
          </cell>
          <cell r="CF256">
            <v>0</v>
          </cell>
          <cell r="CG256">
            <v>0</v>
          </cell>
          <cell r="CH256">
            <v>0</v>
          </cell>
          <cell r="CI256">
            <v>169.96</v>
          </cell>
          <cell r="CK256">
            <v>169.96</v>
          </cell>
          <cell r="CL256">
            <v>0</v>
          </cell>
          <cell r="CM256">
            <v>0</v>
          </cell>
          <cell r="CN256" t="str">
            <v>--ADMw_C--&gt;</v>
          </cell>
          <cell r="CO256">
            <v>169.96</v>
          </cell>
          <cell r="CQ256">
            <v>169.96</v>
          </cell>
          <cell r="CR256">
            <v>0</v>
          </cell>
          <cell r="CS256">
            <v>0</v>
          </cell>
          <cell r="CT256">
            <v>0</v>
          </cell>
          <cell r="CU256">
            <v>0</v>
          </cell>
          <cell r="CV256">
            <v>10</v>
          </cell>
          <cell r="CW256">
            <v>5</v>
          </cell>
          <cell r="CY256">
            <v>10</v>
          </cell>
          <cell r="CZ256">
            <v>0</v>
          </cell>
          <cell r="DA256">
            <v>0</v>
          </cell>
          <cell r="DB256">
            <v>0</v>
          </cell>
          <cell r="DD256">
            <v>0</v>
          </cell>
          <cell r="DE256">
            <v>0</v>
          </cell>
          <cell r="DF256">
            <v>0</v>
          </cell>
          <cell r="DG256">
            <v>0</v>
          </cell>
          <cell r="DI256">
            <v>0</v>
          </cell>
          <cell r="DJ256">
            <v>0</v>
          </cell>
          <cell r="DK256">
            <v>0</v>
          </cell>
          <cell r="DL256">
            <v>0</v>
          </cell>
          <cell r="DM256">
            <v>24.4</v>
          </cell>
          <cell r="DN256">
            <v>6.1</v>
          </cell>
          <cell r="DP256">
            <v>24.4</v>
          </cell>
          <cell r="DQ256">
            <v>0</v>
          </cell>
          <cell r="DR256">
            <v>0</v>
          </cell>
          <cell r="DT256">
            <v>0</v>
          </cell>
          <cell r="DU256">
            <v>0</v>
          </cell>
          <cell r="DV256">
            <v>0</v>
          </cell>
          <cell r="DX256">
            <v>0</v>
          </cell>
          <cell r="DY256">
            <v>0</v>
          </cell>
          <cell r="DZ256">
            <v>184.38</v>
          </cell>
          <cell r="EA256">
            <v>181.06</v>
          </cell>
          <cell r="ED256">
            <v>184.38</v>
          </cell>
          <cell r="EF256" t="str">
            <v>&lt;--ADMw_C--</v>
          </cell>
          <cell r="EG256">
            <v>-5.4650000000000002E-3</v>
          </cell>
          <cell r="EH256">
            <v>0</v>
          </cell>
          <cell r="EI256">
            <v>0</v>
          </cell>
          <cell r="EJ256">
            <v>0</v>
          </cell>
          <cell r="EK256">
            <v>0</v>
          </cell>
          <cell r="EL256" t="str">
            <v>&lt;--Spacer--&gt;</v>
          </cell>
          <cell r="EM256" t="str">
            <v>&lt;--Spacer--&gt;</v>
          </cell>
          <cell r="EN256" t="str">
            <v>&lt;--Spacer--&gt;</v>
          </cell>
          <cell r="EO256" t="str">
            <v>&lt;--Spacer--&gt;</v>
          </cell>
          <cell r="EQ256">
            <v>0</v>
          </cell>
          <cell r="ER256">
            <v>0</v>
          </cell>
          <cell r="ES256">
            <v>0</v>
          </cell>
          <cell r="ET256">
            <v>0</v>
          </cell>
          <cell r="EU256">
            <v>0</v>
          </cell>
          <cell r="EV256">
            <v>0</v>
          </cell>
          <cell r="EW256">
            <v>0</v>
          </cell>
          <cell r="EX256">
            <v>0</v>
          </cell>
          <cell r="EY256">
            <v>0</v>
          </cell>
          <cell r="EZ256">
            <v>0</v>
          </cell>
          <cell r="FA256">
            <v>171.94</v>
          </cell>
          <cell r="FC256">
            <v>171.94</v>
          </cell>
          <cell r="FD256">
            <v>0</v>
          </cell>
          <cell r="FE256">
            <v>0</v>
          </cell>
          <cell r="FF256" t="str">
            <v>--ADMw_P--&gt;</v>
          </cell>
          <cell r="FG256">
            <v>171.94</v>
          </cell>
          <cell r="FI256">
            <v>171.94</v>
          </cell>
          <cell r="FJ256">
            <v>0</v>
          </cell>
          <cell r="FK256">
            <v>0</v>
          </cell>
          <cell r="FL256">
            <v>0</v>
          </cell>
          <cell r="FM256">
            <v>0</v>
          </cell>
          <cell r="FN256">
            <v>11.49</v>
          </cell>
          <cell r="FO256">
            <v>5.7450000000000001</v>
          </cell>
          <cell r="FQ256">
            <v>11.49</v>
          </cell>
          <cell r="FR256">
            <v>0</v>
          </cell>
          <cell r="FS256">
            <v>0</v>
          </cell>
          <cell r="FT256">
            <v>0</v>
          </cell>
          <cell r="FV256">
            <v>0</v>
          </cell>
          <cell r="FW256">
            <v>0</v>
          </cell>
          <cell r="FX256">
            <v>0</v>
          </cell>
          <cell r="FY256">
            <v>0</v>
          </cell>
          <cell r="GA256">
            <v>0</v>
          </cell>
          <cell r="GB256">
            <v>0</v>
          </cell>
          <cell r="GC256">
            <v>0</v>
          </cell>
          <cell r="GD256">
            <v>0</v>
          </cell>
          <cell r="GE256">
            <v>26.78</v>
          </cell>
          <cell r="GF256">
            <v>6.6950000000000003</v>
          </cell>
          <cell r="GH256">
            <v>26.78</v>
          </cell>
          <cell r="GI256">
            <v>0</v>
          </cell>
          <cell r="GJ256">
            <v>0</v>
          </cell>
          <cell r="GL256">
            <v>0</v>
          </cell>
          <cell r="GM256">
            <v>0</v>
          </cell>
          <cell r="GN256">
            <v>0</v>
          </cell>
          <cell r="GP256">
            <v>0</v>
          </cell>
          <cell r="GQ256">
            <v>0</v>
          </cell>
          <cell r="GR256">
            <v>177.41</v>
          </cell>
          <cell r="GS256">
            <v>184.38</v>
          </cell>
          <cell r="GV256">
            <v>184.38</v>
          </cell>
          <cell r="GX256" t="str">
            <v>&lt;--ADMw_P--</v>
          </cell>
          <cell r="GY256">
            <v>0</v>
          </cell>
          <cell r="GZ256">
            <v>0</v>
          </cell>
          <cell r="HA256">
            <v>0</v>
          </cell>
          <cell r="HB256">
            <v>0</v>
          </cell>
          <cell r="HC256">
            <v>0</v>
          </cell>
          <cell r="HD256" t="str">
            <v>&lt;--Spacer--&gt;</v>
          </cell>
          <cell r="HE256" t="str">
            <v>&lt;--Spacer--&gt;</v>
          </cell>
          <cell r="HF256" t="str">
            <v>&lt;--Spacer--&gt;</v>
          </cell>
          <cell r="HG256" t="str">
            <v>&lt;--Spacer--&gt;</v>
          </cell>
          <cell r="HI256">
            <v>0</v>
          </cell>
          <cell r="HJ256">
            <v>0</v>
          </cell>
          <cell r="HK256">
            <v>0</v>
          </cell>
          <cell r="HL256">
            <v>0</v>
          </cell>
          <cell r="HM256">
            <v>0</v>
          </cell>
          <cell r="HN256">
            <v>0</v>
          </cell>
          <cell r="HO256">
            <v>0</v>
          </cell>
          <cell r="HP256">
            <v>0</v>
          </cell>
          <cell r="HQ256">
            <v>0</v>
          </cell>
          <cell r="HR256">
            <v>0</v>
          </cell>
          <cell r="HS256">
            <v>164</v>
          </cell>
          <cell r="HU256">
            <v>164</v>
          </cell>
          <cell r="HV256">
            <v>0</v>
          </cell>
          <cell r="HW256">
            <v>0</v>
          </cell>
          <cell r="HX256" t="str">
            <v>--ADMw_O--&gt;</v>
          </cell>
          <cell r="HY256">
            <v>164</v>
          </cell>
          <cell r="IA256">
            <v>164</v>
          </cell>
          <cell r="IB256">
            <v>0</v>
          </cell>
          <cell r="IC256">
            <v>0</v>
          </cell>
          <cell r="ID256">
            <v>0</v>
          </cell>
          <cell r="IE256">
            <v>0</v>
          </cell>
          <cell r="IF256">
            <v>13.88</v>
          </cell>
          <cell r="IG256">
            <v>6.94</v>
          </cell>
          <cell r="II256">
            <v>13.88</v>
          </cell>
          <cell r="IJ256">
            <v>0</v>
          </cell>
          <cell r="IK256">
            <v>0</v>
          </cell>
          <cell r="IL256">
            <v>0</v>
          </cell>
          <cell r="IN256">
            <v>0</v>
          </cell>
          <cell r="IO256">
            <v>0</v>
          </cell>
          <cell r="IP256">
            <v>0</v>
          </cell>
          <cell r="IQ256">
            <v>0</v>
          </cell>
          <cell r="IS256">
            <v>0</v>
          </cell>
          <cell r="IT256">
            <v>0</v>
          </cell>
          <cell r="IU256">
            <v>0</v>
          </cell>
          <cell r="IV256">
            <v>0</v>
          </cell>
          <cell r="IW256">
            <v>25.88</v>
          </cell>
          <cell r="IX256">
            <v>6.47</v>
          </cell>
          <cell r="IZ256">
            <v>25.88</v>
          </cell>
          <cell r="JA256">
            <v>0</v>
          </cell>
          <cell r="JB256">
            <v>0</v>
          </cell>
          <cell r="JD256">
            <v>0</v>
          </cell>
          <cell r="JE256">
            <v>0</v>
          </cell>
          <cell r="JF256">
            <v>0</v>
          </cell>
          <cell r="JH256">
            <v>0</v>
          </cell>
          <cell r="JI256">
            <v>0</v>
          </cell>
          <cell r="JJ256">
            <v>177.41</v>
          </cell>
          <cell r="JL256" t="str">
            <v>&lt;--ADMw_O--</v>
          </cell>
          <cell r="JM256">
            <v>0</v>
          </cell>
          <cell r="JN256">
            <v>0</v>
          </cell>
          <cell r="JO256">
            <v>0</v>
          </cell>
          <cell r="JP256">
            <v>0</v>
          </cell>
          <cell r="JQ256">
            <v>0</v>
          </cell>
          <cell r="JR256">
            <v>43640.35126797454</v>
          </cell>
          <cell r="JS256">
            <v>1</v>
          </cell>
          <cell r="JT256">
            <v>3</v>
          </cell>
        </row>
        <row r="257">
          <cell r="A257">
            <v>4667</v>
          </cell>
          <cell r="B257">
            <v>2183</v>
          </cell>
          <cell r="D257" t="str">
            <v>Multnomah</v>
          </cell>
          <cell r="E257" t="str">
            <v>Gresham-Barlow SD 10J</v>
          </cell>
          <cell r="F257" t="str">
            <v>Lewis and Clark Montessori Charter School</v>
          </cell>
          <cell r="H257">
            <v>0</v>
          </cell>
          <cell r="I257">
            <v>0</v>
          </cell>
          <cell r="J257">
            <v>0</v>
          </cell>
          <cell r="K257">
            <v>0</v>
          </cell>
          <cell r="L257">
            <v>0</v>
          </cell>
          <cell r="M257">
            <v>0</v>
          </cell>
          <cell r="N257">
            <v>0</v>
          </cell>
          <cell r="O257">
            <v>0</v>
          </cell>
          <cell r="P257">
            <v>0</v>
          </cell>
          <cell r="Q257">
            <v>0</v>
          </cell>
          <cell r="R257">
            <v>0</v>
          </cell>
          <cell r="T257">
            <v>0</v>
          </cell>
          <cell r="U257">
            <v>0</v>
          </cell>
          <cell r="V257" t="str">
            <v>--ADMw_F--&gt;</v>
          </cell>
          <cell r="W257">
            <v>0</v>
          </cell>
          <cell r="Y257">
            <v>0</v>
          </cell>
          <cell r="Z257">
            <v>0</v>
          </cell>
          <cell r="AA257">
            <v>0</v>
          </cell>
          <cell r="AB257">
            <v>0</v>
          </cell>
          <cell r="AC257">
            <v>0</v>
          </cell>
          <cell r="AD257">
            <v>0</v>
          </cell>
          <cell r="AE257">
            <v>0</v>
          </cell>
          <cell r="AG257">
            <v>0</v>
          </cell>
          <cell r="AH257">
            <v>0</v>
          </cell>
          <cell r="AI257">
            <v>0</v>
          </cell>
          <cell r="AJ257">
            <v>0</v>
          </cell>
          <cell r="AL257">
            <v>0</v>
          </cell>
          <cell r="AM257">
            <v>0</v>
          </cell>
          <cell r="AN257">
            <v>0</v>
          </cell>
          <cell r="AO257">
            <v>0</v>
          </cell>
          <cell r="AQ257">
            <v>0</v>
          </cell>
          <cell r="AR257">
            <v>0</v>
          </cell>
          <cell r="AS257">
            <v>0</v>
          </cell>
          <cell r="AT257">
            <v>0</v>
          </cell>
          <cell r="AU257">
            <v>0</v>
          </cell>
          <cell r="AV257">
            <v>0</v>
          </cell>
          <cell r="AX257">
            <v>0</v>
          </cell>
          <cell r="AY257">
            <v>0</v>
          </cell>
          <cell r="AZ257">
            <v>0</v>
          </cell>
          <cell r="BB257">
            <v>0</v>
          </cell>
          <cell r="BC257">
            <v>0</v>
          </cell>
          <cell r="BD257">
            <v>0</v>
          </cell>
          <cell r="BF257">
            <v>0</v>
          </cell>
          <cell r="BG257">
            <v>0</v>
          </cell>
          <cell r="BH257">
            <v>381.15</v>
          </cell>
          <cell r="BI257">
            <v>0</v>
          </cell>
          <cell r="BL257">
            <v>381.15</v>
          </cell>
          <cell r="BN257" t="str">
            <v>&lt;--ADMw_F--</v>
          </cell>
          <cell r="BO257">
            <v>0</v>
          </cell>
          <cell r="BP257">
            <v>0</v>
          </cell>
          <cell r="BQ257">
            <v>0</v>
          </cell>
          <cell r="BR257">
            <v>0</v>
          </cell>
          <cell r="BS257">
            <v>0</v>
          </cell>
          <cell r="BT257" t="str">
            <v>&lt;--Spacer--&gt;</v>
          </cell>
          <cell r="BU257" t="str">
            <v>&lt;--Spacer--&gt;</v>
          </cell>
          <cell r="BV257" t="str">
            <v>&lt;--Spacer--&gt;</v>
          </cell>
          <cell r="BW257" t="str">
            <v>&lt;--Spacer--&gt;</v>
          </cell>
          <cell r="BY257">
            <v>0</v>
          </cell>
          <cell r="BZ257">
            <v>0</v>
          </cell>
          <cell r="CA257">
            <v>0</v>
          </cell>
          <cell r="CB257">
            <v>0</v>
          </cell>
          <cell r="CC257">
            <v>0</v>
          </cell>
          <cell r="CD257">
            <v>0</v>
          </cell>
          <cell r="CE257">
            <v>0</v>
          </cell>
          <cell r="CF257">
            <v>0</v>
          </cell>
          <cell r="CG257">
            <v>0</v>
          </cell>
          <cell r="CH257">
            <v>0</v>
          </cell>
          <cell r="CI257">
            <v>366.98</v>
          </cell>
          <cell r="CK257">
            <v>366.98</v>
          </cell>
          <cell r="CL257">
            <v>0</v>
          </cell>
          <cell r="CM257">
            <v>0</v>
          </cell>
          <cell r="CN257" t="str">
            <v>--ADMw_C--&gt;</v>
          </cell>
          <cell r="CO257">
            <v>366.98</v>
          </cell>
          <cell r="CQ257">
            <v>366.98</v>
          </cell>
          <cell r="CR257">
            <v>0</v>
          </cell>
          <cell r="CS257">
            <v>0</v>
          </cell>
          <cell r="CT257">
            <v>0</v>
          </cell>
          <cell r="CU257">
            <v>0</v>
          </cell>
          <cell r="CV257">
            <v>2</v>
          </cell>
          <cell r="CW257">
            <v>1</v>
          </cell>
          <cell r="CY257">
            <v>2</v>
          </cell>
          <cell r="CZ257">
            <v>0</v>
          </cell>
          <cell r="DA257">
            <v>0</v>
          </cell>
          <cell r="DB257">
            <v>0</v>
          </cell>
          <cell r="DD257">
            <v>0</v>
          </cell>
          <cell r="DE257">
            <v>0</v>
          </cell>
          <cell r="DF257">
            <v>0</v>
          </cell>
          <cell r="DG257">
            <v>0</v>
          </cell>
          <cell r="DI257">
            <v>0</v>
          </cell>
          <cell r="DJ257">
            <v>0</v>
          </cell>
          <cell r="DK257">
            <v>0</v>
          </cell>
          <cell r="DL257">
            <v>0</v>
          </cell>
          <cell r="DM257">
            <v>52.68</v>
          </cell>
          <cell r="DN257">
            <v>13.17</v>
          </cell>
          <cell r="DP257">
            <v>52.68</v>
          </cell>
          <cell r="DQ257">
            <v>0</v>
          </cell>
          <cell r="DR257">
            <v>0</v>
          </cell>
          <cell r="DT257">
            <v>0</v>
          </cell>
          <cell r="DU257">
            <v>0</v>
          </cell>
          <cell r="DV257">
            <v>0</v>
          </cell>
          <cell r="DX257">
            <v>0</v>
          </cell>
          <cell r="DY257">
            <v>0</v>
          </cell>
          <cell r="DZ257">
            <v>372.75749999999999</v>
          </cell>
          <cell r="EA257">
            <v>381.15</v>
          </cell>
          <cell r="ED257">
            <v>381.15</v>
          </cell>
          <cell r="EF257" t="str">
            <v>&lt;--ADMw_C--</v>
          </cell>
          <cell r="EG257">
            <v>-5.4650000000000002E-3</v>
          </cell>
          <cell r="EH257">
            <v>0</v>
          </cell>
          <cell r="EI257">
            <v>0</v>
          </cell>
          <cell r="EJ257">
            <v>0</v>
          </cell>
          <cell r="EK257">
            <v>0</v>
          </cell>
          <cell r="EL257" t="str">
            <v>&lt;--Spacer--&gt;</v>
          </cell>
          <cell r="EM257" t="str">
            <v>&lt;--Spacer--&gt;</v>
          </cell>
          <cell r="EN257" t="str">
            <v>&lt;--Spacer--&gt;</v>
          </cell>
          <cell r="EO257" t="str">
            <v>&lt;--Spacer--&gt;</v>
          </cell>
          <cell r="EQ257">
            <v>0</v>
          </cell>
          <cell r="ER257">
            <v>0</v>
          </cell>
          <cell r="ES257">
            <v>0</v>
          </cell>
          <cell r="ET257">
            <v>0</v>
          </cell>
          <cell r="EU257">
            <v>0</v>
          </cell>
          <cell r="EV257">
            <v>0</v>
          </cell>
          <cell r="EW257">
            <v>0</v>
          </cell>
          <cell r="EX257">
            <v>0</v>
          </cell>
          <cell r="EY257">
            <v>0</v>
          </cell>
          <cell r="EZ257">
            <v>0</v>
          </cell>
          <cell r="FA257">
            <v>357.53</v>
          </cell>
          <cell r="FC257">
            <v>357.53</v>
          </cell>
          <cell r="FD257">
            <v>0</v>
          </cell>
          <cell r="FE257">
            <v>0</v>
          </cell>
          <cell r="FF257" t="str">
            <v>--ADMw_P--&gt;</v>
          </cell>
          <cell r="FG257">
            <v>357.53</v>
          </cell>
          <cell r="FI257">
            <v>357.53</v>
          </cell>
          <cell r="FJ257">
            <v>0</v>
          </cell>
          <cell r="FK257">
            <v>0</v>
          </cell>
          <cell r="FL257">
            <v>0</v>
          </cell>
          <cell r="FM257">
            <v>0</v>
          </cell>
          <cell r="FN257">
            <v>2.61</v>
          </cell>
          <cell r="FO257">
            <v>1.3049999999999999</v>
          </cell>
          <cell r="FQ257">
            <v>2.61</v>
          </cell>
          <cell r="FR257">
            <v>0</v>
          </cell>
          <cell r="FS257">
            <v>0</v>
          </cell>
          <cell r="FT257">
            <v>0</v>
          </cell>
          <cell r="FV257">
            <v>0</v>
          </cell>
          <cell r="FW257">
            <v>0</v>
          </cell>
          <cell r="FX257">
            <v>0</v>
          </cell>
          <cell r="FY257">
            <v>0</v>
          </cell>
          <cell r="GA257">
            <v>0</v>
          </cell>
          <cell r="GB257">
            <v>0</v>
          </cell>
          <cell r="GC257">
            <v>0</v>
          </cell>
          <cell r="GD257">
            <v>0</v>
          </cell>
          <cell r="GE257">
            <v>55.69</v>
          </cell>
          <cell r="GF257">
            <v>13.922499999999999</v>
          </cell>
          <cell r="GH257">
            <v>55.69</v>
          </cell>
          <cell r="GI257">
            <v>0</v>
          </cell>
          <cell r="GJ257">
            <v>0</v>
          </cell>
          <cell r="GL257">
            <v>0</v>
          </cell>
          <cell r="GM257">
            <v>0</v>
          </cell>
          <cell r="GN257">
            <v>0</v>
          </cell>
          <cell r="GP257">
            <v>0</v>
          </cell>
          <cell r="GQ257">
            <v>0</v>
          </cell>
          <cell r="GR257">
            <v>354.3125</v>
          </cell>
          <cell r="GS257">
            <v>372.75749999999999</v>
          </cell>
          <cell r="GV257">
            <v>372.75749999999999</v>
          </cell>
          <cell r="GX257" t="str">
            <v>&lt;--ADMw_P--</v>
          </cell>
          <cell r="GY257">
            <v>0</v>
          </cell>
          <cell r="GZ257">
            <v>0</v>
          </cell>
          <cell r="HA257">
            <v>0</v>
          </cell>
          <cell r="HB257">
            <v>0</v>
          </cell>
          <cell r="HC257">
            <v>0</v>
          </cell>
          <cell r="HD257" t="str">
            <v>&lt;--Spacer--&gt;</v>
          </cell>
          <cell r="HE257" t="str">
            <v>&lt;--Spacer--&gt;</v>
          </cell>
          <cell r="HF257" t="str">
            <v>&lt;--Spacer--&gt;</v>
          </cell>
          <cell r="HG257" t="str">
            <v>&lt;--Spacer--&gt;</v>
          </cell>
          <cell r="HI257">
            <v>0</v>
          </cell>
          <cell r="HJ257">
            <v>0</v>
          </cell>
          <cell r="HK257">
            <v>0</v>
          </cell>
          <cell r="HL257">
            <v>0</v>
          </cell>
          <cell r="HM257">
            <v>0</v>
          </cell>
          <cell r="HN257">
            <v>0</v>
          </cell>
          <cell r="HO257">
            <v>0</v>
          </cell>
          <cell r="HP257">
            <v>0</v>
          </cell>
          <cell r="HQ257">
            <v>0</v>
          </cell>
          <cell r="HR257">
            <v>0</v>
          </cell>
          <cell r="HS257">
            <v>339.59</v>
          </cell>
          <cell r="HU257">
            <v>339.59</v>
          </cell>
          <cell r="HV257">
            <v>0</v>
          </cell>
          <cell r="HW257">
            <v>0</v>
          </cell>
          <cell r="HX257" t="str">
            <v>--ADMw_O--&gt;</v>
          </cell>
          <cell r="HY257">
            <v>339.59</v>
          </cell>
          <cell r="IA257">
            <v>339.59</v>
          </cell>
          <cell r="IB257">
            <v>0</v>
          </cell>
          <cell r="IC257">
            <v>0</v>
          </cell>
          <cell r="ID257">
            <v>0</v>
          </cell>
          <cell r="IE257">
            <v>0</v>
          </cell>
          <cell r="IF257">
            <v>2.65</v>
          </cell>
          <cell r="IG257">
            <v>1.325</v>
          </cell>
          <cell r="II257">
            <v>2.65</v>
          </cell>
          <cell r="IJ257">
            <v>0</v>
          </cell>
          <cell r="IK257">
            <v>0</v>
          </cell>
          <cell r="IL257">
            <v>0</v>
          </cell>
          <cell r="IN257">
            <v>0</v>
          </cell>
          <cell r="IO257">
            <v>0</v>
          </cell>
          <cell r="IP257">
            <v>0</v>
          </cell>
          <cell r="IQ257">
            <v>0</v>
          </cell>
          <cell r="IS257">
            <v>0</v>
          </cell>
          <cell r="IT257">
            <v>0</v>
          </cell>
          <cell r="IU257">
            <v>0</v>
          </cell>
          <cell r="IV257">
            <v>0</v>
          </cell>
          <cell r="IW257">
            <v>53.59</v>
          </cell>
          <cell r="IX257">
            <v>13.397500000000001</v>
          </cell>
          <cell r="IZ257">
            <v>53.59</v>
          </cell>
          <cell r="JA257">
            <v>0</v>
          </cell>
          <cell r="JB257">
            <v>0</v>
          </cell>
          <cell r="JD257">
            <v>0</v>
          </cell>
          <cell r="JE257">
            <v>0</v>
          </cell>
          <cell r="JF257">
            <v>0</v>
          </cell>
          <cell r="JH257">
            <v>0</v>
          </cell>
          <cell r="JI257">
            <v>0</v>
          </cell>
          <cell r="JJ257">
            <v>354.3125</v>
          </cell>
          <cell r="JL257" t="str">
            <v>&lt;--ADMw_O--</v>
          </cell>
          <cell r="JM257">
            <v>0</v>
          </cell>
          <cell r="JN257">
            <v>0</v>
          </cell>
          <cell r="JO257">
            <v>0</v>
          </cell>
          <cell r="JP257">
            <v>0</v>
          </cell>
          <cell r="JQ257">
            <v>0</v>
          </cell>
          <cell r="JR257">
            <v>43640.35126797454</v>
          </cell>
          <cell r="JS257">
            <v>1</v>
          </cell>
          <cell r="JT257">
            <v>3</v>
          </cell>
        </row>
        <row r="258">
          <cell r="A258">
            <v>4740</v>
          </cell>
          <cell r="B258">
            <v>2183</v>
          </cell>
          <cell r="D258" t="str">
            <v>Multnomah</v>
          </cell>
          <cell r="E258" t="str">
            <v>Gresham-Barlow SD 10J</v>
          </cell>
          <cell r="F258" t="str">
            <v>Metro East Web Academy</v>
          </cell>
          <cell r="H258">
            <v>0</v>
          </cell>
          <cell r="I258">
            <v>0</v>
          </cell>
          <cell r="J258">
            <v>0</v>
          </cell>
          <cell r="K258">
            <v>0</v>
          </cell>
          <cell r="L258">
            <v>0</v>
          </cell>
          <cell r="M258">
            <v>0</v>
          </cell>
          <cell r="N258">
            <v>0</v>
          </cell>
          <cell r="O258">
            <v>0</v>
          </cell>
          <cell r="P258">
            <v>0</v>
          </cell>
          <cell r="Q258">
            <v>0</v>
          </cell>
          <cell r="R258">
            <v>0</v>
          </cell>
          <cell r="T258">
            <v>0</v>
          </cell>
          <cell r="U258">
            <v>0</v>
          </cell>
          <cell r="V258" t="str">
            <v>--ADMw_F--&gt;</v>
          </cell>
          <cell r="W258">
            <v>0</v>
          </cell>
          <cell r="Y258">
            <v>0</v>
          </cell>
          <cell r="Z258">
            <v>0</v>
          </cell>
          <cell r="AA258">
            <v>0</v>
          </cell>
          <cell r="AB258">
            <v>0</v>
          </cell>
          <cell r="AC258">
            <v>0</v>
          </cell>
          <cell r="AD258">
            <v>0</v>
          </cell>
          <cell r="AE258">
            <v>0</v>
          </cell>
          <cell r="AG258">
            <v>0</v>
          </cell>
          <cell r="AH258">
            <v>0</v>
          </cell>
          <cell r="AI258">
            <v>0</v>
          </cell>
          <cell r="AJ258">
            <v>0</v>
          </cell>
          <cell r="AL258">
            <v>0</v>
          </cell>
          <cell r="AM258">
            <v>0</v>
          </cell>
          <cell r="AN258">
            <v>0</v>
          </cell>
          <cell r="AO258">
            <v>0</v>
          </cell>
          <cell r="AQ258">
            <v>0</v>
          </cell>
          <cell r="AR258">
            <v>0</v>
          </cell>
          <cell r="AS258">
            <v>0</v>
          </cell>
          <cell r="AT258">
            <v>0</v>
          </cell>
          <cell r="AU258">
            <v>0</v>
          </cell>
          <cell r="AV258">
            <v>0</v>
          </cell>
          <cell r="AX258">
            <v>0</v>
          </cell>
          <cell r="AY258">
            <v>0</v>
          </cell>
          <cell r="AZ258">
            <v>0</v>
          </cell>
          <cell r="BB258">
            <v>0</v>
          </cell>
          <cell r="BC258">
            <v>0</v>
          </cell>
          <cell r="BD258">
            <v>0</v>
          </cell>
          <cell r="BF258">
            <v>0</v>
          </cell>
          <cell r="BG258">
            <v>0</v>
          </cell>
          <cell r="BH258">
            <v>538.22749999999996</v>
          </cell>
          <cell r="BI258">
            <v>0</v>
          </cell>
          <cell r="BL258">
            <v>538.22749999999996</v>
          </cell>
          <cell r="BN258" t="str">
            <v>&lt;--ADMw_F--</v>
          </cell>
          <cell r="BO258">
            <v>0</v>
          </cell>
          <cell r="BP258">
            <v>0</v>
          </cell>
          <cell r="BQ258">
            <v>0</v>
          </cell>
          <cell r="BR258">
            <v>0</v>
          </cell>
          <cell r="BS258">
            <v>0</v>
          </cell>
          <cell r="BT258" t="str">
            <v>&lt;--Spacer--&gt;</v>
          </cell>
          <cell r="BU258" t="str">
            <v>&lt;--Spacer--&gt;</v>
          </cell>
          <cell r="BV258" t="str">
            <v>&lt;--Spacer--&gt;</v>
          </cell>
          <cell r="BW258" t="str">
            <v>&lt;--Spacer--&gt;</v>
          </cell>
          <cell r="BY258">
            <v>0</v>
          </cell>
          <cell r="BZ258">
            <v>0</v>
          </cell>
          <cell r="CA258">
            <v>0</v>
          </cell>
          <cell r="CB258">
            <v>0</v>
          </cell>
          <cell r="CC258">
            <v>0</v>
          </cell>
          <cell r="CD258">
            <v>0</v>
          </cell>
          <cell r="CE258">
            <v>0</v>
          </cell>
          <cell r="CF258">
            <v>0</v>
          </cell>
          <cell r="CG258">
            <v>0</v>
          </cell>
          <cell r="CH258">
            <v>0</v>
          </cell>
          <cell r="CI258">
            <v>509.69</v>
          </cell>
          <cell r="CK258">
            <v>509.69</v>
          </cell>
          <cell r="CL258">
            <v>0</v>
          </cell>
          <cell r="CM258">
            <v>0</v>
          </cell>
          <cell r="CN258" t="str">
            <v>--ADMw_C--&gt;</v>
          </cell>
          <cell r="CO258">
            <v>509.69</v>
          </cell>
          <cell r="CQ258">
            <v>509.69</v>
          </cell>
          <cell r="CR258">
            <v>0</v>
          </cell>
          <cell r="CS258">
            <v>0</v>
          </cell>
          <cell r="CT258">
            <v>0</v>
          </cell>
          <cell r="CU258">
            <v>0</v>
          </cell>
          <cell r="CV258">
            <v>7.59</v>
          </cell>
          <cell r="CW258">
            <v>3.7949999999999999</v>
          </cell>
          <cell r="CY258">
            <v>7.59</v>
          </cell>
          <cell r="CZ258">
            <v>0</v>
          </cell>
          <cell r="DA258">
            <v>6.45</v>
          </cell>
          <cell r="DB258">
            <v>6.45</v>
          </cell>
          <cell r="DD258">
            <v>6.45</v>
          </cell>
          <cell r="DE258">
            <v>0</v>
          </cell>
          <cell r="DF258">
            <v>0</v>
          </cell>
          <cell r="DG258">
            <v>0</v>
          </cell>
          <cell r="DI258">
            <v>0</v>
          </cell>
          <cell r="DJ258">
            <v>0</v>
          </cell>
          <cell r="DK258">
            <v>0</v>
          </cell>
          <cell r="DL258">
            <v>0</v>
          </cell>
          <cell r="DM258">
            <v>73.17</v>
          </cell>
          <cell r="DN258">
            <v>18.2925</v>
          </cell>
          <cell r="DP258">
            <v>73.17</v>
          </cell>
          <cell r="DQ258">
            <v>0</v>
          </cell>
          <cell r="DR258">
            <v>0</v>
          </cell>
          <cell r="DT258">
            <v>0</v>
          </cell>
          <cell r="DU258">
            <v>0</v>
          </cell>
          <cell r="DV258">
            <v>0</v>
          </cell>
          <cell r="DX258">
            <v>0</v>
          </cell>
          <cell r="DY258">
            <v>0</v>
          </cell>
          <cell r="DZ258">
            <v>503.92250000000001</v>
          </cell>
          <cell r="EA258">
            <v>538.22749999999996</v>
          </cell>
          <cell r="ED258">
            <v>538.22749999999996</v>
          </cell>
          <cell r="EF258" t="str">
            <v>&lt;--ADMw_C--</v>
          </cell>
          <cell r="EG258">
            <v>-5.4650000000000002E-3</v>
          </cell>
          <cell r="EH258">
            <v>0</v>
          </cell>
          <cell r="EI258">
            <v>0</v>
          </cell>
          <cell r="EJ258">
            <v>0</v>
          </cell>
          <cell r="EK258">
            <v>0</v>
          </cell>
          <cell r="EL258" t="str">
            <v>&lt;--Spacer--&gt;</v>
          </cell>
          <cell r="EM258" t="str">
            <v>&lt;--Spacer--&gt;</v>
          </cell>
          <cell r="EN258" t="str">
            <v>&lt;--Spacer--&gt;</v>
          </cell>
          <cell r="EO258" t="str">
            <v>&lt;--Spacer--&gt;</v>
          </cell>
          <cell r="EQ258">
            <v>0</v>
          </cell>
          <cell r="ER258">
            <v>0</v>
          </cell>
          <cell r="ES258">
            <v>0</v>
          </cell>
          <cell r="ET258">
            <v>0</v>
          </cell>
          <cell r="EU258">
            <v>0</v>
          </cell>
          <cell r="EV258">
            <v>0</v>
          </cell>
          <cell r="EW258">
            <v>0</v>
          </cell>
          <cell r="EX258">
            <v>0</v>
          </cell>
          <cell r="EY258">
            <v>0</v>
          </cell>
          <cell r="EZ258">
            <v>0</v>
          </cell>
          <cell r="FA258">
            <v>477.88</v>
          </cell>
          <cell r="FC258">
            <v>477.88</v>
          </cell>
          <cell r="FD258">
            <v>0</v>
          </cell>
          <cell r="FE258">
            <v>0</v>
          </cell>
          <cell r="FF258" t="str">
            <v>--ADMw_P--&gt;</v>
          </cell>
          <cell r="FG258">
            <v>477.88</v>
          </cell>
          <cell r="FI258">
            <v>477.88</v>
          </cell>
          <cell r="FJ258">
            <v>0</v>
          </cell>
          <cell r="FK258">
            <v>0</v>
          </cell>
          <cell r="FL258">
            <v>0</v>
          </cell>
          <cell r="FM258">
            <v>0</v>
          </cell>
          <cell r="FN258">
            <v>4.13</v>
          </cell>
          <cell r="FO258">
            <v>2.0649999999999999</v>
          </cell>
          <cell r="FQ258">
            <v>4.13</v>
          </cell>
          <cell r="FR258">
            <v>0</v>
          </cell>
          <cell r="FS258">
            <v>5.37</v>
          </cell>
          <cell r="FT258">
            <v>5.37</v>
          </cell>
          <cell r="FV258">
            <v>5.37</v>
          </cell>
          <cell r="FW258">
            <v>0</v>
          </cell>
          <cell r="FX258">
            <v>0</v>
          </cell>
          <cell r="FY258">
            <v>0</v>
          </cell>
          <cell r="GA258">
            <v>0</v>
          </cell>
          <cell r="GB258">
            <v>0</v>
          </cell>
          <cell r="GC258">
            <v>0</v>
          </cell>
          <cell r="GD258">
            <v>0</v>
          </cell>
          <cell r="GE258">
            <v>74.430000000000007</v>
          </cell>
          <cell r="GF258">
            <v>18.607500000000002</v>
          </cell>
          <cell r="GH258">
            <v>74.430000000000007</v>
          </cell>
          <cell r="GI258">
            <v>0</v>
          </cell>
          <cell r="GJ258">
            <v>0</v>
          </cell>
          <cell r="GL258">
            <v>0</v>
          </cell>
          <cell r="GM258">
            <v>0</v>
          </cell>
          <cell r="GN258">
            <v>0</v>
          </cell>
          <cell r="GP258">
            <v>0</v>
          </cell>
          <cell r="GQ258">
            <v>0</v>
          </cell>
          <cell r="GR258">
            <v>441.005</v>
          </cell>
          <cell r="GS258">
            <v>503.92250000000001</v>
          </cell>
          <cell r="GV258">
            <v>503.92250000000001</v>
          </cell>
          <cell r="GX258" t="str">
            <v>&lt;--ADMw_P--</v>
          </cell>
          <cell r="GY258">
            <v>0</v>
          </cell>
          <cell r="GZ258">
            <v>0</v>
          </cell>
          <cell r="HA258">
            <v>0</v>
          </cell>
          <cell r="HB258">
            <v>0</v>
          </cell>
          <cell r="HC258">
            <v>0</v>
          </cell>
          <cell r="HD258" t="str">
            <v>&lt;--Spacer--&gt;</v>
          </cell>
          <cell r="HE258" t="str">
            <v>&lt;--Spacer--&gt;</v>
          </cell>
          <cell r="HF258" t="str">
            <v>&lt;--Spacer--&gt;</v>
          </cell>
          <cell r="HG258" t="str">
            <v>&lt;--Spacer--&gt;</v>
          </cell>
          <cell r="HI258">
            <v>0</v>
          </cell>
          <cell r="HJ258">
            <v>0</v>
          </cell>
          <cell r="HK258">
            <v>0</v>
          </cell>
          <cell r="HL258">
            <v>0</v>
          </cell>
          <cell r="HM258">
            <v>0</v>
          </cell>
          <cell r="HN258">
            <v>0</v>
          </cell>
          <cell r="HO258">
            <v>0</v>
          </cell>
          <cell r="HP258">
            <v>0</v>
          </cell>
          <cell r="HQ258">
            <v>0</v>
          </cell>
          <cell r="HR258">
            <v>0</v>
          </cell>
          <cell r="HS258">
            <v>421.32</v>
          </cell>
          <cell r="HU258">
            <v>421.32</v>
          </cell>
          <cell r="HV258">
            <v>0</v>
          </cell>
          <cell r="HW258">
            <v>0</v>
          </cell>
          <cell r="HX258" t="str">
            <v>--ADMw_O--&gt;</v>
          </cell>
          <cell r="HY258">
            <v>421.32</v>
          </cell>
          <cell r="IA258">
            <v>421.32</v>
          </cell>
          <cell r="IB258">
            <v>0</v>
          </cell>
          <cell r="IC258">
            <v>0</v>
          </cell>
          <cell r="ID258">
            <v>0</v>
          </cell>
          <cell r="IE258">
            <v>0</v>
          </cell>
          <cell r="IF258">
            <v>2.19</v>
          </cell>
          <cell r="IG258">
            <v>1.095</v>
          </cell>
          <cell r="II258">
            <v>2.19</v>
          </cell>
          <cell r="IJ258">
            <v>0</v>
          </cell>
          <cell r="IK258">
            <v>1.97</v>
          </cell>
          <cell r="IL258">
            <v>1.97</v>
          </cell>
          <cell r="IN258">
            <v>1.97</v>
          </cell>
          <cell r="IO258">
            <v>0</v>
          </cell>
          <cell r="IP258">
            <v>0</v>
          </cell>
          <cell r="IQ258">
            <v>0</v>
          </cell>
          <cell r="IS258">
            <v>0</v>
          </cell>
          <cell r="IT258">
            <v>0</v>
          </cell>
          <cell r="IU258">
            <v>0</v>
          </cell>
          <cell r="IV258">
            <v>0</v>
          </cell>
          <cell r="IW258">
            <v>66.48</v>
          </cell>
          <cell r="IX258">
            <v>16.62</v>
          </cell>
          <cell r="IZ258">
            <v>66.48</v>
          </cell>
          <cell r="JA258">
            <v>0</v>
          </cell>
          <cell r="JB258">
            <v>0</v>
          </cell>
          <cell r="JD258">
            <v>0</v>
          </cell>
          <cell r="JE258">
            <v>0</v>
          </cell>
          <cell r="JF258">
            <v>0</v>
          </cell>
          <cell r="JH258">
            <v>0</v>
          </cell>
          <cell r="JI258">
            <v>0</v>
          </cell>
          <cell r="JJ258">
            <v>441.005</v>
          </cell>
          <cell r="JL258" t="str">
            <v>&lt;--ADMw_O--</v>
          </cell>
          <cell r="JM258">
            <v>0</v>
          </cell>
          <cell r="JN258">
            <v>0</v>
          </cell>
          <cell r="JO258">
            <v>0</v>
          </cell>
          <cell r="JP258">
            <v>0</v>
          </cell>
          <cell r="JQ258">
            <v>0</v>
          </cell>
          <cell r="JR258">
            <v>43640.35126797454</v>
          </cell>
          <cell r="JS258">
            <v>1</v>
          </cell>
          <cell r="JT258">
            <v>3</v>
          </cell>
        </row>
        <row r="259">
          <cell r="A259">
            <v>2185</v>
          </cell>
          <cell r="B259">
            <v>2185</v>
          </cell>
          <cell r="C259" t="str">
            <v>26028</v>
          </cell>
          <cell r="D259" t="str">
            <v>Multnomah</v>
          </cell>
          <cell r="E259" t="str">
            <v>Centennial SD 28J</v>
          </cell>
          <cell r="G259">
            <v>2148</v>
          </cell>
          <cell r="H259">
            <v>12979746</v>
          </cell>
          <cell r="I259">
            <v>1000</v>
          </cell>
          <cell r="J259">
            <v>0</v>
          </cell>
          <cell r="K259">
            <v>0</v>
          </cell>
          <cell r="L259">
            <v>0</v>
          </cell>
          <cell r="M259">
            <v>0</v>
          </cell>
          <cell r="N259">
            <v>0</v>
          </cell>
          <cell r="O259">
            <v>0</v>
          </cell>
          <cell r="P259">
            <v>12.37</v>
          </cell>
          <cell r="Q259">
            <v>3369741</v>
          </cell>
          <cell r="R259">
            <v>6082</v>
          </cell>
          <cell r="S259">
            <v>6082</v>
          </cell>
          <cell r="T259">
            <v>6082</v>
          </cell>
          <cell r="U259">
            <v>0</v>
          </cell>
          <cell r="V259" t="str">
            <v>--ADMw_F--&gt;</v>
          </cell>
          <cell r="W259">
            <v>6082</v>
          </cell>
          <cell r="X259">
            <v>6082</v>
          </cell>
          <cell r="Y259">
            <v>6082</v>
          </cell>
          <cell r="Z259">
            <v>0</v>
          </cell>
          <cell r="AA259">
            <v>872</v>
          </cell>
          <cell r="AB259">
            <v>669.02</v>
          </cell>
          <cell r="AC259">
            <v>100.3</v>
          </cell>
          <cell r="AD259">
            <v>1475</v>
          </cell>
          <cell r="AE259">
            <v>737.5</v>
          </cell>
          <cell r="AF259">
            <v>1475</v>
          </cell>
          <cell r="AG259">
            <v>1475</v>
          </cell>
          <cell r="AH259">
            <v>0</v>
          </cell>
          <cell r="AI259">
            <v>14</v>
          </cell>
          <cell r="AJ259">
            <v>14</v>
          </cell>
          <cell r="AK259">
            <v>14</v>
          </cell>
          <cell r="AL259">
            <v>14</v>
          </cell>
          <cell r="AM259">
            <v>0</v>
          </cell>
          <cell r="AN259">
            <v>0</v>
          </cell>
          <cell r="AO259">
            <v>0</v>
          </cell>
          <cell r="AP259">
            <v>0</v>
          </cell>
          <cell r="AQ259">
            <v>0</v>
          </cell>
          <cell r="AR259">
            <v>0</v>
          </cell>
          <cell r="AS259">
            <v>43</v>
          </cell>
          <cell r="AT259">
            <v>10.75</v>
          </cell>
          <cell r="AU259">
            <v>1315.75</v>
          </cell>
          <cell r="AV259">
            <v>328.9375</v>
          </cell>
          <cell r="AW259">
            <v>1315.75</v>
          </cell>
          <cell r="AX259">
            <v>1315.75</v>
          </cell>
          <cell r="AY259">
            <v>0</v>
          </cell>
          <cell r="AZ259">
            <v>0</v>
          </cell>
          <cell r="BA259">
            <v>0</v>
          </cell>
          <cell r="BB259">
            <v>0</v>
          </cell>
          <cell r="BC259">
            <v>0</v>
          </cell>
          <cell r="BD259">
            <v>0</v>
          </cell>
          <cell r="BE259">
            <v>0</v>
          </cell>
          <cell r="BF259">
            <v>0</v>
          </cell>
          <cell r="BG259">
            <v>0</v>
          </cell>
          <cell r="BH259">
            <v>7720.1696000000002</v>
          </cell>
          <cell r="BI259">
            <v>7942.5074999999997</v>
          </cell>
          <cell r="BJ259">
            <v>7720.1696000000002</v>
          </cell>
          <cell r="BK259">
            <v>7942.5074999999997</v>
          </cell>
          <cell r="BL259">
            <v>7942.5074999999997</v>
          </cell>
          <cell r="BM259">
            <v>7942.5074999999997</v>
          </cell>
          <cell r="BN259" t="str">
            <v>&lt;--ADMw_F--</v>
          </cell>
          <cell r="BO259">
            <v>-4.9880000000000002E-3</v>
          </cell>
          <cell r="BP259">
            <v>0</v>
          </cell>
          <cell r="BQ259">
            <v>554.04999999999995</v>
          </cell>
          <cell r="BR259">
            <v>34</v>
          </cell>
          <cell r="BS259">
            <v>0.7</v>
          </cell>
          <cell r="BT259" t="str">
            <v>&lt;--Spacer--&gt;</v>
          </cell>
          <cell r="BU259" t="str">
            <v>&lt;--Spacer--&gt;</v>
          </cell>
          <cell r="BV259" t="str">
            <v>&lt;--Spacer--&gt;</v>
          </cell>
          <cell r="BW259" t="str">
            <v>&lt;--Spacer--&gt;</v>
          </cell>
          <cell r="BX259">
            <v>2148</v>
          </cell>
          <cell r="BY259">
            <v>12663167</v>
          </cell>
          <cell r="BZ259">
            <v>1000</v>
          </cell>
          <cell r="CA259">
            <v>0</v>
          </cell>
          <cell r="CB259">
            <v>0</v>
          </cell>
          <cell r="CC259">
            <v>0</v>
          </cell>
          <cell r="CD259">
            <v>0</v>
          </cell>
          <cell r="CE259">
            <v>0</v>
          </cell>
          <cell r="CF259">
            <v>0</v>
          </cell>
          <cell r="CG259">
            <v>12.93</v>
          </cell>
          <cell r="CH259">
            <v>3271593</v>
          </cell>
          <cell r="CI259">
            <v>6025.86</v>
          </cell>
          <cell r="CJ259">
            <v>6025.86</v>
          </cell>
          <cell r="CK259">
            <v>6025.86</v>
          </cell>
          <cell r="CL259">
            <v>0</v>
          </cell>
          <cell r="CM259">
            <v>0</v>
          </cell>
          <cell r="CN259" t="str">
            <v>--ADMw_C--&gt;</v>
          </cell>
          <cell r="CO259">
            <v>6025.86</v>
          </cell>
          <cell r="CP259">
            <v>6025.86</v>
          </cell>
          <cell r="CQ259">
            <v>6025.86</v>
          </cell>
          <cell r="CR259">
            <v>0</v>
          </cell>
          <cell r="CS259">
            <v>872</v>
          </cell>
          <cell r="CT259">
            <v>662.84460000000001</v>
          </cell>
          <cell r="CU259">
            <v>100.3</v>
          </cell>
          <cell r="CV259">
            <v>1155.33</v>
          </cell>
          <cell r="CW259">
            <v>577.66499999999996</v>
          </cell>
          <cell r="CX259">
            <v>1155.33</v>
          </cell>
          <cell r="CY259">
            <v>1155.33</v>
          </cell>
          <cell r="CZ259">
            <v>0</v>
          </cell>
          <cell r="DA259">
            <v>16.850000000000001</v>
          </cell>
          <cell r="DB259">
            <v>16.850000000000001</v>
          </cell>
          <cell r="DC259">
            <v>16.850000000000001</v>
          </cell>
          <cell r="DD259">
            <v>16.850000000000001</v>
          </cell>
          <cell r="DE259">
            <v>0</v>
          </cell>
          <cell r="DF259">
            <v>0</v>
          </cell>
          <cell r="DG259">
            <v>0</v>
          </cell>
          <cell r="DH259">
            <v>0</v>
          </cell>
          <cell r="DI259">
            <v>0</v>
          </cell>
          <cell r="DJ259">
            <v>0</v>
          </cell>
          <cell r="DK259">
            <v>43</v>
          </cell>
          <cell r="DL259">
            <v>10.75</v>
          </cell>
          <cell r="DM259">
            <v>1303.5999999999999</v>
          </cell>
          <cell r="DN259">
            <v>325.89999999999998</v>
          </cell>
          <cell r="DO259">
            <v>1303.5999999999999</v>
          </cell>
          <cell r="DP259">
            <v>1303.5999999999999</v>
          </cell>
          <cell r="DQ259">
            <v>0</v>
          </cell>
          <cell r="DR259">
            <v>0</v>
          </cell>
          <cell r="DS259">
            <v>0</v>
          </cell>
          <cell r="DT259">
            <v>0</v>
          </cell>
          <cell r="DU259">
            <v>0</v>
          </cell>
          <cell r="DV259">
            <v>0</v>
          </cell>
          <cell r="DW259">
            <v>0</v>
          </cell>
          <cell r="DX259">
            <v>0</v>
          </cell>
          <cell r="DY259">
            <v>0</v>
          </cell>
          <cell r="DZ259">
            <v>7857.2833000000001</v>
          </cell>
          <cell r="EA259">
            <v>7720.1696000000002</v>
          </cell>
          <cell r="EB259">
            <v>7857.2833000000001</v>
          </cell>
          <cell r="EC259">
            <v>7720.1696000000002</v>
          </cell>
          <cell r="ED259">
            <v>7857.2833000000001</v>
          </cell>
          <cell r="EE259">
            <v>7857.2833000000001</v>
          </cell>
          <cell r="EF259" t="str">
            <v>&lt;--ADMw_C--</v>
          </cell>
          <cell r="EG259">
            <v>-9.2569999999999996E-3</v>
          </cell>
          <cell r="EH259">
            <v>0</v>
          </cell>
          <cell r="EI259">
            <v>537.9</v>
          </cell>
          <cell r="EJ259">
            <v>36</v>
          </cell>
          <cell r="EK259">
            <v>0.7</v>
          </cell>
          <cell r="EL259" t="str">
            <v>&lt;--Spacer--&gt;</v>
          </cell>
          <cell r="EM259" t="str">
            <v>&lt;--Spacer--&gt;</v>
          </cell>
          <cell r="EN259" t="str">
            <v>&lt;--Spacer--&gt;</v>
          </cell>
          <cell r="EO259" t="str">
            <v>&lt;--Spacer--&gt;</v>
          </cell>
          <cell r="EP259">
            <v>2148</v>
          </cell>
          <cell r="EQ259">
            <v>12784484</v>
          </cell>
          <cell r="ER259">
            <v>3105</v>
          </cell>
          <cell r="ES259">
            <v>665012</v>
          </cell>
          <cell r="ET259">
            <v>819</v>
          </cell>
          <cell r="EU259">
            <v>0</v>
          </cell>
          <cell r="EV259">
            <v>0</v>
          </cell>
          <cell r="EW259">
            <v>0</v>
          </cell>
          <cell r="EX259">
            <v>0</v>
          </cell>
          <cell r="EY259">
            <v>12.37</v>
          </cell>
          <cell r="EZ259">
            <v>2952216</v>
          </cell>
          <cell r="FA259">
            <v>6083.28</v>
          </cell>
          <cell r="FB259">
            <v>6083.28</v>
          </cell>
          <cell r="FC259">
            <v>6083.28</v>
          </cell>
          <cell r="FD259">
            <v>0</v>
          </cell>
          <cell r="FE259">
            <v>0</v>
          </cell>
          <cell r="FF259" t="str">
            <v>--ADMw_P--&gt;</v>
          </cell>
          <cell r="FG259">
            <v>6083.28</v>
          </cell>
          <cell r="FH259">
            <v>6083.28</v>
          </cell>
          <cell r="FI259">
            <v>6083.28</v>
          </cell>
          <cell r="FJ259">
            <v>0</v>
          </cell>
          <cell r="FK259">
            <v>917</v>
          </cell>
          <cell r="FL259">
            <v>669.16079999999999</v>
          </cell>
          <cell r="FM259">
            <v>100.3</v>
          </cell>
          <cell r="FN259">
            <v>1209.58</v>
          </cell>
          <cell r="FO259">
            <v>604.79</v>
          </cell>
          <cell r="FP259">
            <v>1209.58</v>
          </cell>
          <cell r="FQ259">
            <v>1209.58</v>
          </cell>
          <cell r="FR259">
            <v>0</v>
          </cell>
          <cell r="FS259">
            <v>18.25</v>
          </cell>
          <cell r="FT259">
            <v>18.25</v>
          </cell>
          <cell r="FU259">
            <v>18.25</v>
          </cell>
          <cell r="FV259">
            <v>18.25</v>
          </cell>
          <cell r="FW259">
            <v>0</v>
          </cell>
          <cell r="FX259">
            <v>0</v>
          </cell>
          <cell r="FY259">
            <v>0</v>
          </cell>
          <cell r="FZ259">
            <v>0</v>
          </cell>
          <cell r="GA259">
            <v>0</v>
          </cell>
          <cell r="GB259">
            <v>0</v>
          </cell>
          <cell r="GC259">
            <v>51</v>
          </cell>
          <cell r="GD259">
            <v>12.75</v>
          </cell>
          <cell r="GE259">
            <v>1475.01</v>
          </cell>
          <cell r="GF259">
            <v>368.7525</v>
          </cell>
          <cell r="GG259">
            <v>1475.01</v>
          </cell>
          <cell r="GH259">
            <v>1475.01</v>
          </cell>
          <cell r="GI259">
            <v>0</v>
          </cell>
          <cell r="GJ259">
            <v>0</v>
          </cell>
          <cell r="GK259">
            <v>0</v>
          </cell>
          <cell r="GL259">
            <v>0</v>
          </cell>
          <cell r="GM259">
            <v>0</v>
          </cell>
          <cell r="GN259">
            <v>0</v>
          </cell>
          <cell r="GO259">
            <v>0</v>
          </cell>
          <cell r="GP259">
            <v>0</v>
          </cell>
          <cell r="GQ259">
            <v>0</v>
          </cell>
          <cell r="GR259">
            <v>7959.8519999999999</v>
          </cell>
          <cell r="GS259">
            <v>7857.2833000000001</v>
          </cell>
          <cell r="GT259">
            <v>7959.8519999999999</v>
          </cell>
          <cell r="GU259">
            <v>7857.2833000000001</v>
          </cell>
          <cell r="GV259">
            <v>7959.8519999999999</v>
          </cell>
          <cell r="GW259">
            <v>7959.8519999999999</v>
          </cell>
          <cell r="GX259" t="str">
            <v>&lt;--ADMw_P--</v>
          </cell>
          <cell r="GY259">
            <v>-9.9600000000000001E-3</v>
          </cell>
          <cell r="GZ259">
            <v>0</v>
          </cell>
          <cell r="HA259">
            <v>485.3</v>
          </cell>
          <cell r="HB259">
            <v>23</v>
          </cell>
          <cell r="HC259">
            <v>0.7</v>
          </cell>
          <cell r="HD259" t="str">
            <v>&lt;--Spacer--&gt;</v>
          </cell>
          <cell r="HE259" t="str">
            <v>&lt;--Spacer--&gt;</v>
          </cell>
          <cell r="HF259" t="str">
            <v>&lt;--Spacer--&gt;</v>
          </cell>
          <cell r="HG259" t="str">
            <v>&lt;--Spacer--&gt;</v>
          </cell>
          <cell r="HH259">
            <v>2148</v>
          </cell>
          <cell r="HI259">
            <v>11918057</v>
          </cell>
          <cell r="HJ259">
            <v>279</v>
          </cell>
          <cell r="HK259">
            <v>810337</v>
          </cell>
          <cell r="HL259">
            <v>1987</v>
          </cell>
          <cell r="HM259">
            <v>0</v>
          </cell>
          <cell r="HN259">
            <v>0</v>
          </cell>
          <cell r="HO259">
            <v>0</v>
          </cell>
          <cell r="HP259">
            <v>0</v>
          </cell>
          <cell r="HQ259">
            <v>12.16</v>
          </cell>
          <cell r="HR259">
            <v>2841040</v>
          </cell>
          <cell r="HS259">
            <v>6168.7</v>
          </cell>
          <cell r="HT259">
            <v>6168.7</v>
          </cell>
          <cell r="HU259">
            <v>6168.7</v>
          </cell>
          <cell r="HV259">
            <v>0</v>
          </cell>
          <cell r="HW259">
            <v>0</v>
          </cell>
          <cell r="HX259" t="str">
            <v>--ADMw_O--&gt;</v>
          </cell>
          <cell r="HY259">
            <v>6168.7</v>
          </cell>
          <cell r="HZ259">
            <v>6168.7</v>
          </cell>
          <cell r="IA259">
            <v>6168.7</v>
          </cell>
          <cell r="IB259">
            <v>0</v>
          </cell>
          <cell r="IC259">
            <v>877</v>
          </cell>
          <cell r="ID259">
            <v>678.55700000000002</v>
          </cell>
          <cell r="IE259">
            <v>74.400000000000006</v>
          </cell>
          <cell r="IF259">
            <v>1253.26</v>
          </cell>
          <cell r="IG259">
            <v>626.63</v>
          </cell>
          <cell r="IH259">
            <v>1253.26</v>
          </cell>
          <cell r="II259">
            <v>1253.26</v>
          </cell>
          <cell r="IJ259">
            <v>0</v>
          </cell>
          <cell r="IK259">
            <v>17.78</v>
          </cell>
          <cell r="IL259">
            <v>17.78</v>
          </cell>
          <cell r="IM259">
            <v>17.78</v>
          </cell>
          <cell r="IN259">
            <v>17.78</v>
          </cell>
          <cell r="IO259">
            <v>0</v>
          </cell>
          <cell r="IP259">
            <v>0</v>
          </cell>
          <cell r="IQ259">
            <v>0</v>
          </cell>
          <cell r="IR259">
            <v>0</v>
          </cell>
          <cell r="IS259">
            <v>0</v>
          </cell>
          <cell r="IT259">
            <v>0</v>
          </cell>
          <cell r="IU259">
            <v>50</v>
          </cell>
          <cell r="IV259">
            <v>12.5</v>
          </cell>
          <cell r="IW259">
            <v>1525.14</v>
          </cell>
          <cell r="IX259">
            <v>381.28500000000003</v>
          </cell>
          <cell r="IY259">
            <v>1525.14</v>
          </cell>
          <cell r="IZ259">
            <v>1525.14</v>
          </cell>
          <cell r="JA259">
            <v>0</v>
          </cell>
          <cell r="JB259">
            <v>0</v>
          </cell>
          <cell r="JC259">
            <v>0</v>
          </cell>
          <cell r="JD259">
            <v>0</v>
          </cell>
          <cell r="JE259">
            <v>0</v>
          </cell>
          <cell r="JF259">
            <v>0</v>
          </cell>
          <cell r="JG259">
            <v>0</v>
          </cell>
          <cell r="JH259">
            <v>0</v>
          </cell>
          <cell r="JI259">
            <v>0</v>
          </cell>
          <cell r="JJ259">
            <v>7959.8519999999999</v>
          </cell>
          <cell r="JK259">
            <v>7959.8519999999999</v>
          </cell>
          <cell r="JL259" t="str">
            <v>&lt;--ADMw_O--</v>
          </cell>
          <cell r="JM259">
            <v>-8.319E-3</v>
          </cell>
          <cell r="JN259">
            <v>0</v>
          </cell>
          <cell r="JO259">
            <v>460.56</v>
          </cell>
          <cell r="JP259">
            <v>26</v>
          </cell>
          <cell r="JQ259">
            <v>0.7</v>
          </cell>
          <cell r="JR259">
            <v>43640.35126797454</v>
          </cell>
          <cell r="JS259">
            <v>1</v>
          </cell>
          <cell r="JT259">
            <v>2</v>
          </cell>
        </row>
        <row r="260">
          <cell r="A260">
            <v>2186</v>
          </cell>
          <cell r="B260">
            <v>2186</v>
          </cell>
          <cell r="C260" t="str">
            <v>26039</v>
          </cell>
          <cell r="D260" t="str">
            <v>Multnomah</v>
          </cell>
          <cell r="E260" t="str">
            <v>Corbett SD 39</v>
          </cell>
          <cell r="G260">
            <v>2148</v>
          </cell>
          <cell r="H260">
            <v>1811000</v>
          </cell>
          <cell r="I260">
            <v>0</v>
          </cell>
          <cell r="J260">
            <v>0</v>
          </cell>
          <cell r="K260">
            <v>700</v>
          </cell>
          <cell r="L260">
            <v>0</v>
          </cell>
          <cell r="M260">
            <v>0</v>
          </cell>
          <cell r="N260">
            <v>0</v>
          </cell>
          <cell r="O260">
            <v>0</v>
          </cell>
          <cell r="P260">
            <v>9.48</v>
          </cell>
          <cell r="Q260">
            <v>622000</v>
          </cell>
          <cell r="R260">
            <v>1175</v>
          </cell>
          <cell r="S260">
            <v>1175</v>
          </cell>
          <cell r="T260">
            <v>1175</v>
          </cell>
          <cell r="U260">
            <v>0</v>
          </cell>
          <cell r="V260" t="str">
            <v>--ADMw_F--&gt;</v>
          </cell>
          <cell r="W260">
            <v>1175</v>
          </cell>
          <cell r="X260">
            <v>1175</v>
          </cell>
          <cell r="Y260">
            <v>1175</v>
          </cell>
          <cell r="Z260">
            <v>0</v>
          </cell>
          <cell r="AA260">
            <v>159</v>
          </cell>
          <cell r="AB260">
            <v>129.25</v>
          </cell>
          <cell r="AC260">
            <v>0</v>
          </cell>
          <cell r="AD260">
            <v>29</v>
          </cell>
          <cell r="AE260">
            <v>14.5</v>
          </cell>
          <cell r="AF260">
            <v>29</v>
          </cell>
          <cell r="AG260">
            <v>29</v>
          </cell>
          <cell r="AH260">
            <v>0</v>
          </cell>
          <cell r="AI260">
            <v>0</v>
          </cell>
          <cell r="AJ260">
            <v>0</v>
          </cell>
          <cell r="AK260">
            <v>0</v>
          </cell>
          <cell r="AL260">
            <v>0</v>
          </cell>
          <cell r="AM260">
            <v>0</v>
          </cell>
          <cell r="AN260">
            <v>0</v>
          </cell>
          <cell r="AO260">
            <v>0</v>
          </cell>
          <cell r="AP260">
            <v>0</v>
          </cell>
          <cell r="AQ260">
            <v>0</v>
          </cell>
          <cell r="AR260">
            <v>0</v>
          </cell>
          <cell r="AS260">
            <v>2</v>
          </cell>
          <cell r="AT260">
            <v>0.5</v>
          </cell>
          <cell r="AU260">
            <v>52</v>
          </cell>
          <cell r="AV260">
            <v>13</v>
          </cell>
          <cell r="AW260">
            <v>52</v>
          </cell>
          <cell r="AX260">
            <v>52</v>
          </cell>
          <cell r="AY260">
            <v>0</v>
          </cell>
          <cell r="AZ260">
            <v>0</v>
          </cell>
          <cell r="BA260">
            <v>0</v>
          </cell>
          <cell r="BB260">
            <v>0</v>
          </cell>
          <cell r="BC260">
            <v>0</v>
          </cell>
          <cell r="BD260">
            <v>0</v>
          </cell>
          <cell r="BE260">
            <v>0</v>
          </cell>
          <cell r="BF260">
            <v>0</v>
          </cell>
          <cell r="BG260">
            <v>0</v>
          </cell>
          <cell r="BH260">
            <v>1373.3532</v>
          </cell>
          <cell r="BI260">
            <v>1332.25</v>
          </cell>
          <cell r="BJ260">
            <v>1373.3532</v>
          </cell>
          <cell r="BK260">
            <v>1332.25</v>
          </cell>
          <cell r="BL260">
            <v>1373.3532</v>
          </cell>
          <cell r="BM260">
            <v>1373.3532</v>
          </cell>
          <cell r="BN260" t="str">
            <v>&lt;--ADMw_F--</v>
          </cell>
          <cell r="BO260">
            <v>-3.8500000000000001E-3</v>
          </cell>
          <cell r="BP260">
            <v>0</v>
          </cell>
          <cell r="BQ260">
            <v>529.36</v>
          </cell>
          <cell r="BR260">
            <v>29</v>
          </cell>
          <cell r="BS260">
            <v>0.7</v>
          </cell>
          <cell r="BT260" t="str">
            <v>&lt;--Spacer--&gt;</v>
          </cell>
          <cell r="BU260" t="str">
            <v>&lt;--Spacer--&gt;</v>
          </cell>
          <cell r="BV260" t="str">
            <v>&lt;--Spacer--&gt;</v>
          </cell>
          <cell r="BW260" t="str">
            <v>&lt;--Spacer--&gt;</v>
          </cell>
          <cell r="BX260">
            <v>2148</v>
          </cell>
          <cell r="BY260">
            <v>1820000</v>
          </cell>
          <cell r="BZ260">
            <v>0</v>
          </cell>
          <cell r="CA260">
            <v>0</v>
          </cell>
          <cell r="CB260">
            <v>700</v>
          </cell>
          <cell r="CC260">
            <v>0</v>
          </cell>
          <cell r="CD260">
            <v>0</v>
          </cell>
          <cell r="CE260">
            <v>0</v>
          </cell>
          <cell r="CF260">
            <v>0</v>
          </cell>
          <cell r="CG260">
            <v>10.01</v>
          </cell>
          <cell r="CH260">
            <v>622000</v>
          </cell>
          <cell r="CI260">
            <v>1212.1199999999999</v>
          </cell>
          <cell r="CJ260">
            <v>1212.1199999999999</v>
          </cell>
          <cell r="CK260">
            <v>1212.1199999999999</v>
          </cell>
          <cell r="CL260">
            <v>0</v>
          </cell>
          <cell r="CM260">
            <v>0</v>
          </cell>
          <cell r="CN260" t="str">
            <v>--ADMw_C--&gt;</v>
          </cell>
          <cell r="CO260">
            <v>1212.1199999999999</v>
          </cell>
          <cell r="CP260">
            <v>1212.1199999999999</v>
          </cell>
          <cell r="CQ260">
            <v>1212.1199999999999</v>
          </cell>
          <cell r="CR260">
            <v>0</v>
          </cell>
          <cell r="CS260">
            <v>159</v>
          </cell>
          <cell r="CT260">
            <v>133.33320000000001</v>
          </cell>
          <cell r="CU260">
            <v>0</v>
          </cell>
          <cell r="CV260">
            <v>28.8</v>
          </cell>
          <cell r="CW260">
            <v>14.4</v>
          </cell>
          <cell r="CX260">
            <v>28.8</v>
          </cell>
          <cell r="CY260">
            <v>28.8</v>
          </cell>
          <cell r="CZ260">
            <v>0</v>
          </cell>
          <cell r="DA260">
            <v>0</v>
          </cell>
          <cell r="DB260">
            <v>0</v>
          </cell>
          <cell r="DC260">
            <v>0</v>
          </cell>
          <cell r="DD260">
            <v>0</v>
          </cell>
          <cell r="DE260">
            <v>0</v>
          </cell>
          <cell r="DF260">
            <v>0</v>
          </cell>
          <cell r="DG260">
            <v>0</v>
          </cell>
          <cell r="DH260">
            <v>0</v>
          </cell>
          <cell r="DI260">
            <v>0</v>
          </cell>
          <cell r="DJ260">
            <v>0</v>
          </cell>
          <cell r="DK260">
            <v>2</v>
          </cell>
          <cell r="DL260">
            <v>0.5</v>
          </cell>
          <cell r="DM260">
            <v>52</v>
          </cell>
          <cell r="DN260">
            <v>13</v>
          </cell>
          <cell r="DO260">
            <v>52</v>
          </cell>
          <cell r="DP260">
            <v>52</v>
          </cell>
          <cell r="DQ260">
            <v>0</v>
          </cell>
          <cell r="DR260">
            <v>0</v>
          </cell>
          <cell r="DS260">
            <v>0</v>
          </cell>
          <cell r="DT260">
            <v>0</v>
          </cell>
          <cell r="DU260">
            <v>0</v>
          </cell>
          <cell r="DV260">
            <v>0</v>
          </cell>
          <cell r="DW260">
            <v>0</v>
          </cell>
          <cell r="DX260">
            <v>0</v>
          </cell>
          <cell r="DY260">
            <v>0</v>
          </cell>
          <cell r="DZ260">
            <v>1377.2963999999999</v>
          </cell>
          <cell r="EA260">
            <v>1373.3532</v>
          </cell>
          <cell r="EB260">
            <v>1377.2963999999999</v>
          </cell>
          <cell r="EC260">
            <v>1373.3532</v>
          </cell>
          <cell r="ED260">
            <v>1377.2963999999999</v>
          </cell>
          <cell r="EE260">
            <v>1377.2963999999999</v>
          </cell>
          <cell r="EF260" t="str">
            <v>&lt;--ADMw_C--</v>
          </cell>
          <cell r="EG260">
            <v>-5.6389999999999999E-3</v>
          </cell>
          <cell r="EH260">
            <v>0</v>
          </cell>
          <cell r="EI260">
            <v>510.26</v>
          </cell>
          <cell r="EJ260">
            <v>31</v>
          </cell>
          <cell r="EK260">
            <v>0.7</v>
          </cell>
          <cell r="EL260" t="str">
            <v>&lt;--Spacer--&gt;</v>
          </cell>
          <cell r="EM260" t="str">
            <v>&lt;--Spacer--&gt;</v>
          </cell>
          <cell r="EN260" t="str">
            <v>&lt;--Spacer--&gt;</v>
          </cell>
          <cell r="EO260" t="str">
            <v>&lt;--Spacer--&gt;</v>
          </cell>
          <cell r="EP260">
            <v>2148</v>
          </cell>
          <cell r="EQ260">
            <v>1817203</v>
          </cell>
          <cell r="ER260">
            <v>0</v>
          </cell>
          <cell r="ES260">
            <v>131892</v>
          </cell>
          <cell r="ET260">
            <v>0</v>
          </cell>
          <cell r="EU260">
            <v>0</v>
          </cell>
          <cell r="EV260">
            <v>0</v>
          </cell>
          <cell r="EW260">
            <v>0</v>
          </cell>
          <cell r="EX260">
            <v>0</v>
          </cell>
          <cell r="EY260">
            <v>9.48</v>
          </cell>
          <cell r="EZ260">
            <v>639993</v>
          </cell>
          <cell r="FA260">
            <v>1216.24</v>
          </cell>
          <cell r="FB260">
            <v>1216.24</v>
          </cell>
          <cell r="FC260">
            <v>1216.24</v>
          </cell>
          <cell r="FD260">
            <v>0</v>
          </cell>
          <cell r="FE260">
            <v>0</v>
          </cell>
          <cell r="FF260" t="str">
            <v>--ADMw_P--&gt;</v>
          </cell>
          <cell r="FG260">
            <v>1216.24</v>
          </cell>
          <cell r="FH260">
            <v>1216.24</v>
          </cell>
          <cell r="FI260">
            <v>1216.24</v>
          </cell>
          <cell r="FJ260">
            <v>0</v>
          </cell>
          <cell r="FK260">
            <v>140</v>
          </cell>
          <cell r="FL260">
            <v>133.78639999999999</v>
          </cell>
          <cell r="FM260">
            <v>0</v>
          </cell>
          <cell r="FN260">
            <v>27.54</v>
          </cell>
          <cell r="FO260">
            <v>13.77</v>
          </cell>
          <cell r="FP260">
            <v>27.54</v>
          </cell>
          <cell r="FQ260">
            <v>27.54</v>
          </cell>
          <cell r="FR260">
            <v>0</v>
          </cell>
          <cell r="FS260">
            <v>0</v>
          </cell>
          <cell r="FT260">
            <v>0</v>
          </cell>
          <cell r="FU260">
            <v>0</v>
          </cell>
          <cell r="FV260">
            <v>0</v>
          </cell>
          <cell r="FW260">
            <v>0</v>
          </cell>
          <cell r="FX260">
            <v>0</v>
          </cell>
          <cell r="FY260">
            <v>0</v>
          </cell>
          <cell r="FZ260">
            <v>0</v>
          </cell>
          <cell r="GA260">
            <v>0</v>
          </cell>
          <cell r="GB260">
            <v>0</v>
          </cell>
          <cell r="GC260">
            <v>4</v>
          </cell>
          <cell r="GD260">
            <v>1</v>
          </cell>
          <cell r="GE260">
            <v>50</v>
          </cell>
          <cell r="GF260">
            <v>12.5</v>
          </cell>
          <cell r="GG260">
            <v>50</v>
          </cell>
          <cell r="GH260">
            <v>50</v>
          </cell>
          <cell r="GI260">
            <v>0</v>
          </cell>
          <cell r="GJ260">
            <v>0</v>
          </cell>
          <cell r="GK260">
            <v>0</v>
          </cell>
          <cell r="GL260">
            <v>0</v>
          </cell>
          <cell r="GM260">
            <v>0</v>
          </cell>
          <cell r="GN260">
            <v>0</v>
          </cell>
          <cell r="GO260">
            <v>0</v>
          </cell>
          <cell r="GP260">
            <v>0</v>
          </cell>
          <cell r="GQ260">
            <v>0</v>
          </cell>
          <cell r="GR260">
            <v>1395.4956999999999</v>
          </cell>
          <cell r="GS260">
            <v>1377.2963999999999</v>
          </cell>
          <cell r="GT260">
            <v>1395.4956999999999</v>
          </cell>
          <cell r="GU260">
            <v>1377.2963999999999</v>
          </cell>
          <cell r="GV260">
            <v>1395.4956999999999</v>
          </cell>
          <cell r="GW260">
            <v>1395.4956999999999</v>
          </cell>
          <cell r="GX260" t="str">
            <v>&lt;--ADMw_P--</v>
          </cell>
          <cell r="GY260">
            <v>-4.1349999999999998E-3</v>
          </cell>
          <cell r="GZ260">
            <v>0</v>
          </cell>
          <cell r="HA260">
            <v>526.21</v>
          </cell>
          <cell r="HB260">
            <v>35</v>
          </cell>
          <cell r="HC260">
            <v>0.7</v>
          </cell>
          <cell r="HD260" t="str">
            <v>&lt;--Spacer--&gt;</v>
          </cell>
          <cell r="HE260" t="str">
            <v>&lt;--Spacer--&gt;</v>
          </cell>
          <cell r="HF260" t="str">
            <v>&lt;--Spacer--&gt;</v>
          </cell>
          <cell r="HG260" t="str">
            <v>&lt;--Spacer--&gt;</v>
          </cell>
          <cell r="HH260">
            <v>2148</v>
          </cell>
          <cell r="HI260">
            <v>1771661</v>
          </cell>
          <cell r="HJ260">
            <v>0</v>
          </cell>
          <cell r="HK260">
            <v>159931</v>
          </cell>
          <cell r="HL260">
            <v>0</v>
          </cell>
          <cell r="HM260">
            <v>0</v>
          </cell>
          <cell r="HN260">
            <v>0</v>
          </cell>
          <cell r="HO260">
            <v>0</v>
          </cell>
          <cell r="HP260">
            <v>0</v>
          </cell>
          <cell r="HQ260">
            <v>8.57</v>
          </cell>
          <cell r="HR260">
            <v>636169</v>
          </cell>
          <cell r="HS260">
            <v>1227.8699999999999</v>
          </cell>
          <cell r="HT260">
            <v>1227.8699999999999</v>
          </cell>
          <cell r="HU260">
            <v>1227.8699999999999</v>
          </cell>
          <cell r="HV260">
            <v>0</v>
          </cell>
          <cell r="HW260">
            <v>0</v>
          </cell>
          <cell r="HX260" t="str">
            <v>--ADMw_O--&gt;</v>
          </cell>
          <cell r="HY260">
            <v>1227.8699999999999</v>
          </cell>
          <cell r="HZ260">
            <v>1227.8699999999999</v>
          </cell>
          <cell r="IA260">
            <v>1227.8699999999999</v>
          </cell>
          <cell r="IB260">
            <v>0</v>
          </cell>
          <cell r="IC260">
            <v>141</v>
          </cell>
          <cell r="ID260">
            <v>135.06569999999999</v>
          </cell>
          <cell r="IE260">
            <v>0</v>
          </cell>
          <cell r="IF260">
            <v>32.32</v>
          </cell>
          <cell r="IG260">
            <v>16.16</v>
          </cell>
          <cell r="IH260">
            <v>32.32</v>
          </cell>
          <cell r="II260">
            <v>32.32</v>
          </cell>
          <cell r="IJ260">
            <v>0</v>
          </cell>
          <cell r="IK260">
            <v>0.9</v>
          </cell>
          <cell r="IL260">
            <v>0.9</v>
          </cell>
          <cell r="IM260">
            <v>0.9</v>
          </cell>
          <cell r="IN260">
            <v>0.9</v>
          </cell>
          <cell r="IO260">
            <v>0</v>
          </cell>
          <cell r="IP260">
            <v>0</v>
          </cell>
          <cell r="IQ260">
            <v>0</v>
          </cell>
          <cell r="IR260">
            <v>0</v>
          </cell>
          <cell r="IS260">
            <v>0</v>
          </cell>
          <cell r="IT260">
            <v>0</v>
          </cell>
          <cell r="IU260">
            <v>5</v>
          </cell>
          <cell r="IV260">
            <v>1.25</v>
          </cell>
          <cell r="IW260">
            <v>57</v>
          </cell>
          <cell r="IX260">
            <v>14.25</v>
          </cell>
          <cell r="IY260">
            <v>57</v>
          </cell>
          <cell r="IZ260">
            <v>57</v>
          </cell>
          <cell r="JA260">
            <v>0</v>
          </cell>
          <cell r="JB260">
            <v>0</v>
          </cell>
          <cell r="JC260">
            <v>0</v>
          </cell>
          <cell r="JD260">
            <v>0</v>
          </cell>
          <cell r="JE260">
            <v>0</v>
          </cell>
          <cell r="JF260">
            <v>0</v>
          </cell>
          <cell r="JG260">
            <v>0</v>
          </cell>
          <cell r="JH260">
            <v>0</v>
          </cell>
          <cell r="JI260">
            <v>0</v>
          </cell>
          <cell r="JJ260">
            <v>1395.4956999999999</v>
          </cell>
          <cell r="JK260">
            <v>1395.4956999999999</v>
          </cell>
          <cell r="JL260" t="str">
            <v>&lt;--ADMw_O--</v>
          </cell>
          <cell r="JM260">
            <v>-3.715E-3</v>
          </cell>
          <cell r="JN260">
            <v>0</v>
          </cell>
          <cell r="JO260">
            <v>518.11</v>
          </cell>
          <cell r="JP260">
            <v>39</v>
          </cell>
          <cell r="JQ260">
            <v>0.7</v>
          </cell>
          <cell r="JR260">
            <v>43640.35126797454</v>
          </cell>
          <cell r="JS260">
            <v>1</v>
          </cell>
          <cell r="JT260">
            <v>2</v>
          </cell>
        </row>
        <row r="261">
          <cell r="A261">
            <v>2187</v>
          </cell>
          <cell r="B261">
            <v>2187</v>
          </cell>
          <cell r="C261" t="str">
            <v>26040</v>
          </cell>
          <cell r="D261" t="str">
            <v>Multnomah</v>
          </cell>
          <cell r="E261" t="str">
            <v>David Douglas SD 40</v>
          </cell>
          <cell r="G261">
            <v>2148</v>
          </cell>
          <cell r="H261">
            <v>15480489</v>
          </cell>
          <cell r="I261">
            <v>0</v>
          </cell>
          <cell r="J261">
            <v>0</v>
          </cell>
          <cell r="K261">
            <v>2000</v>
          </cell>
          <cell r="L261">
            <v>0</v>
          </cell>
          <cell r="M261">
            <v>0</v>
          </cell>
          <cell r="N261">
            <v>0</v>
          </cell>
          <cell r="O261">
            <v>0</v>
          </cell>
          <cell r="P261">
            <v>12.81</v>
          </cell>
          <cell r="Q261">
            <v>6449173</v>
          </cell>
          <cell r="R261">
            <v>9687.1</v>
          </cell>
          <cell r="S261">
            <v>9687.1</v>
          </cell>
          <cell r="T261">
            <v>9687.1</v>
          </cell>
          <cell r="U261">
            <v>0</v>
          </cell>
          <cell r="V261" t="str">
            <v>--ADMw_F--&gt;</v>
          </cell>
          <cell r="W261">
            <v>9687.1</v>
          </cell>
          <cell r="X261">
            <v>9687.1</v>
          </cell>
          <cell r="Y261">
            <v>9687.1</v>
          </cell>
          <cell r="Z261">
            <v>0</v>
          </cell>
          <cell r="AA261">
            <v>1225</v>
          </cell>
          <cell r="AB261">
            <v>1065.5809999999999</v>
          </cell>
          <cell r="AC261">
            <v>11.4</v>
          </cell>
          <cell r="AD261">
            <v>1867</v>
          </cell>
          <cell r="AE261">
            <v>933.5</v>
          </cell>
          <cell r="AF261">
            <v>1867</v>
          </cell>
          <cell r="AG261">
            <v>1867</v>
          </cell>
          <cell r="AH261">
            <v>0</v>
          </cell>
          <cell r="AI261">
            <v>4</v>
          </cell>
          <cell r="AJ261">
            <v>4</v>
          </cell>
          <cell r="AK261">
            <v>4</v>
          </cell>
          <cell r="AL261">
            <v>4</v>
          </cell>
          <cell r="AM261">
            <v>0</v>
          </cell>
          <cell r="AN261">
            <v>0</v>
          </cell>
          <cell r="AO261">
            <v>0</v>
          </cell>
          <cell r="AP261">
            <v>0</v>
          </cell>
          <cell r="AQ261">
            <v>0</v>
          </cell>
          <cell r="AR261">
            <v>0</v>
          </cell>
          <cell r="AS261">
            <v>57</v>
          </cell>
          <cell r="AT261">
            <v>14.25</v>
          </cell>
          <cell r="AU261">
            <v>2364.58</v>
          </cell>
          <cell r="AV261">
            <v>591.14499999999998</v>
          </cell>
          <cell r="AW261">
            <v>2364.58</v>
          </cell>
          <cell r="AX261">
            <v>2364.58</v>
          </cell>
          <cell r="AY261">
            <v>0</v>
          </cell>
          <cell r="AZ261">
            <v>0</v>
          </cell>
          <cell r="BA261">
            <v>0</v>
          </cell>
          <cell r="BB261">
            <v>0</v>
          </cell>
          <cell r="BC261">
            <v>0</v>
          </cell>
          <cell r="BD261">
            <v>0</v>
          </cell>
          <cell r="BE261">
            <v>0</v>
          </cell>
          <cell r="BF261">
            <v>0</v>
          </cell>
          <cell r="BG261">
            <v>0</v>
          </cell>
          <cell r="BH261">
            <v>12554.145399999999</v>
          </cell>
          <cell r="BI261">
            <v>12306.976000000001</v>
          </cell>
          <cell r="BJ261">
            <v>12736.097900000001</v>
          </cell>
          <cell r="BK261">
            <v>12306.976000000001</v>
          </cell>
          <cell r="BL261">
            <v>12554.145399999999</v>
          </cell>
          <cell r="BM261">
            <v>12736.097900000001</v>
          </cell>
          <cell r="BN261" t="str">
            <v>&lt;--ADMw_F--</v>
          </cell>
          <cell r="BO261">
            <v>-4.2700000000000004E-3</v>
          </cell>
          <cell r="BP261">
            <v>0</v>
          </cell>
          <cell r="BQ261">
            <v>665.75</v>
          </cell>
          <cell r="BR261">
            <v>50</v>
          </cell>
          <cell r="BS261">
            <v>0.7</v>
          </cell>
          <cell r="BT261" t="str">
            <v>&lt;--Spacer--&gt;</v>
          </cell>
          <cell r="BU261" t="str">
            <v>&lt;--Spacer--&gt;</v>
          </cell>
          <cell r="BV261" t="str">
            <v>&lt;--Spacer--&gt;</v>
          </cell>
          <cell r="BW261" t="str">
            <v>&lt;--Spacer--&gt;</v>
          </cell>
          <cell r="BX261">
            <v>2148</v>
          </cell>
          <cell r="BY261">
            <v>15669585</v>
          </cell>
          <cell r="BZ261">
            <v>0</v>
          </cell>
          <cell r="CA261">
            <v>0</v>
          </cell>
          <cell r="CB261">
            <v>2000</v>
          </cell>
          <cell r="CC261">
            <v>0</v>
          </cell>
          <cell r="CD261">
            <v>0</v>
          </cell>
          <cell r="CE261">
            <v>0</v>
          </cell>
          <cell r="CF261">
            <v>0</v>
          </cell>
          <cell r="CG261">
            <v>13.1</v>
          </cell>
          <cell r="CH261">
            <v>6044093</v>
          </cell>
          <cell r="CI261">
            <v>9818.1299999999992</v>
          </cell>
          <cell r="CJ261">
            <v>9980.64</v>
          </cell>
          <cell r="CK261">
            <v>9818.1299999999992</v>
          </cell>
          <cell r="CL261">
            <v>162.51</v>
          </cell>
          <cell r="CM261">
            <v>0</v>
          </cell>
          <cell r="CN261" t="str">
            <v>--ADMw_C--&gt;</v>
          </cell>
          <cell r="CO261">
            <v>9818.1299999999992</v>
          </cell>
          <cell r="CP261">
            <v>9980.64</v>
          </cell>
          <cell r="CQ261">
            <v>9818.1299999999992</v>
          </cell>
          <cell r="CR261">
            <v>162.51</v>
          </cell>
          <cell r="CS261">
            <v>1214</v>
          </cell>
          <cell r="CT261">
            <v>1097.8704</v>
          </cell>
          <cell r="CU261">
            <v>11.4</v>
          </cell>
          <cell r="CV261">
            <v>2018.89</v>
          </cell>
          <cell r="CW261">
            <v>1009.4450000000001</v>
          </cell>
          <cell r="CX261">
            <v>2037.78</v>
          </cell>
          <cell r="CY261">
            <v>2018.89</v>
          </cell>
          <cell r="CZ261">
            <v>18.89</v>
          </cell>
          <cell r="DA261">
            <v>3.99</v>
          </cell>
          <cell r="DB261">
            <v>3.99</v>
          </cell>
          <cell r="DC261">
            <v>3.99</v>
          </cell>
          <cell r="DD261">
            <v>3.99</v>
          </cell>
          <cell r="DE261">
            <v>0</v>
          </cell>
          <cell r="DF261">
            <v>0</v>
          </cell>
          <cell r="DG261">
            <v>0</v>
          </cell>
          <cell r="DH261">
            <v>0</v>
          </cell>
          <cell r="DI261">
            <v>0</v>
          </cell>
          <cell r="DJ261">
            <v>0</v>
          </cell>
          <cell r="DK261">
            <v>57</v>
          </cell>
          <cell r="DL261">
            <v>14.25</v>
          </cell>
          <cell r="DM261">
            <v>2396.2399999999998</v>
          </cell>
          <cell r="DN261">
            <v>599.05999999999995</v>
          </cell>
          <cell r="DO261">
            <v>2436.23</v>
          </cell>
          <cell r="DP261">
            <v>2396.2399999999998</v>
          </cell>
          <cell r="DQ261">
            <v>39.99</v>
          </cell>
          <cell r="DR261">
            <v>0</v>
          </cell>
          <cell r="DS261">
            <v>0</v>
          </cell>
          <cell r="DT261">
            <v>0</v>
          </cell>
          <cell r="DU261">
            <v>0</v>
          </cell>
          <cell r="DV261">
            <v>0</v>
          </cell>
          <cell r="DW261">
            <v>0</v>
          </cell>
          <cell r="DX261">
            <v>0</v>
          </cell>
          <cell r="DY261">
            <v>0</v>
          </cell>
          <cell r="DZ261">
            <v>13130.6036</v>
          </cell>
          <cell r="EA261">
            <v>12554.145399999999</v>
          </cell>
          <cell r="EB261">
            <v>13313.4311</v>
          </cell>
          <cell r="EC261">
            <v>12736.097900000001</v>
          </cell>
          <cell r="ED261">
            <v>13130.6036</v>
          </cell>
          <cell r="EE261">
            <v>13313.4311</v>
          </cell>
          <cell r="EF261" t="str">
            <v>&lt;--ADMw_C--</v>
          </cell>
          <cell r="EG261">
            <v>-7.9469999999999992E-3</v>
          </cell>
          <cell r="EH261">
            <v>0</v>
          </cell>
          <cell r="EI261">
            <v>600.77</v>
          </cell>
          <cell r="EJ261">
            <v>45</v>
          </cell>
          <cell r="EK261">
            <v>0.7</v>
          </cell>
          <cell r="EL261" t="str">
            <v>&lt;--Spacer--&gt;</v>
          </cell>
          <cell r="EM261" t="str">
            <v>&lt;--Spacer--&gt;</v>
          </cell>
          <cell r="EN261" t="str">
            <v>&lt;--Spacer--&gt;</v>
          </cell>
          <cell r="EO261" t="str">
            <v>&lt;--Spacer--&gt;</v>
          </cell>
          <cell r="EP261">
            <v>2148</v>
          </cell>
          <cell r="EQ261">
            <v>14774819</v>
          </cell>
          <cell r="ER261">
            <v>0</v>
          </cell>
          <cell r="ES261">
            <v>1132135</v>
          </cell>
          <cell r="ET261">
            <v>1395</v>
          </cell>
          <cell r="EU261">
            <v>0</v>
          </cell>
          <cell r="EV261">
            <v>0</v>
          </cell>
          <cell r="EW261">
            <v>0</v>
          </cell>
          <cell r="EX261">
            <v>0</v>
          </cell>
          <cell r="EY261">
            <v>12.81</v>
          </cell>
          <cell r="EZ261">
            <v>5414323</v>
          </cell>
          <cell r="FA261">
            <v>10165.49</v>
          </cell>
          <cell r="FB261">
            <v>10327.76</v>
          </cell>
          <cell r="FC261">
            <v>10165.49</v>
          </cell>
          <cell r="FD261">
            <v>162.27000000000001</v>
          </cell>
          <cell r="FE261">
            <v>0</v>
          </cell>
          <cell r="FF261" t="str">
            <v>--ADMw_P--&gt;</v>
          </cell>
          <cell r="FG261">
            <v>10165.49</v>
          </cell>
          <cell r="FH261">
            <v>10327.76</v>
          </cell>
          <cell r="FI261">
            <v>10165.49</v>
          </cell>
          <cell r="FJ261">
            <v>162.27000000000001</v>
          </cell>
          <cell r="FK261">
            <v>1185</v>
          </cell>
          <cell r="FL261">
            <v>1136.0536</v>
          </cell>
          <cell r="FM261">
            <v>11.4</v>
          </cell>
          <cell r="FN261">
            <v>2274.4299999999998</v>
          </cell>
          <cell r="FO261">
            <v>1137.2149999999999</v>
          </cell>
          <cell r="FP261">
            <v>2294.4299999999998</v>
          </cell>
          <cell r="FQ261">
            <v>2274.4299999999998</v>
          </cell>
          <cell r="FR261">
            <v>20</v>
          </cell>
          <cell r="FS261">
            <v>4.79</v>
          </cell>
          <cell r="FT261">
            <v>4.79</v>
          </cell>
          <cell r="FU261">
            <v>4.79</v>
          </cell>
          <cell r="FV261">
            <v>4.79</v>
          </cell>
          <cell r="FW261">
            <v>0</v>
          </cell>
          <cell r="FX261">
            <v>0</v>
          </cell>
          <cell r="FY261">
            <v>0</v>
          </cell>
          <cell r="FZ261">
            <v>0</v>
          </cell>
          <cell r="GA261">
            <v>0</v>
          </cell>
          <cell r="GB261">
            <v>0</v>
          </cell>
          <cell r="GC261">
            <v>57</v>
          </cell>
          <cell r="GD261">
            <v>14.25</v>
          </cell>
          <cell r="GE261">
            <v>2645.62</v>
          </cell>
          <cell r="GF261">
            <v>661.40499999999997</v>
          </cell>
          <cell r="GG261">
            <v>2687.85</v>
          </cell>
          <cell r="GH261">
            <v>2645.62</v>
          </cell>
          <cell r="GI261">
            <v>42.23</v>
          </cell>
          <cell r="GJ261">
            <v>0</v>
          </cell>
          <cell r="GK261">
            <v>0</v>
          </cell>
          <cell r="GL261">
            <v>0</v>
          </cell>
          <cell r="GM261">
            <v>0</v>
          </cell>
          <cell r="GN261">
            <v>0</v>
          </cell>
          <cell r="GO261">
            <v>0</v>
          </cell>
          <cell r="GP261">
            <v>0</v>
          </cell>
          <cell r="GQ261">
            <v>0</v>
          </cell>
          <cell r="GR261">
            <v>13405.056500000001</v>
          </cell>
          <cell r="GS261">
            <v>13130.6036</v>
          </cell>
          <cell r="GT261">
            <v>13579.444</v>
          </cell>
          <cell r="GU261">
            <v>13313.4311</v>
          </cell>
          <cell r="GV261">
            <v>13405.056500000001</v>
          </cell>
          <cell r="GW261">
            <v>13579.444</v>
          </cell>
          <cell r="GX261" t="str">
            <v>&lt;--ADMw_P--</v>
          </cell>
          <cell r="GY261">
            <v>-9.6509999999999999E-3</v>
          </cell>
          <cell r="GZ261">
            <v>0</v>
          </cell>
          <cell r="HA261">
            <v>524.25</v>
          </cell>
          <cell r="HB261">
            <v>34</v>
          </cell>
          <cell r="HC261">
            <v>0.7</v>
          </cell>
          <cell r="HD261" t="str">
            <v>&lt;--Spacer--&gt;</v>
          </cell>
          <cell r="HE261" t="str">
            <v>&lt;--Spacer--&gt;</v>
          </cell>
          <cell r="HF261" t="str">
            <v>&lt;--Spacer--&gt;</v>
          </cell>
          <cell r="HG261" t="str">
            <v>&lt;--Spacer--&gt;</v>
          </cell>
          <cell r="HH261">
            <v>2148</v>
          </cell>
          <cell r="HI261">
            <v>14360220</v>
          </cell>
          <cell r="HJ261">
            <v>0</v>
          </cell>
          <cell r="HK261">
            <v>1396520</v>
          </cell>
          <cell r="HL261">
            <v>1827</v>
          </cell>
          <cell r="HM261">
            <v>0</v>
          </cell>
          <cell r="HN261">
            <v>0</v>
          </cell>
          <cell r="HO261">
            <v>0</v>
          </cell>
          <cell r="HP261">
            <v>0</v>
          </cell>
          <cell r="HQ261">
            <v>12.75</v>
          </cell>
          <cell r="HR261">
            <v>4726781</v>
          </cell>
          <cell r="HS261">
            <v>10357.56</v>
          </cell>
          <cell r="HT261">
            <v>10510.9</v>
          </cell>
          <cell r="HU261">
            <v>10357.56</v>
          </cell>
          <cell r="HV261">
            <v>153.34</v>
          </cell>
          <cell r="HW261">
            <v>0</v>
          </cell>
          <cell r="HX261" t="str">
            <v>--ADMw_O--&gt;</v>
          </cell>
          <cell r="HY261">
            <v>10357.56</v>
          </cell>
          <cell r="HZ261">
            <v>10510.9</v>
          </cell>
          <cell r="IA261">
            <v>10357.56</v>
          </cell>
          <cell r="IB261">
            <v>153.34</v>
          </cell>
          <cell r="IC261">
            <v>1249</v>
          </cell>
          <cell r="ID261">
            <v>1156.1990000000001</v>
          </cell>
          <cell r="IE261">
            <v>21.4</v>
          </cell>
          <cell r="IF261">
            <v>2355.75</v>
          </cell>
          <cell r="IG261">
            <v>1177.875</v>
          </cell>
          <cell r="IH261">
            <v>2378.1799999999998</v>
          </cell>
          <cell r="II261">
            <v>2355.75</v>
          </cell>
          <cell r="IJ261">
            <v>22.43</v>
          </cell>
          <cell r="IK261">
            <v>14.57</v>
          </cell>
          <cell r="IL261">
            <v>14.57</v>
          </cell>
          <cell r="IM261">
            <v>14.57</v>
          </cell>
          <cell r="IN261">
            <v>14.57</v>
          </cell>
          <cell r="IO261">
            <v>0</v>
          </cell>
          <cell r="IP261">
            <v>0</v>
          </cell>
          <cell r="IQ261">
            <v>0</v>
          </cell>
          <cell r="IR261">
            <v>0</v>
          </cell>
          <cell r="IS261">
            <v>0</v>
          </cell>
          <cell r="IT261">
            <v>0</v>
          </cell>
          <cell r="IU261">
            <v>53</v>
          </cell>
          <cell r="IV261">
            <v>13.25</v>
          </cell>
          <cell r="IW261">
            <v>2656.81</v>
          </cell>
          <cell r="IX261">
            <v>664.20249999999999</v>
          </cell>
          <cell r="IY261">
            <v>2696.14</v>
          </cell>
          <cell r="IZ261">
            <v>2656.81</v>
          </cell>
          <cell r="JA261">
            <v>39.33</v>
          </cell>
          <cell r="JB261">
            <v>0</v>
          </cell>
          <cell r="JC261">
            <v>0</v>
          </cell>
          <cell r="JD261">
            <v>0</v>
          </cell>
          <cell r="JE261">
            <v>0</v>
          </cell>
          <cell r="JF261">
            <v>0</v>
          </cell>
          <cell r="JG261">
            <v>0</v>
          </cell>
          <cell r="JH261">
            <v>0</v>
          </cell>
          <cell r="JI261">
            <v>0</v>
          </cell>
          <cell r="JJ261">
            <v>13405.056500000001</v>
          </cell>
          <cell r="JK261">
            <v>13579.444</v>
          </cell>
          <cell r="JL261" t="str">
            <v>&lt;--ADMw_O--</v>
          </cell>
          <cell r="JM261">
            <v>-9.5289999999999993E-3</v>
          </cell>
          <cell r="JN261">
            <v>0</v>
          </cell>
          <cell r="JO261">
            <v>449.7</v>
          </cell>
          <cell r="JP261">
            <v>22</v>
          </cell>
          <cell r="JQ261">
            <v>0.7</v>
          </cell>
          <cell r="JR261">
            <v>43640.35126797454</v>
          </cell>
          <cell r="JS261">
            <v>1</v>
          </cell>
          <cell r="JT261">
            <v>2</v>
          </cell>
        </row>
        <row r="262">
          <cell r="A262">
            <v>3580</v>
          </cell>
          <cell r="B262">
            <v>2187</v>
          </cell>
          <cell r="D262" t="str">
            <v>Multnomah</v>
          </cell>
          <cell r="E262" t="str">
            <v>David Douglas SD 40</v>
          </cell>
          <cell r="F262" t="str">
            <v>Arthur Academy</v>
          </cell>
          <cell r="H262">
            <v>0</v>
          </cell>
          <cell r="I262">
            <v>0</v>
          </cell>
          <cell r="J262">
            <v>0</v>
          </cell>
          <cell r="K262">
            <v>0</v>
          </cell>
          <cell r="L262">
            <v>0</v>
          </cell>
          <cell r="M262">
            <v>0</v>
          </cell>
          <cell r="N262">
            <v>0</v>
          </cell>
          <cell r="O262">
            <v>0</v>
          </cell>
          <cell r="P262">
            <v>0</v>
          </cell>
          <cell r="Q262">
            <v>0</v>
          </cell>
          <cell r="R262">
            <v>0</v>
          </cell>
          <cell r="T262">
            <v>0</v>
          </cell>
          <cell r="U262">
            <v>0</v>
          </cell>
          <cell r="V262" t="str">
            <v>--ADMw_F--&gt;</v>
          </cell>
          <cell r="W262">
            <v>0</v>
          </cell>
          <cell r="Y262">
            <v>0</v>
          </cell>
          <cell r="Z262">
            <v>0</v>
          </cell>
          <cell r="AA262">
            <v>0</v>
          </cell>
          <cell r="AB262">
            <v>0</v>
          </cell>
          <cell r="AC262">
            <v>0</v>
          </cell>
          <cell r="AD262">
            <v>0</v>
          </cell>
          <cell r="AE262">
            <v>0</v>
          </cell>
          <cell r="AG262">
            <v>0</v>
          </cell>
          <cell r="AH262">
            <v>0</v>
          </cell>
          <cell r="AI262">
            <v>0</v>
          </cell>
          <cell r="AJ262">
            <v>0</v>
          </cell>
          <cell r="AL262">
            <v>0</v>
          </cell>
          <cell r="AM262">
            <v>0</v>
          </cell>
          <cell r="AN262">
            <v>0</v>
          </cell>
          <cell r="AO262">
            <v>0</v>
          </cell>
          <cell r="AQ262">
            <v>0</v>
          </cell>
          <cell r="AR262">
            <v>0</v>
          </cell>
          <cell r="AS262">
            <v>0</v>
          </cell>
          <cell r="AT262">
            <v>0</v>
          </cell>
          <cell r="AU262">
            <v>0</v>
          </cell>
          <cell r="AV262">
            <v>0</v>
          </cell>
          <cell r="AX262">
            <v>0</v>
          </cell>
          <cell r="AY262">
            <v>0</v>
          </cell>
          <cell r="AZ262">
            <v>0</v>
          </cell>
          <cell r="BB262">
            <v>0</v>
          </cell>
          <cell r="BC262">
            <v>0</v>
          </cell>
          <cell r="BD262">
            <v>0</v>
          </cell>
          <cell r="BF262">
            <v>0</v>
          </cell>
          <cell r="BG262">
            <v>0</v>
          </cell>
          <cell r="BH262">
            <v>181.95249999999999</v>
          </cell>
          <cell r="BI262">
            <v>0</v>
          </cell>
          <cell r="BL262">
            <v>181.95249999999999</v>
          </cell>
          <cell r="BN262" t="str">
            <v>&lt;--ADMw_F--</v>
          </cell>
          <cell r="BO262">
            <v>0</v>
          </cell>
          <cell r="BP262">
            <v>0</v>
          </cell>
          <cell r="BQ262">
            <v>0</v>
          </cell>
          <cell r="BR262">
            <v>0</v>
          </cell>
          <cell r="BS262">
            <v>0</v>
          </cell>
          <cell r="BT262" t="str">
            <v>&lt;--Spacer--&gt;</v>
          </cell>
          <cell r="BU262" t="str">
            <v>&lt;--Spacer--&gt;</v>
          </cell>
          <cell r="BV262" t="str">
            <v>&lt;--Spacer--&gt;</v>
          </cell>
          <cell r="BW262" t="str">
            <v>&lt;--Spacer--&gt;</v>
          </cell>
          <cell r="BY262">
            <v>0</v>
          </cell>
          <cell r="BZ262">
            <v>0</v>
          </cell>
          <cell r="CA262">
            <v>0</v>
          </cell>
          <cell r="CB262">
            <v>0</v>
          </cell>
          <cell r="CC262">
            <v>0</v>
          </cell>
          <cell r="CD262">
            <v>0</v>
          </cell>
          <cell r="CE262">
            <v>0</v>
          </cell>
          <cell r="CF262">
            <v>0</v>
          </cell>
          <cell r="CG262">
            <v>0</v>
          </cell>
          <cell r="CH262">
            <v>0</v>
          </cell>
          <cell r="CI262">
            <v>162.51</v>
          </cell>
          <cell r="CK262">
            <v>162.51</v>
          </cell>
          <cell r="CL262">
            <v>0</v>
          </cell>
          <cell r="CM262">
            <v>0</v>
          </cell>
          <cell r="CN262" t="str">
            <v>--ADMw_C--&gt;</v>
          </cell>
          <cell r="CO262">
            <v>162.51</v>
          </cell>
          <cell r="CQ262">
            <v>162.51</v>
          </cell>
          <cell r="CR262">
            <v>0</v>
          </cell>
          <cell r="CS262">
            <v>0</v>
          </cell>
          <cell r="CT262">
            <v>0</v>
          </cell>
          <cell r="CU262">
            <v>0</v>
          </cell>
          <cell r="CV262">
            <v>18.89</v>
          </cell>
          <cell r="CW262">
            <v>9.4450000000000003</v>
          </cell>
          <cell r="CY262">
            <v>18.89</v>
          </cell>
          <cell r="CZ262">
            <v>0</v>
          </cell>
          <cell r="DA262">
            <v>0</v>
          </cell>
          <cell r="DB262">
            <v>0</v>
          </cell>
          <cell r="DD262">
            <v>0</v>
          </cell>
          <cell r="DE262">
            <v>0</v>
          </cell>
          <cell r="DF262">
            <v>0</v>
          </cell>
          <cell r="DG262">
            <v>0</v>
          </cell>
          <cell r="DI262">
            <v>0</v>
          </cell>
          <cell r="DJ262">
            <v>0</v>
          </cell>
          <cell r="DK262">
            <v>0</v>
          </cell>
          <cell r="DL262">
            <v>0</v>
          </cell>
          <cell r="DM262">
            <v>39.99</v>
          </cell>
          <cell r="DN262">
            <v>9.9975000000000005</v>
          </cell>
          <cell r="DP262">
            <v>39.99</v>
          </cell>
          <cell r="DQ262">
            <v>0</v>
          </cell>
          <cell r="DR262">
            <v>0</v>
          </cell>
          <cell r="DT262">
            <v>0</v>
          </cell>
          <cell r="DU262">
            <v>0</v>
          </cell>
          <cell r="DV262">
            <v>0</v>
          </cell>
          <cell r="DX262">
            <v>0</v>
          </cell>
          <cell r="DY262">
            <v>0</v>
          </cell>
          <cell r="DZ262">
            <v>182.82749999999999</v>
          </cell>
          <cell r="EA262">
            <v>181.95249999999999</v>
          </cell>
          <cell r="ED262">
            <v>182.82749999999999</v>
          </cell>
          <cell r="EF262" t="str">
            <v>&lt;--ADMw_C--</v>
          </cell>
          <cell r="EG262">
            <v>-7.9469999999999992E-3</v>
          </cell>
          <cell r="EH262">
            <v>0</v>
          </cell>
          <cell r="EI262">
            <v>0</v>
          </cell>
          <cell r="EJ262">
            <v>0</v>
          </cell>
          <cell r="EK262">
            <v>0</v>
          </cell>
          <cell r="EL262" t="str">
            <v>&lt;--Spacer--&gt;</v>
          </cell>
          <cell r="EM262" t="str">
            <v>&lt;--Spacer--&gt;</v>
          </cell>
          <cell r="EN262" t="str">
            <v>&lt;--Spacer--&gt;</v>
          </cell>
          <cell r="EO262" t="str">
            <v>&lt;--Spacer--&gt;</v>
          </cell>
          <cell r="EQ262">
            <v>0</v>
          </cell>
          <cell r="ER262">
            <v>0</v>
          </cell>
          <cell r="ES262">
            <v>0</v>
          </cell>
          <cell r="ET262">
            <v>0</v>
          </cell>
          <cell r="EU262">
            <v>0</v>
          </cell>
          <cell r="EV262">
            <v>0</v>
          </cell>
          <cell r="EW262">
            <v>0</v>
          </cell>
          <cell r="EX262">
            <v>0</v>
          </cell>
          <cell r="EY262">
            <v>0</v>
          </cell>
          <cell r="EZ262">
            <v>0</v>
          </cell>
          <cell r="FA262">
            <v>162.27000000000001</v>
          </cell>
          <cell r="FC262">
            <v>162.27000000000001</v>
          </cell>
          <cell r="FD262">
            <v>0</v>
          </cell>
          <cell r="FE262">
            <v>0</v>
          </cell>
          <cell r="FF262" t="str">
            <v>--ADMw_P--&gt;</v>
          </cell>
          <cell r="FG262">
            <v>162.27000000000001</v>
          </cell>
          <cell r="FI262">
            <v>162.27000000000001</v>
          </cell>
          <cell r="FJ262">
            <v>0</v>
          </cell>
          <cell r="FK262">
            <v>0</v>
          </cell>
          <cell r="FL262">
            <v>0</v>
          </cell>
          <cell r="FM262">
            <v>0</v>
          </cell>
          <cell r="FN262">
            <v>20</v>
          </cell>
          <cell r="FO262">
            <v>10</v>
          </cell>
          <cell r="FQ262">
            <v>20</v>
          </cell>
          <cell r="FR262">
            <v>0</v>
          </cell>
          <cell r="FS262">
            <v>0</v>
          </cell>
          <cell r="FT262">
            <v>0</v>
          </cell>
          <cell r="FV262">
            <v>0</v>
          </cell>
          <cell r="FW262">
            <v>0</v>
          </cell>
          <cell r="FX262">
            <v>0</v>
          </cell>
          <cell r="FY262">
            <v>0</v>
          </cell>
          <cell r="GA262">
            <v>0</v>
          </cell>
          <cell r="GB262">
            <v>0</v>
          </cell>
          <cell r="GC262">
            <v>0</v>
          </cell>
          <cell r="GD262">
            <v>0</v>
          </cell>
          <cell r="GE262">
            <v>42.23</v>
          </cell>
          <cell r="GF262">
            <v>10.557499999999999</v>
          </cell>
          <cell r="GH262">
            <v>42.23</v>
          </cell>
          <cell r="GI262">
            <v>0</v>
          </cell>
          <cell r="GJ262">
            <v>0</v>
          </cell>
          <cell r="GL262">
            <v>0</v>
          </cell>
          <cell r="GM262">
            <v>0</v>
          </cell>
          <cell r="GN262">
            <v>0</v>
          </cell>
          <cell r="GP262">
            <v>0</v>
          </cell>
          <cell r="GQ262">
            <v>0</v>
          </cell>
          <cell r="GR262">
            <v>174.38749999999999</v>
          </cell>
          <cell r="GS262">
            <v>182.82749999999999</v>
          </cell>
          <cell r="GV262">
            <v>182.82749999999999</v>
          </cell>
          <cell r="GX262" t="str">
            <v>&lt;--ADMw_P--</v>
          </cell>
          <cell r="GY262">
            <v>0</v>
          </cell>
          <cell r="GZ262">
            <v>0</v>
          </cell>
          <cell r="HA262">
            <v>0</v>
          </cell>
          <cell r="HB262">
            <v>0</v>
          </cell>
          <cell r="HC262">
            <v>0</v>
          </cell>
          <cell r="HD262" t="str">
            <v>&lt;--Spacer--&gt;</v>
          </cell>
          <cell r="HE262" t="str">
            <v>&lt;--Spacer--&gt;</v>
          </cell>
          <cell r="HF262" t="str">
            <v>&lt;--Spacer--&gt;</v>
          </cell>
          <cell r="HG262" t="str">
            <v>&lt;--Spacer--&gt;</v>
          </cell>
          <cell r="HI262">
            <v>0</v>
          </cell>
          <cell r="HJ262">
            <v>0</v>
          </cell>
          <cell r="HK262">
            <v>0</v>
          </cell>
          <cell r="HL262">
            <v>0</v>
          </cell>
          <cell r="HM262">
            <v>0</v>
          </cell>
          <cell r="HN262">
            <v>0</v>
          </cell>
          <cell r="HO262">
            <v>0</v>
          </cell>
          <cell r="HP262">
            <v>0</v>
          </cell>
          <cell r="HQ262">
            <v>0</v>
          </cell>
          <cell r="HR262">
            <v>0</v>
          </cell>
          <cell r="HS262">
            <v>153.34</v>
          </cell>
          <cell r="HU262">
            <v>153.34</v>
          </cell>
          <cell r="HV262">
            <v>0</v>
          </cell>
          <cell r="HW262">
            <v>0</v>
          </cell>
          <cell r="HX262" t="str">
            <v>--ADMw_O--&gt;</v>
          </cell>
          <cell r="HY262">
            <v>153.34</v>
          </cell>
          <cell r="IA262">
            <v>153.34</v>
          </cell>
          <cell r="IB262">
            <v>0</v>
          </cell>
          <cell r="IC262">
            <v>0</v>
          </cell>
          <cell r="ID262">
            <v>0</v>
          </cell>
          <cell r="IE262">
            <v>0</v>
          </cell>
          <cell r="IF262">
            <v>22.43</v>
          </cell>
          <cell r="IG262">
            <v>11.215</v>
          </cell>
          <cell r="II262">
            <v>22.43</v>
          </cell>
          <cell r="IJ262">
            <v>0</v>
          </cell>
          <cell r="IK262">
            <v>0</v>
          </cell>
          <cell r="IL262">
            <v>0</v>
          </cell>
          <cell r="IN262">
            <v>0</v>
          </cell>
          <cell r="IO262">
            <v>0</v>
          </cell>
          <cell r="IP262">
            <v>0</v>
          </cell>
          <cell r="IQ262">
            <v>0</v>
          </cell>
          <cell r="IS262">
            <v>0</v>
          </cell>
          <cell r="IT262">
            <v>0</v>
          </cell>
          <cell r="IU262">
            <v>0</v>
          </cell>
          <cell r="IV262">
            <v>0</v>
          </cell>
          <cell r="IW262">
            <v>39.33</v>
          </cell>
          <cell r="IX262">
            <v>9.8324999999999996</v>
          </cell>
          <cell r="IZ262">
            <v>39.33</v>
          </cell>
          <cell r="JA262">
            <v>0</v>
          </cell>
          <cell r="JB262">
            <v>0</v>
          </cell>
          <cell r="JD262">
            <v>0</v>
          </cell>
          <cell r="JE262">
            <v>0</v>
          </cell>
          <cell r="JF262">
            <v>0</v>
          </cell>
          <cell r="JH262">
            <v>0</v>
          </cell>
          <cell r="JI262">
            <v>0</v>
          </cell>
          <cell r="JJ262">
            <v>174.38749999999999</v>
          </cell>
          <cell r="JL262" t="str">
            <v>&lt;--ADMw_O--</v>
          </cell>
          <cell r="JM262">
            <v>0</v>
          </cell>
          <cell r="JN262">
            <v>0</v>
          </cell>
          <cell r="JO262">
            <v>0</v>
          </cell>
          <cell r="JP262">
            <v>0</v>
          </cell>
          <cell r="JQ262">
            <v>0</v>
          </cell>
          <cell r="JR262">
            <v>43640.35126797454</v>
          </cell>
          <cell r="JS262">
            <v>1</v>
          </cell>
          <cell r="JT262">
            <v>3</v>
          </cell>
        </row>
        <row r="263">
          <cell r="A263">
            <v>2188</v>
          </cell>
          <cell r="B263">
            <v>2188</v>
          </cell>
          <cell r="C263" t="str">
            <v>26051</v>
          </cell>
          <cell r="D263" t="str">
            <v>Multnomah</v>
          </cell>
          <cell r="E263" t="str">
            <v>Riverdale SD 51J</v>
          </cell>
          <cell r="G263">
            <v>2148</v>
          </cell>
          <cell r="H263">
            <v>2741675</v>
          </cell>
          <cell r="I263">
            <v>45</v>
          </cell>
          <cell r="J263">
            <v>0</v>
          </cell>
          <cell r="K263">
            <v>0</v>
          </cell>
          <cell r="L263">
            <v>0</v>
          </cell>
          <cell r="M263">
            <v>0</v>
          </cell>
          <cell r="N263">
            <v>0</v>
          </cell>
          <cell r="O263">
            <v>0</v>
          </cell>
          <cell r="P263">
            <v>15.98</v>
          </cell>
          <cell r="Q263">
            <v>139650</v>
          </cell>
          <cell r="R263">
            <v>584</v>
          </cell>
          <cell r="S263">
            <v>584</v>
          </cell>
          <cell r="T263">
            <v>584</v>
          </cell>
          <cell r="U263">
            <v>0</v>
          </cell>
          <cell r="V263" t="str">
            <v>--ADMw_F--&gt;</v>
          </cell>
          <cell r="W263">
            <v>584</v>
          </cell>
          <cell r="X263">
            <v>584</v>
          </cell>
          <cell r="Y263">
            <v>584</v>
          </cell>
          <cell r="Z263">
            <v>0</v>
          </cell>
          <cell r="AA263">
            <v>49</v>
          </cell>
          <cell r="AB263">
            <v>49</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27</v>
          </cell>
          <cell r="AV263">
            <v>6.75</v>
          </cell>
          <cell r="AW263">
            <v>27</v>
          </cell>
          <cell r="AX263">
            <v>27</v>
          </cell>
          <cell r="AY263">
            <v>0</v>
          </cell>
          <cell r="AZ263">
            <v>0</v>
          </cell>
          <cell r="BA263">
            <v>0</v>
          </cell>
          <cell r="BB263">
            <v>0</v>
          </cell>
          <cell r="BC263">
            <v>0</v>
          </cell>
          <cell r="BD263">
            <v>86.5</v>
          </cell>
          <cell r="BE263">
            <v>86.5</v>
          </cell>
          <cell r="BF263">
            <v>86.5</v>
          </cell>
          <cell r="BG263">
            <v>0</v>
          </cell>
          <cell r="BH263">
            <v>719.21</v>
          </cell>
          <cell r="BI263">
            <v>726.25</v>
          </cell>
          <cell r="BJ263">
            <v>719.21</v>
          </cell>
          <cell r="BK263">
            <v>726.25</v>
          </cell>
          <cell r="BL263">
            <v>726.25</v>
          </cell>
          <cell r="BM263">
            <v>726.25</v>
          </cell>
          <cell r="BN263" t="str">
            <v>&lt;--ADMw_F--</v>
          </cell>
          <cell r="BO263">
            <v>0</v>
          </cell>
          <cell r="BP263">
            <v>0</v>
          </cell>
          <cell r="BQ263">
            <v>239.13</v>
          </cell>
          <cell r="BR263">
            <v>4</v>
          </cell>
          <cell r="BS263">
            <v>0.7</v>
          </cell>
          <cell r="BT263" t="str">
            <v>&lt;--Spacer--&gt;</v>
          </cell>
          <cell r="BU263" t="str">
            <v>&lt;--Spacer--&gt;</v>
          </cell>
          <cell r="BV263" t="str">
            <v>&lt;--Spacer--&gt;</v>
          </cell>
          <cell r="BW263" t="str">
            <v>&lt;--Spacer--&gt;</v>
          </cell>
          <cell r="BX263">
            <v>2148</v>
          </cell>
          <cell r="BY263">
            <v>2656875</v>
          </cell>
          <cell r="BZ263">
            <v>45</v>
          </cell>
          <cell r="CA263">
            <v>0</v>
          </cell>
          <cell r="CB263">
            <v>0</v>
          </cell>
          <cell r="CC263">
            <v>0</v>
          </cell>
          <cell r="CD263">
            <v>0</v>
          </cell>
          <cell r="CE263">
            <v>0</v>
          </cell>
          <cell r="CF263">
            <v>0</v>
          </cell>
          <cell r="CG263">
            <v>13.5</v>
          </cell>
          <cell r="CH263">
            <v>133000</v>
          </cell>
          <cell r="CI263">
            <v>575.96</v>
          </cell>
          <cell r="CJ263">
            <v>575.96</v>
          </cell>
          <cell r="CK263">
            <v>575.96</v>
          </cell>
          <cell r="CL263">
            <v>0</v>
          </cell>
          <cell r="CM263">
            <v>0</v>
          </cell>
          <cell r="CN263" t="str">
            <v>--ADMw_C--&gt;</v>
          </cell>
          <cell r="CO263">
            <v>575.96</v>
          </cell>
          <cell r="CP263">
            <v>575.96</v>
          </cell>
          <cell r="CQ263">
            <v>575.96</v>
          </cell>
          <cell r="CR263">
            <v>0</v>
          </cell>
          <cell r="CS263">
            <v>50</v>
          </cell>
          <cell r="CT263">
            <v>50</v>
          </cell>
          <cell r="CU263">
            <v>0</v>
          </cell>
          <cell r="CV263">
            <v>0</v>
          </cell>
          <cell r="CW263">
            <v>0</v>
          </cell>
          <cell r="CX263">
            <v>0</v>
          </cell>
          <cell r="CY263">
            <v>0</v>
          </cell>
          <cell r="CZ263">
            <v>0</v>
          </cell>
          <cell r="DA263">
            <v>0</v>
          </cell>
          <cell r="DB263">
            <v>0</v>
          </cell>
          <cell r="DC263">
            <v>0</v>
          </cell>
          <cell r="DD263">
            <v>0</v>
          </cell>
          <cell r="DE263">
            <v>0</v>
          </cell>
          <cell r="DF263">
            <v>0</v>
          </cell>
          <cell r="DG263">
            <v>0</v>
          </cell>
          <cell r="DH263">
            <v>0</v>
          </cell>
          <cell r="DI263">
            <v>0</v>
          </cell>
          <cell r="DJ263">
            <v>0</v>
          </cell>
          <cell r="DK263">
            <v>0</v>
          </cell>
          <cell r="DL263">
            <v>0</v>
          </cell>
          <cell r="DM263">
            <v>27</v>
          </cell>
          <cell r="DN263">
            <v>6.75</v>
          </cell>
          <cell r="DO263">
            <v>27</v>
          </cell>
          <cell r="DP263">
            <v>27</v>
          </cell>
          <cell r="DQ263">
            <v>0</v>
          </cell>
          <cell r="DR263">
            <v>0</v>
          </cell>
          <cell r="DS263">
            <v>0</v>
          </cell>
          <cell r="DT263">
            <v>0</v>
          </cell>
          <cell r="DU263">
            <v>0</v>
          </cell>
          <cell r="DV263">
            <v>86.5</v>
          </cell>
          <cell r="DW263">
            <v>86.5</v>
          </cell>
          <cell r="DX263">
            <v>86.5</v>
          </cell>
          <cell r="DY263">
            <v>0</v>
          </cell>
          <cell r="DZ263">
            <v>713.82</v>
          </cell>
          <cell r="EA263">
            <v>719.21</v>
          </cell>
          <cell r="EB263">
            <v>713.82</v>
          </cell>
          <cell r="EC263">
            <v>719.21</v>
          </cell>
          <cell r="ED263">
            <v>719.21</v>
          </cell>
          <cell r="EE263">
            <v>719.21</v>
          </cell>
          <cell r="EF263" t="str">
            <v>&lt;--ADMw_C--</v>
          </cell>
          <cell r="EG263">
            <v>0</v>
          </cell>
          <cell r="EH263">
            <v>0</v>
          </cell>
          <cell r="EI263">
            <v>230.92</v>
          </cell>
          <cell r="EJ263">
            <v>4</v>
          </cell>
          <cell r="EK263">
            <v>0.7</v>
          </cell>
          <cell r="EL263" t="str">
            <v>&lt;--Spacer--&gt;</v>
          </cell>
          <cell r="EM263" t="str">
            <v>&lt;--Spacer--&gt;</v>
          </cell>
          <cell r="EN263" t="str">
            <v>&lt;--Spacer--&gt;</v>
          </cell>
          <cell r="EO263" t="str">
            <v>&lt;--Spacer--&gt;</v>
          </cell>
          <cell r="EP263">
            <v>2148</v>
          </cell>
          <cell r="EQ263">
            <v>2557662</v>
          </cell>
          <cell r="ER263">
            <v>0</v>
          </cell>
          <cell r="ES263">
            <v>68439</v>
          </cell>
          <cell r="ET263">
            <v>325</v>
          </cell>
          <cell r="EU263">
            <v>0</v>
          </cell>
          <cell r="EV263">
            <v>0</v>
          </cell>
          <cell r="EW263">
            <v>0</v>
          </cell>
          <cell r="EX263">
            <v>0</v>
          </cell>
          <cell r="EY263">
            <v>15.98</v>
          </cell>
          <cell r="EZ263">
            <v>198727</v>
          </cell>
          <cell r="FA263">
            <v>569.83000000000004</v>
          </cell>
          <cell r="FB263">
            <v>569.83000000000004</v>
          </cell>
          <cell r="FC263">
            <v>569.83000000000004</v>
          </cell>
          <cell r="FD263">
            <v>0</v>
          </cell>
          <cell r="FE263">
            <v>0</v>
          </cell>
          <cell r="FF263" t="str">
            <v>--ADMw_P--&gt;</v>
          </cell>
          <cell r="FG263">
            <v>569.83000000000004</v>
          </cell>
          <cell r="FH263">
            <v>569.83000000000004</v>
          </cell>
          <cell r="FI263">
            <v>569.83000000000004</v>
          </cell>
          <cell r="FJ263">
            <v>0</v>
          </cell>
          <cell r="FK263">
            <v>49</v>
          </cell>
          <cell r="FL263">
            <v>49</v>
          </cell>
          <cell r="FM263">
            <v>0</v>
          </cell>
          <cell r="FN263">
            <v>0.98</v>
          </cell>
          <cell r="FO263">
            <v>0.49</v>
          </cell>
          <cell r="FP263">
            <v>0.98</v>
          </cell>
          <cell r="FQ263">
            <v>0.98</v>
          </cell>
          <cell r="FR263">
            <v>0</v>
          </cell>
          <cell r="FS263">
            <v>0</v>
          </cell>
          <cell r="FT263">
            <v>0</v>
          </cell>
          <cell r="FU263">
            <v>0</v>
          </cell>
          <cell r="FV263">
            <v>0</v>
          </cell>
          <cell r="FW263">
            <v>0</v>
          </cell>
          <cell r="FX263">
            <v>0</v>
          </cell>
          <cell r="FY263">
            <v>0</v>
          </cell>
          <cell r="FZ263">
            <v>0</v>
          </cell>
          <cell r="GA263">
            <v>0</v>
          </cell>
          <cell r="GB263">
            <v>0</v>
          </cell>
          <cell r="GC263">
            <v>0</v>
          </cell>
          <cell r="GD263">
            <v>0</v>
          </cell>
          <cell r="GE263">
            <v>32</v>
          </cell>
          <cell r="GF263">
            <v>8</v>
          </cell>
          <cell r="GG263">
            <v>32</v>
          </cell>
          <cell r="GH263">
            <v>32</v>
          </cell>
          <cell r="GI263">
            <v>0</v>
          </cell>
          <cell r="GJ263">
            <v>0</v>
          </cell>
          <cell r="GK263">
            <v>0</v>
          </cell>
          <cell r="GL263">
            <v>0</v>
          </cell>
          <cell r="GM263">
            <v>0</v>
          </cell>
          <cell r="GN263">
            <v>86.5</v>
          </cell>
          <cell r="GO263">
            <v>86.5</v>
          </cell>
          <cell r="GP263">
            <v>86.5</v>
          </cell>
          <cell r="GQ263">
            <v>0</v>
          </cell>
          <cell r="GR263">
            <v>695.97</v>
          </cell>
          <cell r="GS263">
            <v>713.82</v>
          </cell>
          <cell r="GT263">
            <v>695.97</v>
          </cell>
          <cell r="GU263">
            <v>713.82</v>
          </cell>
          <cell r="GV263">
            <v>713.82</v>
          </cell>
          <cell r="GW263">
            <v>713.82</v>
          </cell>
          <cell r="GX263" t="str">
            <v>&lt;--ADMw_P--</v>
          </cell>
          <cell r="GY263">
            <v>0</v>
          </cell>
          <cell r="GZ263">
            <v>0</v>
          </cell>
          <cell r="HA263">
            <v>348.75</v>
          </cell>
          <cell r="HB263">
            <v>7</v>
          </cell>
          <cell r="HC263">
            <v>0.7</v>
          </cell>
          <cell r="HD263" t="str">
            <v>&lt;--Spacer--&gt;</v>
          </cell>
          <cell r="HE263" t="str">
            <v>&lt;--Spacer--&gt;</v>
          </cell>
          <cell r="HF263" t="str">
            <v>&lt;--Spacer--&gt;</v>
          </cell>
          <cell r="HG263" t="str">
            <v>&lt;--Spacer--&gt;</v>
          </cell>
          <cell r="HH263">
            <v>2148</v>
          </cell>
          <cell r="HI263">
            <v>2444019</v>
          </cell>
          <cell r="HJ263">
            <v>0</v>
          </cell>
          <cell r="HK263">
            <v>80964</v>
          </cell>
          <cell r="HL263">
            <v>155</v>
          </cell>
          <cell r="HM263">
            <v>0</v>
          </cell>
          <cell r="HN263">
            <v>0</v>
          </cell>
          <cell r="HO263">
            <v>0</v>
          </cell>
          <cell r="HP263">
            <v>0</v>
          </cell>
          <cell r="HQ263">
            <v>16.23</v>
          </cell>
          <cell r="HR263">
            <v>208180</v>
          </cell>
          <cell r="HS263">
            <v>557.45000000000005</v>
          </cell>
          <cell r="HT263">
            <v>557.45000000000005</v>
          </cell>
          <cell r="HU263">
            <v>557.45000000000005</v>
          </cell>
          <cell r="HV263">
            <v>0</v>
          </cell>
          <cell r="HW263">
            <v>0</v>
          </cell>
          <cell r="HX263" t="str">
            <v>--ADMw_O--&gt;</v>
          </cell>
          <cell r="HY263">
            <v>557.45000000000005</v>
          </cell>
          <cell r="HZ263">
            <v>557.45000000000005</v>
          </cell>
          <cell r="IA263">
            <v>557.45000000000005</v>
          </cell>
          <cell r="IB263">
            <v>0</v>
          </cell>
          <cell r="IC263">
            <v>44</v>
          </cell>
          <cell r="ID263">
            <v>44</v>
          </cell>
          <cell r="IE263">
            <v>0</v>
          </cell>
          <cell r="IF263">
            <v>1</v>
          </cell>
          <cell r="IG263">
            <v>0.5</v>
          </cell>
          <cell r="IH263">
            <v>1</v>
          </cell>
          <cell r="II263">
            <v>1</v>
          </cell>
          <cell r="IJ263">
            <v>0</v>
          </cell>
          <cell r="IK263">
            <v>0</v>
          </cell>
          <cell r="IL263">
            <v>0</v>
          </cell>
          <cell r="IM263">
            <v>0</v>
          </cell>
          <cell r="IN263">
            <v>0</v>
          </cell>
          <cell r="IO263">
            <v>0</v>
          </cell>
          <cell r="IP263">
            <v>0</v>
          </cell>
          <cell r="IQ263">
            <v>0</v>
          </cell>
          <cell r="IR263">
            <v>0</v>
          </cell>
          <cell r="IS263">
            <v>0</v>
          </cell>
          <cell r="IT263">
            <v>0</v>
          </cell>
          <cell r="IU263">
            <v>0</v>
          </cell>
          <cell r="IV263">
            <v>0</v>
          </cell>
          <cell r="IW263">
            <v>28</v>
          </cell>
          <cell r="IX263">
            <v>7</v>
          </cell>
          <cell r="IY263">
            <v>28</v>
          </cell>
          <cell r="IZ263">
            <v>28</v>
          </cell>
          <cell r="JA263">
            <v>0</v>
          </cell>
          <cell r="JB263">
            <v>0</v>
          </cell>
          <cell r="JC263">
            <v>0</v>
          </cell>
          <cell r="JD263">
            <v>0</v>
          </cell>
          <cell r="JE263">
            <v>0</v>
          </cell>
          <cell r="JF263">
            <v>87.02</v>
          </cell>
          <cell r="JG263">
            <v>87.02</v>
          </cell>
          <cell r="JH263">
            <v>87.02</v>
          </cell>
          <cell r="JI263">
            <v>0</v>
          </cell>
          <cell r="JJ263">
            <v>695.97</v>
          </cell>
          <cell r="JK263">
            <v>695.97</v>
          </cell>
          <cell r="JL263" t="str">
            <v>&lt;--ADMw_O--</v>
          </cell>
          <cell r="JM263">
            <v>0</v>
          </cell>
          <cell r="JN263">
            <v>0</v>
          </cell>
          <cell r="JO263">
            <v>373.45</v>
          </cell>
          <cell r="JP263">
            <v>12</v>
          </cell>
          <cell r="JQ263">
            <v>0.7</v>
          </cell>
          <cell r="JR263">
            <v>43640.35126797454</v>
          </cell>
          <cell r="JS263">
            <v>1</v>
          </cell>
          <cell r="JT263">
            <v>2</v>
          </cell>
        </row>
        <row r="264">
          <cell r="A264">
            <v>2190</v>
          </cell>
          <cell r="B264">
            <v>2190</v>
          </cell>
          <cell r="C264" t="str">
            <v>27002</v>
          </cell>
          <cell r="D264" t="str">
            <v>Polk</v>
          </cell>
          <cell r="E264" t="str">
            <v>Dallas SD 2</v>
          </cell>
          <cell r="G264">
            <v>2117</v>
          </cell>
          <cell r="H264">
            <v>7450000</v>
          </cell>
          <cell r="I264">
            <v>350</v>
          </cell>
          <cell r="J264">
            <v>0</v>
          </cell>
          <cell r="K264">
            <v>41000</v>
          </cell>
          <cell r="L264">
            <v>0</v>
          </cell>
          <cell r="M264">
            <v>0</v>
          </cell>
          <cell r="N264">
            <v>3200</v>
          </cell>
          <cell r="O264">
            <v>0</v>
          </cell>
          <cell r="P264">
            <v>12.34</v>
          </cell>
          <cell r="Q264">
            <v>1835000</v>
          </cell>
          <cell r="R264">
            <v>3240</v>
          </cell>
          <cell r="S264">
            <v>3240</v>
          </cell>
          <cell r="T264">
            <v>3240</v>
          </cell>
          <cell r="U264">
            <v>0</v>
          </cell>
          <cell r="V264" t="str">
            <v>--ADMw_F--&gt;</v>
          </cell>
          <cell r="W264">
            <v>3240</v>
          </cell>
          <cell r="X264">
            <v>3240</v>
          </cell>
          <cell r="Y264">
            <v>3240</v>
          </cell>
          <cell r="Z264">
            <v>0</v>
          </cell>
          <cell r="AA264">
            <v>530</v>
          </cell>
          <cell r="AB264">
            <v>356.4</v>
          </cell>
          <cell r="AC264">
            <v>64.900000000000006</v>
          </cell>
          <cell r="AD264">
            <v>45</v>
          </cell>
          <cell r="AE264">
            <v>22.5</v>
          </cell>
          <cell r="AF264">
            <v>45</v>
          </cell>
          <cell r="AG264">
            <v>45</v>
          </cell>
          <cell r="AH264">
            <v>0</v>
          </cell>
          <cell r="AI264">
            <v>3.5</v>
          </cell>
          <cell r="AJ264">
            <v>3.5</v>
          </cell>
          <cell r="AK264">
            <v>3.5</v>
          </cell>
          <cell r="AL264">
            <v>3.5</v>
          </cell>
          <cell r="AM264">
            <v>0</v>
          </cell>
          <cell r="AN264">
            <v>0</v>
          </cell>
          <cell r="AO264">
            <v>0</v>
          </cell>
          <cell r="AP264">
            <v>0</v>
          </cell>
          <cell r="AQ264">
            <v>0</v>
          </cell>
          <cell r="AR264">
            <v>0</v>
          </cell>
          <cell r="AS264">
            <v>25</v>
          </cell>
          <cell r="AT264">
            <v>6.25</v>
          </cell>
          <cell r="AU264">
            <v>508.32</v>
          </cell>
          <cell r="AV264">
            <v>127.08</v>
          </cell>
          <cell r="AW264">
            <v>508.32</v>
          </cell>
          <cell r="AX264">
            <v>508.32</v>
          </cell>
          <cell r="AY264">
            <v>0</v>
          </cell>
          <cell r="AZ264">
            <v>0</v>
          </cell>
          <cell r="BA264">
            <v>54.62</v>
          </cell>
          <cell r="BB264">
            <v>0</v>
          </cell>
          <cell r="BC264">
            <v>54.62</v>
          </cell>
          <cell r="BD264">
            <v>0</v>
          </cell>
          <cell r="BE264">
            <v>0</v>
          </cell>
          <cell r="BF264">
            <v>0</v>
          </cell>
          <cell r="BG264">
            <v>0</v>
          </cell>
          <cell r="BH264">
            <v>3391.3121999999998</v>
          </cell>
          <cell r="BI264">
            <v>3820.63</v>
          </cell>
          <cell r="BJ264">
            <v>3840.4097000000002</v>
          </cell>
          <cell r="BK264">
            <v>3875.25</v>
          </cell>
          <cell r="BL264">
            <v>3820.63</v>
          </cell>
          <cell r="BM264">
            <v>3875.25</v>
          </cell>
          <cell r="BN264" t="str">
            <v>&lt;--ADMw_F--</v>
          </cell>
          <cell r="BO264">
            <v>-2.4130000000000002E-3</v>
          </cell>
          <cell r="BP264">
            <v>0</v>
          </cell>
          <cell r="BQ264">
            <v>566.36</v>
          </cell>
          <cell r="BR264">
            <v>36</v>
          </cell>
          <cell r="BS264">
            <v>0.7</v>
          </cell>
          <cell r="BT264" t="str">
            <v>&lt;--Spacer--&gt;</v>
          </cell>
          <cell r="BU264" t="str">
            <v>&lt;--Spacer--&gt;</v>
          </cell>
          <cell r="BV264" t="str">
            <v>&lt;--Spacer--&gt;</v>
          </cell>
          <cell r="BW264" t="str">
            <v>&lt;--Spacer--&gt;</v>
          </cell>
          <cell r="BX264">
            <v>2117</v>
          </cell>
          <cell r="BY264">
            <v>7100000</v>
          </cell>
          <cell r="BZ264">
            <v>350</v>
          </cell>
          <cell r="CA264">
            <v>0</v>
          </cell>
          <cell r="CB264">
            <v>40648</v>
          </cell>
          <cell r="CC264">
            <v>0</v>
          </cell>
          <cell r="CD264">
            <v>0</v>
          </cell>
          <cell r="CE264">
            <v>3200</v>
          </cell>
          <cell r="CF264">
            <v>0</v>
          </cell>
          <cell r="CG264">
            <v>11.72</v>
          </cell>
          <cell r="CH264">
            <v>1750000</v>
          </cell>
          <cell r="CI264">
            <v>2828.27</v>
          </cell>
          <cell r="CJ264">
            <v>3207.77</v>
          </cell>
          <cell r="CK264">
            <v>2828.27</v>
          </cell>
          <cell r="CL264">
            <v>379.5</v>
          </cell>
          <cell r="CM264">
            <v>0</v>
          </cell>
          <cell r="CN264" t="str">
            <v>--ADMw_C--&gt;</v>
          </cell>
          <cell r="CO264">
            <v>2828.27</v>
          </cell>
          <cell r="CP264">
            <v>3207.77</v>
          </cell>
          <cell r="CQ264">
            <v>2828.27</v>
          </cell>
          <cell r="CR264">
            <v>379.5</v>
          </cell>
          <cell r="CS264">
            <v>506</v>
          </cell>
          <cell r="CT264">
            <v>352.85469999999998</v>
          </cell>
          <cell r="CU264">
            <v>64.900000000000006</v>
          </cell>
          <cell r="CV264">
            <v>50.2</v>
          </cell>
          <cell r="CW264">
            <v>25.1</v>
          </cell>
          <cell r="CX264">
            <v>50.2</v>
          </cell>
          <cell r="CY264">
            <v>50.2</v>
          </cell>
          <cell r="CZ264">
            <v>0</v>
          </cell>
          <cell r="DA264">
            <v>3.1</v>
          </cell>
          <cell r="DB264">
            <v>3.1</v>
          </cell>
          <cell r="DC264">
            <v>3.1</v>
          </cell>
          <cell r="DD264">
            <v>3.1</v>
          </cell>
          <cell r="DE264">
            <v>0</v>
          </cell>
          <cell r="DF264">
            <v>0</v>
          </cell>
          <cell r="DG264">
            <v>0</v>
          </cell>
          <cell r="DH264">
            <v>0</v>
          </cell>
          <cell r="DI264">
            <v>0</v>
          </cell>
          <cell r="DJ264">
            <v>0</v>
          </cell>
          <cell r="DK264">
            <v>25</v>
          </cell>
          <cell r="DL264">
            <v>6.25</v>
          </cell>
          <cell r="DM264">
            <v>443.35</v>
          </cell>
          <cell r="DN264">
            <v>110.83750000000001</v>
          </cell>
          <cell r="DO264">
            <v>503.26</v>
          </cell>
          <cell r="DP264">
            <v>443.35</v>
          </cell>
          <cell r="DQ264">
            <v>59.91</v>
          </cell>
          <cell r="DR264">
            <v>0</v>
          </cell>
          <cell r="DS264">
            <v>54.62</v>
          </cell>
          <cell r="DT264">
            <v>0</v>
          </cell>
          <cell r="DU264">
            <v>54.62</v>
          </cell>
          <cell r="DV264">
            <v>0</v>
          </cell>
          <cell r="DW264">
            <v>0</v>
          </cell>
          <cell r="DX264">
            <v>0</v>
          </cell>
          <cell r="DY264">
            <v>0</v>
          </cell>
          <cell r="DZ264">
            <v>3297.3206</v>
          </cell>
          <cell r="EA264">
            <v>3391.3121999999998</v>
          </cell>
          <cell r="EB264">
            <v>3744.5081</v>
          </cell>
          <cell r="EC264">
            <v>3840.4097000000002</v>
          </cell>
          <cell r="ED264">
            <v>3391.3121999999998</v>
          </cell>
          <cell r="EE264">
            <v>3840.4097000000002</v>
          </cell>
          <cell r="EF264" t="str">
            <v>&lt;--ADMw_C--</v>
          </cell>
          <cell r="EG264">
            <v>-6.1669999999999997E-3</v>
          </cell>
          <cell r="EH264">
            <v>0</v>
          </cell>
          <cell r="EI264">
            <v>542.19000000000005</v>
          </cell>
          <cell r="EJ264">
            <v>36</v>
          </cell>
          <cell r="EK264">
            <v>0.7</v>
          </cell>
          <cell r="EL264" t="str">
            <v>&lt;--Spacer--&gt;</v>
          </cell>
          <cell r="EM264" t="str">
            <v>&lt;--Spacer--&gt;</v>
          </cell>
          <cell r="EN264" t="str">
            <v>&lt;--Spacer--&gt;</v>
          </cell>
          <cell r="EO264" t="str">
            <v>&lt;--Spacer--&gt;</v>
          </cell>
          <cell r="EP264">
            <v>2117</v>
          </cell>
          <cell r="EQ264">
            <v>6830901</v>
          </cell>
          <cell r="ER264">
            <v>265</v>
          </cell>
          <cell r="ES264">
            <v>348085</v>
          </cell>
          <cell r="ET264">
            <v>40909</v>
          </cell>
          <cell r="EU264">
            <v>0</v>
          </cell>
          <cell r="EV264">
            <v>0</v>
          </cell>
          <cell r="EW264">
            <v>0</v>
          </cell>
          <cell r="EX264">
            <v>0</v>
          </cell>
          <cell r="EY264">
            <v>12.34</v>
          </cell>
          <cell r="EZ264">
            <v>1786036</v>
          </cell>
          <cell r="FA264">
            <v>2767.7</v>
          </cell>
          <cell r="FB264">
            <v>3147.91</v>
          </cell>
          <cell r="FC264">
            <v>2767.7</v>
          </cell>
          <cell r="FD264">
            <v>380.21</v>
          </cell>
          <cell r="FE264">
            <v>0</v>
          </cell>
          <cell r="FF264" t="str">
            <v>--ADMw_P--&gt;</v>
          </cell>
          <cell r="FG264">
            <v>2767.7</v>
          </cell>
          <cell r="FH264">
            <v>3147.91</v>
          </cell>
          <cell r="FI264">
            <v>2767.7</v>
          </cell>
          <cell r="FJ264">
            <v>380.21</v>
          </cell>
          <cell r="FK264">
            <v>479</v>
          </cell>
          <cell r="FL264">
            <v>346.27010000000001</v>
          </cell>
          <cell r="FM264">
            <v>64.900000000000006</v>
          </cell>
          <cell r="FN264">
            <v>45.84</v>
          </cell>
          <cell r="FO264">
            <v>22.92</v>
          </cell>
          <cell r="FP264">
            <v>45.84</v>
          </cell>
          <cell r="FQ264">
            <v>45.84</v>
          </cell>
          <cell r="FR264">
            <v>0</v>
          </cell>
          <cell r="FS264">
            <v>0.61</v>
          </cell>
          <cell r="FT264">
            <v>0.61</v>
          </cell>
          <cell r="FU264">
            <v>0.61</v>
          </cell>
          <cell r="FV264">
            <v>0.61</v>
          </cell>
          <cell r="FW264">
            <v>0</v>
          </cell>
          <cell r="FX264">
            <v>0.28000000000000003</v>
          </cell>
          <cell r="FY264">
            <v>-4.2000000000000003E-2</v>
          </cell>
          <cell r="FZ264">
            <v>0.28000000000000003</v>
          </cell>
          <cell r="GA264">
            <v>0.28000000000000003</v>
          </cell>
          <cell r="GB264">
            <v>0</v>
          </cell>
          <cell r="GC264">
            <v>20</v>
          </cell>
          <cell r="GD264">
            <v>5</v>
          </cell>
          <cell r="GE264">
            <v>359.85</v>
          </cell>
          <cell r="GF264">
            <v>89.962500000000006</v>
          </cell>
          <cell r="GG264">
            <v>409.28</v>
          </cell>
          <cell r="GH264">
            <v>359.85</v>
          </cell>
          <cell r="GI264">
            <v>49.43</v>
          </cell>
          <cell r="GJ264">
            <v>0</v>
          </cell>
          <cell r="GK264">
            <v>54.62</v>
          </cell>
          <cell r="GL264">
            <v>0</v>
          </cell>
          <cell r="GM264">
            <v>54.62</v>
          </cell>
          <cell r="GN264">
            <v>0</v>
          </cell>
          <cell r="GO264">
            <v>0</v>
          </cell>
          <cell r="GP264">
            <v>0</v>
          </cell>
          <cell r="GQ264">
            <v>0</v>
          </cell>
          <cell r="GR264">
            <v>3395.8937000000001</v>
          </cell>
          <cell r="GS264">
            <v>3297.3206</v>
          </cell>
          <cell r="GT264">
            <v>3806.8162000000002</v>
          </cell>
          <cell r="GU264">
            <v>3744.5081</v>
          </cell>
          <cell r="GV264">
            <v>3395.8937000000001</v>
          </cell>
          <cell r="GW264">
            <v>3806.8162000000002</v>
          </cell>
          <cell r="GX264" t="str">
            <v>&lt;--ADMw_P--</v>
          </cell>
          <cell r="GY264">
            <v>-1.1538E-2</v>
          </cell>
          <cell r="GZ264">
            <v>0</v>
          </cell>
          <cell r="HA264">
            <v>567.37</v>
          </cell>
          <cell r="HB264">
            <v>43</v>
          </cell>
          <cell r="HC264">
            <v>0.7</v>
          </cell>
          <cell r="HD264" t="str">
            <v>&lt;--Spacer--&gt;</v>
          </cell>
          <cell r="HE264" t="str">
            <v>&lt;--Spacer--&gt;</v>
          </cell>
          <cell r="HF264" t="str">
            <v>&lt;--Spacer--&gt;</v>
          </cell>
          <cell r="HG264" t="str">
            <v>&lt;--Spacer--&gt;</v>
          </cell>
          <cell r="HH264">
            <v>2117</v>
          </cell>
          <cell r="HI264">
            <v>6452463</v>
          </cell>
          <cell r="HJ264">
            <v>21</v>
          </cell>
          <cell r="HK264">
            <v>438109</v>
          </cell>
          <cell r="HL264">
            <v>36587</v>
          </cell>
          <cell r="HM264">
            <v>0</v>
          </cell>
          <cell r="HN264">
            <v>0</v>
          </cell>
          <cell r="HO264">
            <v>0</v>
          </cell>
          <cell r="HP264">
            <v>0</v>
          </cell>
          <cell r="HQ264">
            <v>12.53</v>
          </cell>
          <cell r="HR264">
            <v>1534104</v>
          </cell>
          <cell r="HS264">
            <v>2836.44</v>
          </cell>
          <cell r="HT264">
            <v>3177.92</v>
          </cell>
          <cell r="HU264">
            <v>2836.44</v>
          </cell>
          <cell r="HV264">
            <v>341.48</v>
          </cell>
          <cell r="HW264">
            <v>0</v>
          </cell>
          <cell r="HX264" t="str">
            <v>--ADMw_O--&gt;</v>
          </cell>
          <cell r="HY264">
            <v>2836.44</v>
          </cell>
          <cell r="HZ264">
            <v>3177.92</v>
          </cell>
          <cell r="IA264">
            <v>2836.44</v>
          </cell>
          <cell r="IB264">
            <v>341.48</v>
          </cell>
          <cell r="IC264">
            <v>478</v>
          </cell>
          <cell r="ID264">
            <v>349.57119999999998</v>
          </cell>
          <cell r="IE264">
            <v>57.6</v>
          </cell>
          <cell r="IF264">
            <v>42.24</v>
          </cell>
          <cell r="IG264">
            <v>21.12</v>
          </cell>
          <cell r="IH264">
            <v>42.24</v>
          </cell>
          <cell r="II264">
            <v>42.24</v>
          </cell>
          <cell r="IJ264">
            <v>0</v>
          </cell>
          <cell r="IK264">
            <v>3.46</v>
          </cell>
          <cell r="IL264">
            <v>3.46</v>
          </cell>
          <cell r="IM264">
            <v>3.46</v>
          </cell>
          <cell r="IN264">
            <v>3.46</v>
          </cell>
          <cell r="IO264">
            <v>0</v>
          </cell>
          <cell r="IP264">
            <v>0</v>
          </cell>
          <cell r="IQ264">
            <v>0</v>
          </cell>
          <cell r="IR264">
            <v>0</v>
          </cell>
          <cell r="IS264">
            <v>0</v>
          </cell>
          <cell r="IT264">
            <v>0</v>
          </cell>
          <cell r="IU264">
            <v>15</v>
          </cell>
          <cell r="IV264">
            <v>3.75</v>
          </cell>
          <cell r="IW264">
            <v>495.81</v>
          </cell>
          <cell r="IX264">
            <v>123.9525</v>
          </cell>
          <cell r="IY264">
            <v>555.58000000000004</v>
          </cell>
          <cell r="IZ264">
            <v>495.81</v>
          </cell>
          <cell r="JA264">
            <v>59.77</v>
          </cell>
          <cell r="JB264">
            <v>0</v>
          </cell>
          <cell r="JC264">
            <v>54.5</v>
          </cell>
          <cell r="JD264">
            <v>0</v>
          </cell>
          <cell r="JE264">
            <v>54.5</v>
          </cell>
          <cell r="JF264">
            <v>0</v>
          </cell>
          <cell r="JG264">
            <v>0</v>
          </cell>
          <cell r="JH264">
            <v>0</v>
          </cell>
          <cell r="JI264">
            <v>0</v>
          </cell>
          <cell r="JJ264">
            <v>3395.8937000000001</v>
          </cell>
          <cell r="JK264">
            <v>3806.8162000000002</v>
          </cell>
          <cell r="JL264" t="str">
            <v>&lt;--ADMw_O--</v>
          </cell>
          <cell r="JM264">
            <v>-1.8231000000000001E-2</v>
          </cell>
          <cell r="JN264">
            <v>0</v>
          </cell>
          <cell r="JO264">
            <v>482.74</v>
          </cell>
          <cell r="JP264">
            <v>31</v>
          </cell>
          <cell r="JQ264">
            <v>0.7</v>
          </cell>
          <cell r="JR264">
            <v>43640.35126797454</v>
          </cell>
          <cell r="JS264">
            <v>1</v>
          </cell>
          <cell r="JT264">
            <v>2</v>
          </cell>
        </row>
        <row r="265">
          <cell r="A265">
            <v>3461</v>
          </cell>
          <cell r="B265">
            <v>2190</v>
          </cell>
          <cell r="D265" t="str">
            <v>Polk</v>
          </cell>
          <cell r="E265" t="str">
            <v>Dallas SD 2</v>
          </cell>
          <cell r="F265" t="str">
            <v>Luckiamute Valley Charter School</v>
          </cell>
          <cell r="H265">
            <v>0</v>
          </cell>
          <cell r="I265">
            <v>0</v>
          </cell>
          <cell r="J265">
            <v>0</v>
          </cell>
          <cell r="K265">
            <v>0</v>
          </cell>
          <cell r="L265">
            <v>0</v>
          </cell>
          <cell r="M265">
            <v>0</v>
          </cell>
          <cell r="N265">
            <v>0</v>
          </cell>
          <cell r="O265">
            <v>0</v>
          </cell>
          <cell r="P265">
            <v>0</v>
          </cell>
          <cell r="Q265">
            <v>0</v>
          </cell>
          <cell r="R265">
            <v>0</v>
          </cell>
          <cell r="T265">
            <v>0</v>
          </cell>
          <cell r="U265">
            <v>0</v>
          </cell>
          <cell r="V265" t="str">
            <v>--ADMw_F--&gt;</v>
          </cell>
          <cell r="W265">
            <v>0</v>
          </cell>
          <cell r="Y265">
            <v>0</v>
          </cell>
          <cell r="Z265">
            <v>0</v>
          </cell>
          <cell r="AA265">
            <v>0</v>
          </cell>
          <cell r="AB265">
            <v>0</v>
          </cell>
          <cell r="AC265">
            <v>0</v>
          </cell>
          <cell r="AD265">
            <v>0</v>
          </cell>
          <cell r="AE265">
            <v>0</v>
          </cell>
          <cell r="AG265">
            <v>0</v>
          </cell>
          <cell r="AH265">
            <v>0</v>
          </cell>
          <cell r="AI265">
            <v>0</v>
          </cell>
          <cell r="AJ265">
            <v>0</v>
          </cell>
          <cell r="AL265">
            <v>0</v>
          </cell>
          <cell r="AM265">
            <v>0</v>
          </cell>
          <cell r="AN265">
            <v>0</v>
          </cell>
          <cell r="AO265">
            <v>0</v>
          </cell>
          <cell r="AQ265">
            <v>0</v>
          </cell>
          <cell r="AR265">
            <v>0</v>
          </cell>
          <cell r="AS265">
            <v>0</v>
          </cell>
          <cell r="AT265">
            <v>0</v>
          </cell>
          <cell r="AU265">
            <v>0</v>
          </cell>
          <cell r="AV265">
            <v>0</v>
          </cell>
          <cell r="AX265">
            <v>0</v>
          </cell>
          <cell r="AY265">
            <v>0</v>
          </cell>
          <cell r="AZ265">
            <v>54.62</v>
          </cell>
          <cell r="BB265">
            <v>54.62</v>
          </cell>
          <cell r="BC265">
            <v>0</v>
          </cell>
          <cell r="BD265">
            <v>0</v>
          </cell>
          <cell r="BF265">
            <v>0</v>
          </cell>
          <cell r="BG265">
            <v>0</v>
          </cell>
          <cell r="BH265">
            <v>249.63499999999999</v>
          </cell>
          <cell r="BI265">
            <v>54.62</v>
          </cell>
          <cell r="BL265">
            <v>249.63499999999999</v>
          </cell>
          <cell r="BN265" t="str">
            <v>&lt;--ADMw_F--</v>
          </cell>
          <cell r="BO265">
            <v>0</v>
          </cell>
          <cell r="BP265">
            <v>0</v>
          </cell>
          <cell r="BQ265">
            <v>0</v>
          </cell>
          <cell r="BR265">
            <v>0</v>
          </cell>
          <cell r="BS265">
            <v>0</v>
          </cell>
          <cell r="BT265" t="str">
            <v>&lt;--Spacer--&gt;</v>
          </cell>
          <cell r="BU265" t="str">
            <v>&lt;--Spacer--&gt;</v>
          </cell>
          <cell r="BV265" t="str">
            <v>&lt;--Spacer--&gt;</v>
          </cell>
          <cell r="BW265" t="str">
            <v>&lt;--Spacer--&gt;</v>
          </cell>
          <cell r="BY265">
            <v>0</v>
          </cell>
          <cell r="BZ265">
            <v>0</v>
          </cell>
          <cell r="CA265">
            <v>0</v>
          </cell>
          <cell r="CB265">
            <v>0</v>
          </cell>
          <cell r="CC265">
            <v>0</v>
          </cell>
          <cell r="CD265">
            <v>0</v>
          </cell>
          <cell r="CE265">
            <v>0</v>
          </cell>
          <cell r="CF265">
            <v>0</v>
          </cell>
          <cell r="CG265">
            <v>0</v>
          </cell>
          <cell r="CH265">
            <v>0</v>
          </cell>
          <cell r="CI265">
            <v>187.61</v>
          </cell>
          <cell r="CK265">
            <v>187.61</v>
          </cell>
          <cell r="CL265">
            <v>0</v>
          </cell>
          <cell r="CM265">
            <v>0</v>
          </cell>
          <cell r="CN265" t="str">
            <v>--ADMw_C--&gt;</v>
          </cell>
          <cell r="CO265">
            <v>187.61</v>
          </cell>
          <cell r="CQ265">
            <v>187.61</v>
          </cell>
          <cell r="CR265">
            <v>0</v>
          </cell>
          <cell r="CS265">
            <v>0</v>
          </cell>
          <cell r="CT265">
            <v>0</v>
          </cell>
          <cell r="CU265">
            <v>0</v>
          </cell>
          <cell r="CV265">
            <v>0</v>
          </cell>
          <cell r="CW265">
            <v>0</v>
          </cell>
          <cell r="CY265">
            <v>0</v>
          </cell>
          <cell r="CZ265">
            <v>0</v>
          </cell>
          <cell r="DA265">
            <v>0</v>
          </cell>
          <cell r="DB265">
            <v>0</v>
          </cell>
          <cell r="DD265">
            <v>0</v>
          </cell>
          <cell r="DE265">
            <v>0</v>
          </cell>
          <cell r="DF265">
            <v>0</v>
          </cell>
          <cell r="DG265">
            <v>0</v>
          </cell>
          <cell r="DI265">
            <v>0</v>
          </cell>
          <cell r="DJ265">
            <v>0</v>
          </cell>
          <cell r="DK265">
            <v>0</v>
          </cell>
          <cell r="DL265">
            <v>0</v>
          </cell>
          <cell r="DM265">
            <v>29.62</v>
          </cell>
          <cell r="DN265">
            <v>7.4050000000000002</v>
          </cell>
          <cell r="DP265">
            <v>29.62</v>
          </cell>
          <cell r="DQ265">
            <v>0</v>
          </cell>
          <cell r="DR265">
            <v>54.62</v>
          </cell>
          <cell r="DT265">
            <v>54.62</v>
          </cell>
          <cell r="DU265">
            <v>0</v>
          </cell>
          <cell r="DV265">
            <v>0</v>
          </cell>
          <cell r="DX265">
            <v>0</v>
          </cell>
          <cell r="DY265">
            <v>0</v>
          </cell>
          <cell r="DZ265">
            <v>247.85249999999999</v>
          </cell>
          <cell r="EA265">
            <v>249.63499999999999</v>
          </cell>
          <cell r="ED265">
            <v>249.63499999999999</v>
          </cell>
          <cell r="EF265" t="str">
            <v>&lt;--ADMw_C--</v>
          </cell>
          <cell r="EG265">
            <v>-6.1669999999999997E-3</v>
          </cell>
          <cell r="EH265">
            <v>0</v>
          </cell>
          <cell r="EI265">
            <v>0</v>
          </cell>
          <cell r="EJ265">
            <v>0</v>
          </cell>
          <cell r="EK265">
            <v>0</v>
          </cell>
          <cell r="EL265" t="str">
            <v>&lt;--Spacer--&gt;</v>
          </cell>
          <cell r="EM265" t="str">
            <v>&lt;--Spacer--&gt;</v>
          </cell>
          <cell r="EN265" t="str">
            <v>&lt;--Spacer--&gt;</v>
          </cell>
          <cell r="EO265" t="str">
            <v>&lt;--Spacer--&gt;</v>
          </cell>
          <cell r="EQ265">
            <v>0</v>
          </cell>
          <cell r="ER265">
            <v>0</v>
          </cell>
          <cell r="ES265">
            <v>0</v>
          </cell>
          <cell r="ET265">
            <v>0</v>
          </cell>
          <cell r="EU265">
            <v>0</v>
          </cell>
          <cell r="EV265">
            <v>0</v>
          </cell>
          <cell r="EW265">
            <v>0</v>
          </cell>
          <cell r="EX265">
            <v>0</v>
          </cell>
          <cell r="EY265">
            <v>0</v>
          </cell>
          <cell r="EZ265">
            <v>0</v>
          </cell>
          <cell r="FA265">
            <v>187.15</v>
          </cell>
          <cell r="FC265">
            <v>187.15</v>
          </cell>
          <cell r="FD265">
            <v>0</v>
          </cell>
          <cell r="FE265">
            <v>0</v>
          </cell>
          <cell r="FF265" t="str">
            <v>--ADMw_P--&gt;</v>
          </cell>
          <cell r="FG265">
            <v>187.15</v>
          </cell>
          <cell r="FI265">
            <v>187.15</v>
          </cell>
          <cell r="FJ265">
            <v>0</v>
          </cell>
          <cell r="FK265">
            <v>0</v>
          </cell>
          <cell r="FL265">
            <v>0</v>
          </cell>
          <cell r="FM265">
            <v>0</v>
          </cell>
          <cell r="FN265">
            <v>0</v>
          </cell>
          <cell r="FO265">
            <v>0</v>
          </cell>
          <cell r="FQ265">
            <v>0</v>
          </cell>
          <cell r="FR265">
            <v>0</v>
          </cell>
          <cell r="FS265">
            <v>0</v>
          </cell>
          <cell r="FT265">
            <v>0</v>
          </cell>
          <cell r="FV265">
            <v>0</v>
          </cell>
          <cell r="FW265">
            <v>0</v>
          </cell>
          <cell r="FX265">
            <v>0</v>
          </cell>
          <cell r="FY265">
            <v>0</v>
          </cell>
          <cell r="GA265">
            <v>0</v>
          </cell>
          <cell r="GB265">
            <v>0</v>
          </cell>
          <cell r="GC265">
            <v>0</v>
          </cell>
          <cell r="GD265">
            <v>0</v>
          </cell>
          <cell r="GE265">
            <v>24.33</v>
          </cell>
          <cell r="GF265">
            <v>6.0824999999999996</v>
          </cell>
          <cell r="GH265">
            <v>24.33</v>
          </cell>
          <cell r="GI265">
            <v>0</v>
          </cell>
          <cell r="GJ265">
            <v>54.62</v>
          </cell>
          <cell r="GL265">
            <v>54.62</v>
          </cell>
          <cell r="GM265">
            <v>0</v>
          </cell>
          <cell r="GN265">
            <v>0</v>
          </cell>
          <cell r="GP265">
            <v>0</v>
          </cell>
          <cell r="GQ265">
            <v>0</v>
          </cell>
          <cell r="GR265">
            <v>250.04750000000001</v>
          </cell>
          <cell r="GS265">
            <v>247.85249999999999</v>
          </cell>
          <cell r="GV265">
            <v>250.04750000000001</v>
          </cell>
          <cell r="GX265" t="str">
            <v>&lt;--ADMw_P--</v>
          </cell>
          <cell r="GY265">
            <v>0</v>
          </cell>
          <cell r="GZ265">
            <v>0</v>
          </cell>
          <cell r="HA265">
            <v>0</v>
          </cell>
          <cell r="HB265">
            <v>0</v>
          </cell>
          <cell r="HC265">
            <v>0</v>
          </cell>
          <cell r="HD265" t="str">
            <v>&lt;--Spacer--&gt;</v>
          </cell>
          <cell r="HE265" t="str">
            <v>&lt;--Spacer--&gt;</v>
          </cell>
          <cell r="HF265" t="str">
            <v>&lt;--Spacer--&gt;</v>
          </cell>
          <cell r="HG265" t="str">
            <v>&lt;--Spacer--&gt;</v>
          </cell>
          <cell r="HI265">
            <v>0</v>
          </cell>
          <cell r="HJ265">
            <v>0</v>
          </cell>
          <cell r="HK265">
            <v>0</v>
          </cell>
          <cell r="HL265">
            <v>0</v>
          </cell>
          <cell r="HM265">
            <v>0</v>
          </cell>
          <cell r="HN265">
            <v>0</v>
          </cell>
          <cell r="HO265">
            <v>0</v>
          </cell>
          <cell r="HP265">
            <v>0</v>
          </cell>
          <cell r="HQ265">
            <v>0</v>
          </cell>
          <cell r="HR265">
            <v>0</v>
          </cell>
          <cell r="HS265">
            <v>187.35</v>
          </cell>
          <cell r="HU265">
            <v>187.35</v>
          </cell>
          <cell r="HV265">
            <v>0</v>
          </cell>
          <cell r="HW265">
            <v>0</v>
          </cell>
          <cell r="HX265" t="str">
            <v>--ADMw_O--&gt;</v>
          </cell>
          <cell r="HY265">
            <v>187.35</v>
          </cell>
          <cell r="IA265">
            <v>187.35</v>
          </cell>
          <cell r="IB265">
            <v>0</v>
          </cell>
          <cell r="IC265">
            <v>0</v>
          </cell>
          <cell r="ID265">
            <v>0</v>
          </cell>
          <cell r="IE265">
            <v>0</v>
          </cell>
          <cell r="IF265">
            <v>0</v>
          </cell>
          <cell r="IG265">
            <v>0</v>
          </cell>
          <cell r="II265">
            <v>0</v>
          </cell>
          <cell r="IJ265">
            <v>0</v>
          </cell>
          <cell r="IK265">
            <v>0</v>
          </cell>
          <cell r="IL265">
            <v>0</v>
          </cell>
          <cell r="IN265">
            <v>0</v>
          </cell>
          <cell r="IO265">
            <v>0</v>
          </cell>
          <cell r="IP265">
            <v>0</v>
          </cell>
          <cell r="IQ265">
            <v>0</v>
          </cell>
          <cell r="IS265">
            <v>0</v>
          </cell>
          <cell r="IT265">
            <v>0</v>
          </cell>
          <cell r="IU265">
            <v>0</v>
          </cell>
          <cell r="IV265">
            <v>0</v>
          </cell>
          <cell r="IW265">
            <v>32.79</v>
          </cell>
          <cell r="IX265">
            <v>8.1974999999999998</v>
          </cell>
          <cell r="IZ265">
            <v>32.79</v>
          </cell>
          <cell r="JA265">
            <v>0</v>
          </cell>
          <cell r="JB265">
            <v>54.5</v>
          </cell>
          <cell r="JD265">
            <v>54.5</v>
          </cell>
          <cell r="JE265">
            <v>0</v>
          </cell>
          <cell r="JF265">
            <v>0</v>
          </cell>
          <cell r="JH265">
            <v>0</v>
          </cell>
          <cell r="JI265">
            <v>0</v>
          </cell>
          <cell r="JJ265">
            <v>250.04750000000001</v>
          </cell>
          <cell r="JL265" t="str">
            <v>&lt;--ADMw_O--</v>
          </cell>
          <cell r="JM265">
            <v>0</v>
          </cell>
          <cell r="JN265">
            <v>0</v>
          </cell>
          <cell r="JO265">
            <v>0</v>
          </cell>
          <cell r="JP265">
            <v>0</v>
          </cell>
          <cell r="JQ265">
            <v>0</v>
          </cell>
          <cell r="JR265">
            <v>43640.35126797454</v>
          </cell>
          <cell r="JS265">
            <v>1</v>
          </cell>
          <cell r="JT265">
            <v>3</v>
          </cell>
        </row>
        <row r="266">
          <cell r="A266">
            <v>5298</v>
          </cell>
          <cell r="B266">
            <v>2190</v>
          </cell>
          <cell r="D266" t="str">
            <v>Polk</v>
          </cell>
          <cell r="E266" t="str">
            <v>Dallas SD 2</v>
          </cell>
          <cell r="F266" t="str">
            <v>Dallas Community Charter</v>
          </cell>
          <cell r="H266">
            <v>0</v>
          </cell>
          <cell r="I266">
            <v>0</v>
          </cell>
          <cell r="J266">
            <v>0</v>
          </cell>
          <cell r="K266">
            <v>0</v>
          </cell>
          <cell r="L266">
            <v>0</v>
          </cell>
          <cell r="M266">
            <v>0</v>
          </cell>
          <cell r="N266">
            <v>0</v>
          </cell>
          <cell r="O266">
            <v>0</v>
          </cell>
          <cell r="P266">
            <v>0</v>
          </cell>
          <cell r="Q266">
            <v>0</v>
          </cell>
          <cell r="R266">
            <v>0</v>
          </cell>
          <cell r="T266">
            <v>0</v>
          </cell>
          <cell r="U266">
            <v>0</v>
          </cell>
          <cell r="V266" t="str">
            <v>--ADMw_F--&gt;</v>
          </cell>
          <cell r="W266">
            <v>0</v>
          </cell>
          <cell r="Y266">
            <v>0</v>
          </cell>
          <cell r="Z266">
            <v>0</v>
          </cell>
          <cell r="AA266">
            <v>0</v>
          </cell>
          <cell r="AB266">
            <v>0</v>
          </cell>
          <cell r="AC266">
            <v>0</v>
          </cell>
          <cell r="AD266">
            <v>0</v>
          </cell>
          <cell r="AE266">
            <v>0</v>
          </cell>
          <cell r="AG266">
            <v>0</v>
          </cell>
          <cell r="AH266">
            <v>0</v>
          </cell>
          <cell r="AI266">
            <v>0</v>
          </cell>
          <cell r="AJ266">
            <v>0</v>
          </cell>
          <cell r="AL266">
            <v>0</v>
          </cell>
          <cell r="AM266">
            <v>0</v>
          </cell>
          <cell r="AN266">
            <v>0</v>
          </cell>
          <cell r="AO266">
            <v>0</v>
          </cell>
          <cell r="AQ266">
            <v>0</v>
          </cell>
          <cell r="AR266">
            <v>0</v>
          </cell>
          <cell r="AS266">
            <v>0</v>
          </cell>
          <cell r="AT266">
            <v>0</v>
          </cell>
          <cell r="AU266">
            <v>0</v>
          </cell>
          <cell r="AV266">
            <v>0</v>
          </cell>
          <cell r="AX266">
            <v>0</v>
          </cell>
          <cell r="AY266">
            <v>0</v>
          </cell>
          <cell r="AZ266">
            <v>0</v>
          </cell>
          <cell r="BB266">
            <v>0</v>
          </cell>
          <cell r="BC266">
            <v>0</v>
          </cell>
          <cell r="BD266">
            <v>0</v>
          </cell>
          <cell r="BF266">
            <v>0</v>
          </cell>
          <cell r="BG266">
            <v>0</v>
          </cell>
          <cell r="BH266">
            <v>199.46250000000001</v>
          </cell>
          <cell r="BI266">
            <v>0</v>
          </cell>
          <cell r="BL266">
            <v>199.46250000000001</v>
          </cell>
          <cell r="BN266" t="str">
            <v>&lt;--ADMw_F--</v>
          </cell>
          <cell r="BO266">
            <v>0</v>
          </cell>
          <cell r="BP266">
            <v>0</v>
          </cell>
          <cell r="BQ266">
            <v>0</v>
          </cell>
          <cell r="BR266">
            <v>0</v>
          </cell>
          <cell r="BS266">
            <v>0</v>
          </cell>
          <cell r="BT266" t="str">
            <v>&lt;--Spacer--&gt;</v>
          </cell>
          <cell r="BU266" t="str">
            <v>&lt;--Spacer--&gt;</v>
          </cell>
          <cell r="BV266" t="str">
            <v>&lt;--Spacer--&gt;</v>
          </cell>
          <cell r="BW266" t="str">
            <v>&lt;--Spacer--&gt;</v>
          </cell>
          <cell r="BY266">
            <v>0</v>
          </cell>
          <cell r="BZ266">
            <v>0</v>
          </cell>
          <cell r="CA266">
            <v>0</v>
          </cell>
          <cell r="CB266">
            <v>0</v>
          </cell>
          <cell r="CC266">
            <v>0</v>
          </cell>
          <cell r="CD266">
            <v>0</v>
          </cell>
          <cell r="CE266">
            <v>0</v>
          </cell>
          <cell r="CF266">
            <v>0</v>
          </cell>
          <cell r="CG266">
            <v>0</v>
          </cell>
          <cell r="CH266">
            <v>0</v>
          </cell>
          <cell r="CI266">
            <v>191.89</v>
          </cell>
          <cell r="CK266">
            <v>191.89</v>
          </cell>
          <cell r="CL266">
            <v>0</v>
          </cell>
          <cell r="CM266">
            <v>0</v>
          </cell>
          <cell r="CN266" t="str">
            <v>--ADMw_C--&gt;</v>
          </cell>
          <cell r="CO266">
            <v>191.89</v>
          </cell>
          <cell r="CQ266">
            <v>191.89</v>
          </cell>
          <cell r="CR266">
            <v>0</v>
          </cell>
          <cell r="CS266">
            <v>0</v>
          </cell>
          <cell r="CT266">
            <v>0</v>
          </cell>
          <cell r="CU266">
            <v>0</v>
          </cell>
          <cell r="CV266">
            <v>0</v>
          </cell>
          <cell r="CW266">
            <v>0</v>
          </cell>
          <cell r="CY266">
            <v>0</v>
          </cell>
          <cell r="CZ266">
            <v>0</v>
          </cell>
          <cell r="DA266">
            <v>0</v>
          </cell>
          <cell r="DB266">
            <v>0</v>
          </cell>
          <cell r="DD266">
            <v>0</v>
          </cell>
          <cell r="DE266">
            <v>0</v>
          </cell>
          <cell r="DF266">
            <v>0</v>
          </cell>
          <cell r="DG266">
            <v>0</v>
          </cell>
          <cell r="DI266">
            <v>0</v>
          </cell>
          <cell r="DJ266">
            <v>0</v>
          </cell>
          <cell r="DK266">
            <v>0</v>
          </cell>
          <cell r="DL266">
            <v>0</v>
          </cell>
          <cell r="DM266">
            <v>30.29</v>
          </cell>
          <cell r="DN266">
            <v>7.5724999999999998</v>
          </cell>
          <cell r="DP266">
            <v>30.29</v>
          </cell>
          <cell r="DQ266">
            <v>0</v>
          </cell>
          <cell r="DR266">
            <v>0</v>
          </cell>
          <cell r="DT266">
            <v>0</v>
          </cell>
          <cell r="DU266">
            <v>0</v>
          </cell>
          <cell r="DV266">
            <v>0</v>
          </cell>
          <cell r="DX266">
            <v>0</v>
          </cell>
          <cell r="DY266">
            <v>0</v>
          </cell>
          <cell r="DZ266">
            <v>199.33500000000001</v>
          </cell>
          <cell r="EA266">
            <v>199.46250000000001</v>
          </cell>
          <cell r="ED266">
            <v>199.46250000000001</v>
          </cell>
          <cell r="EF266" t="str">
            <v>&lt;--ADMw_C--</v>
          </cell>
          <cell r="EG266">
            <v>-6.1669999999999997E-3</v>
          </cell>
          <cell r="EH266">
            <v>0</v>
          </cell>
          <cell r="EI266">
            <v>0</v>
          </cell>
          <cell r="EJ266">
            <v>0</v>
          </cell>
          <cell r="EK266">
            <v>0</v>
          </cell>
          <cell r="EL266" t="str">
            <v>&lt;--Spacer--&gt;</v>
          </cell>
          <cell r="EM266" t="str">
            <v>&lt;--Spacer--&gt;</v>
          </cell>
          <cell r="EN266" t="str">
            <v>&lt;--Spacer--&gt;</v>
          </cell>
          <cell r="EO266" t="str">
            <v>&lt;--Spacer--&gt;</v>
          </cell>
          <cell r="EQ266">
            <v>0</v>
          </cell>
          <cell r="ER266">
            <v>0</v>
          </cell>
          <cell r="ES266">
            <v>0</v>
          </cell>
          <cell r="ET266">
            <v>0</v>
          </cell>
          <cell r="EU266">
            <v>0</v>
          </cell>
          <cell r="EV266">
            <v>0</v>
          </cell>
          <cell r="EW266">
            <v>0</v>
          </cell>
          <cell r="EX266">
            <v>0</v>
          </cell>
          <cell r="EY266">
            <v>0</v>
          </cell>
          <cell r="EZ266">
            <v>0</v>
          </cell>
          <cell r="FA266">
            <v>193.06</v>
          </cell>
          <cell r="FC266">
            <v>193.06</v>
          </cell>
          <cell r="FD266">
            <v>0</v>
          </cell>
          <cell r="FE266">
            <v>0</v>
          </cell>
          <cell r="FF266" t="str">
            <v>--ADMw_P--&gt;</v>
          </cell>
          <cell r="FG266">
            <v>193.06</v>
          </cell>
          <cell r="FI266">
            <v>193.06</v>
          </cell>
          <cell r="FJ266">
            <v>0</v>
          </cell>
          <cell r="FK266">
            <v>0</v>
          </cell>
          <cell r="FL266">
            <v>0</v>
          </cell>
          <cell r="FM266">
            <v>0</v>
          </cell>
          <cell r="FN266">
            <v>0</v>
          </cell>
          <cell r="FO266">
            <v>0</v>
          </cell>
          <cell r="FQ266">
            <v>0</v>
          </cell>
          <cell r="FR266">
            <v>0</v>
          </cell>
          <cell r="FS266">
            <v>0</v>
          </cell>
          <cell r="FT266">
            <v>0</v>
          </cell>
          <cell r="FV266">
            <v>0</v>
          </cell>
          <cell r="FW266">
            <v>0</v>
          </cell>
          <cell r="FX266">
            <v>0</v>
          </cell>
          <cell r="FY266">
            <v>0</v>
          </cell>
          <cell r="GA266">
            <v>0</v>
          </cell>
          <cell r="GB266">
            <v>0</v>
          </cell>
          <cell r="GC266">
            <v>0</v>
          </cell>
          <cell r="GD266">
            <v>0</v>
          </cell>
          <cell r="GE266">
            <v>25.1</v>
          </cell>
          <cell r="GF266">
            <v>6.2750000000000004</v>
          </cell>
          <cell r="GH266">
            <v>25.1</v>
          </cell>
          <cell r="GI266">
            <v>0</v>
          </cell>
          <cell r="GJ266">
            <v>0</v>
          </cell>
          <cell r="GL266">
            <v>0</v>
          </cell>
          <cell r="GM266">
            <v>0</v>
          </cell>
          <cell r="GN266">
            <v>0</v>
          </cell>
          <cell r="GP266">
            <v>0</v>
          </cell>
          <cell r="GQ266">
            <v>0</v>
          </cell>
          <cell r="GR266">
            <v>160.875</v>
          </cell>
          <cell r="GS266">
            <v>199.33500000000001</v>
          </cell>
          <cell r="GV266">
            <v>199.33500000000001</v>
          </cell>
          <cell r="GX266" t="str">
            <v>&lt;--ADMw_P--</v>
          </cell>
          <cell r="GY266">
            <v>0</v>
          </cell>
          <cell r="GZ266">
            <v>0</v>
          </cell>
          <cell r="HA266">
            <v>0</v>
          </cell>
          <cell r="HB266">
            <v>0</v>
          </cell>
          <cell r="HC266">
            <v>0</v>
          </cell>
          <cell r="HD266" t="str">
            <v>&lt;--Spacer--&gt;</v>
          </cell>
          <cell r="HE266" t="str">
            <v>&lt;--Spacer--&gt;</v>
          </cell>
          <cell r="HF266" t="str">
            <v>&lt;--Spacer--&gt;</v>
          </cell>
          <cell r="HG266" t="str">
            <v>&lt;--Spacer--&gt;</v>
          </cell>
          <cell r="HI266">
            <v>0</v>
          </cell>
          <cell r="HJ266">
            <v>0</v>
          </cell>
          <cell r="HK266">
            <v>0</v>
          </cell>
          <cell r="HL266">
            <v>0</v>
          </cell>
          <cell r="HM266">
            <v>0</v>
          </cell>
          <cell r="HN266">
            <v>0</v>
          </cell>
          <cell r="HO266">
            <v>0</v>
          </cell>
          <cell r="HP266">
            <v>0</v>
          </cell>
          <cell r="HQ266">
            <v>0</v>
          </cell>
          <cell r="HR266">
            <v>0</v>
          </cell>
          <cell r="HS266">
            <v>154.13</v>
          </cell>
          <cell r="HU266">
            <v>154.13</v>
          </cell>
          <cell r="HV266">
            <v>0</v>
          </cell>
          <cell r="HW266">
            <v>0</v>
          </cell>
          <cell r="HX266" t="str">
            <v>--ADMw_O--&gt;</v>
          </cell>
          <cell r="HY266">
            <v>154.13</v>
          </cell>
          <cell r="IA266">
            <v>154.13</v>
          </cell>
          <cell r="IB266">
            <v>0</v>
          </cell>
          <cell r="IC266">
            <v>0</v>
          </cell>
          <cell r="ID266">
            <v>0</v>
          </cell>
          <cell r="IE266">
            <v>0</v>
          </cell>
          <cell r="IF266">
            <v>0</v>
          </cell>
          <cell r="IG266">
            <v>0</v>
          </cell>
          <cell r="II266">
            <v>0</v>
          </cell>
          <cell r="IJ266">
            <v>0</v>
          </cell>
          <cell r="IK266">
            <v>0</v>
          </cell>
          <cell r="IL266">
            <v>0</v>
          </cell>
          <cell r="IN266">
            <v>0</v>
          </cell>
          <cell r="IO266">
            <v>0</v>
          </cell>
          <cell r="IP266">
            <v>0</v>
          </cell>
          <cell r="IQ266">
            <v>0</v>
          </cell>
          <cell r="IS266">
            <v>0</v>
          </cell>
          <cell r="IT266">
            <v>0</v>
          </cell>
          <cell r="IU266">
            <v>0</v>
          </cell>
          <cell r="IV266">
            <v>0</v>
          </cell>
          <cell r="IW266">
            <v>26.98</v>
          </cell>
          <cell r="IX266">
            <v>6.7450000000000001</v>
          </cell>
          <cell r="IZ266">
            <v>26.98</v>
          </cell>
          <cell r="JA266">
            <v>0</v>
          </cell>
          <cell r="JB266">
            <v>0</v>
          </cell>
          <cell r="JD266">
            <v>0</v>
          </cell>
          <cell r="JE266">
            <v>0</v>
          </cell>
          <cell r="JF266">
            <v>0</v>
          </cell>
          <cell r="JH266">
            <v>0</v>
          </cell>
          <cell r="JI266">
            <v>0</v>
          </cell>
          <cell r="JJ266">
            <v>160.875</v>
          </cell>
          <cell r="JL266" t="str">
            <v>&lt;--ADMw_O--</v>
          </cell>
          <cell r="JM266">
            <v>0</v>
          </cell>
          <cell r="JN266">
            <v>0</v>
          </cell>
          <cell r="JO266">
            <v>0</v>
          </cell>
          <cell r="JP266">
            <v>0</v>
          </cell>
          <cell r="JQ266">
            <v>0</v>
          </cell>
          <cell r="JR266">
            <v>43640.35126797454</v>
          </cell>
          <cell r="JS266">
            <v>1</v>
          </cell>
          <cell r="JT266">
            <v>3</v>
          </cell>
        </row>
        <row r="267">
          <cell r="A267">
            <v>2191</v>
          </cell>
          <cell r="B267">
            <v>2191</v>
          </cell>
          <cell r="C267" t="str">
            <v>27013</v>
          </cell>
          <cell r="D267" t="str">
            <v>Polk</v>
          </cell>
          <cell r="E267" t="str">
            <v>Central SD 13J</v>
          </cell>
          <cell r="G267">
            <v>2117</v>
          </cell>
          <cell r="H267">
            <v>6721691</v>
          </cell>
          <cell r="I267">
            <v>0</v>
          </cell>
          <cell r="J267">
            <v>0</v>
          </cell>
          <cell r="K267">
            <v>0</v>
          </cell>
          <cell r="L267">
            <v>0</v>
          </cell>
          <cell r="M267">
            <v>0</v>
          </cell>
          <cell r="N267">
            <v>0</v>
          </cell>
          <cell r="O267">
            <v>0</v>
          </cell>
          <cell r="P267">
            <v>11.5</v>
          </cell>
          <cell r="Q267">
            <v>1680000</v>
          </cell>
          <cell r="R267">
            <v>3180</v>
          </cell>
          <cell r="S267">
            <v>3180</v>
          </cell>
          <cell r="T267">
            <v>3180</v>
          </cell>
          <cell r="U267">
            <v>0</v>
          </cell>
          <cell r="V267" t="str">
            <v>--ADMw_F--&gt;</v>
          </cell>
          <cell r="W267">
            <v>3180</v>
          </cell>
          <cell r="X267">
            <v>3180</v>
          </cell>
          <cell r="Y267">
            <v>3180</v>
          </cell>
          <cell r="Z267">
            <v>0</v>
          </cell>
          <cell r="AA267">
            <v>350</v>
          </cell>
          <cell r="AB267">
            <v>349.8</v>
          </cell>
          <cell r="AC267">
            <v>0</v>
          </cell>
          <cell r="AD267">
            <v>380</v>
          </cell>
          <cell r="AE267">
            <v>190</v>
          </cell>
          <cell r="AF267">
            <v>380</v>
          </cell>
          <cell r="AG267">
            <v>380</v>
          </cell>
          <cell r="AH267">
            <v>0</v>
          </cell>
          <cell r="AI267">
            <v>3</v>
          </cell>
          <cell r="AJ267">
            <v>3</v>
          </cell>
          <cell r="AK267">
            <v>3</v>
          </cell>
          <cell r="AL267">
            <v>3</v>
          </cell>
          <cell r="AM267">
            <v>0</v>
          </cell>
          <cell r="AN267">
            <v>0</v>
          </cell>
          <cell r="AO267">
            <v>0</v>
          </cell>
          <cell r="AP267">
            <v>0</v>
          </cell>
          <cell r="AQ267">
            <v>0</v>
          </cell>
          <cell r="AR267">
            <v>0</v>
          </cell>
          <cell r="AS267">
            <v>16</v>
          </cell>
          <cell r="AT267">
            <v>4</v>
          </cell>
          <cell r="AU267">
            <v>593</v>
          </cell>
          <cell r="AV267">
            <v>148.25</v>
          </cell>
          <cell r="AW267">
            <v>593</v>
          </cell>
          <cell r="AX267">
            <v>593</v>
          </cell>
          <cell r="AY267">
            <v>0</v>
          </cell>
          <cell r="AZ267">
            <v>0</v>
          </cell>
          <cell r="BA267">
            <v>0</v>
          </cell>
          <cell r="BB267">
            <v>0</v>
          </cell>
          <cell r="BC267">
            <v>0</v>
          </cell>
          <cell r="BD267">
            <v>0</v>
          </cell>
          <cell r="BE267">
            <v>0</v>
          </cell>
          <cell r="BF267">
            <v>0</v>
          </cell>
          <cell r="BG267">
            <v>0</v>
          </cell>
          <cell r="BH267">
            <v>3866.1430999999998</v>
          </cell>
          <cell r="BI267">
            <v>3875.05</v>
          </cell>
          <cell r="BJ267">
            <v>3866.1430999999998</v>
          </cell>
          <cell r="BK267">
            <v>3875.05</v>
          </cell>
          <cell r="BL267">
            <v>3875.05</v>
          </cell>
          <cell r="BM267">
            <v>3875.05</v>
          </cell>
          <cell r="BN267" t="str">
            <v>&lt;--ADMw_F--</v>
          </cell>
          <cell r="BO267">
            <v>-3.7390000000000001E-3</v>
          </cell>
          <cell r="BP267">
            <v>0</v>
          </cell>
          <cell r="BQ267">
            <v>528.29999999999995</v>
          </cell>
          <cell r="BR267">
            <v>29</v>
          </cell>
          <cell r="BS267">
            <v>0.7</v>
          </cell>
          <cell r="BT267" t="str">
            <v>&lt;--Spacer--&gt;</v>
          </cell>
          <cell r="BU267" t="str">
            <v>&lt;--Spacer--&gt;</v>
          </cell>
          <cell r="BV267" t="str">
            <v>&lt;--Spacer--&gt;</v>
          </cell>
          <cell r="BW267" t="str">
            <v>&lt;--Spacer--&gt;</v>
          </cell>
          <cell r="BX267">
            <v>2117</v>
          </cell>
          <cell r="BY267">
            <v>6406372</v>
          </cell>
          <cell r="BZ267">
            <v>0</v>
          </cell>
          <cell r="CA267">
            <v>0</v>
          </cell>
          <cell r="CB267">
            <v>0</v>
          </cell>
          <cell r="CC267">
            <v>0</v>
          </cell>
          <cell r="CD267">
            <v>0</v>
          </cell>
          <cell r="CE267">
            <v>0</v>
          </cell>
          <cell r="CF267">
            <v>0</v>
          </cell>
          <cell r="CG267">
            <v>11.78</v>
          </cell>
          <cell r="CH267">
            <v>1616000</v>
          </cell>
          <cell r="CI267">
            <v>3174.21</v>
          </cell>
          <cell r="CJ267">
            <v>3174.21</v>
          </cell>
          <cell r="CK267">
            <v>3174.21</v>
          </cell>
          <cell r="CL267">
            <v>0</v>
          </cell>
          <cell r="CM267">
            <v>0</v>
          </cell>
          <cell r="CN267" t="str">
            <v>--ADMw_C--&gt;</v>
          </cell>
          <cell r="CO267">
            <v>3174.21</v>
          </cell>
          <cell r="CP267">
            <v>3174.21</v>
          </cell>
          <cell r="CQ267">
            <v>3174.21</v>
          </cell>
          <cell r="CR267">
            <v>0</v>
          </cell>
          <cell r="CS267">
            <v>351</v>
          </cell>
          <cell r="CT267">
            <v>349.16309999999999</v>
          </cell>
          <cell r="CU267">
            <v>0</v>
          </cell>
          <cell r="CV267">
            <v>383.43</v>
          </cell>
          <cell r="CW267">
            <v>191.715</v>
          </cell>
          <cell r="CX267">
            <v>383.43</v>
          </cell>
          <cell r="CY267">
            <v>383.43</v>
          </cell>
          <cell r="CZ267">
            <v>0</v>
          </cell>
          <cell r="DA267">
            <v>0</v>
          </cell>
          <cell r="DB267">
            <v>0</v>
          </cell>
          <cell r="DC267">
            <v>0</v>
          </cell>
          <cell r="DD267">
            <v>0</v>
          </cell>
          <cell r="DE267">
            <v>0</v>
          </cell>
          <cell r="DF267">
            <v>0</v>
          </cell>
          <cell r="DG267">
            <v>0</v>
          </cell>
          <cell r="DH267">
            <v>0</v>
          </cell>
          <cell r="DI267">
            <v>0</v>
          </cell>
          <cell r="DJ267">
            <v>0</v>
          </cell>
          <cell r="DK267">
            <v>16</v>
          </cell>
          <cell r="DL267">
            <v>4</v>
          </cell>
          <cell r="DM267">
            <v>588.22</v>
          </cell>
          <cell r="DN267">
            <v>147.05500000000001</v>
          </cell>
          <cell r="DO267">
            <v>588.22</v>
          </cell>
          <cell r="DP267">
            <v>588.22</v>
          </cell>
          <cell r="DQ267">
            <v>0</v>
          </cell>
          <cell r="DR267">
            <v>0</v>
          </cell>
          <cell r="DS267">
            <v>0</v>
          </cell>
          <cell r="DT267">
            <v>0</v>
          </cell>
          <cell r="DU267">
            <v>0</v>
          </cell>
          <cell r="DV267">
            <v>0</v>
          </cell>
          <cell r="DW267">
            <v>0</v>
          </cell>
          <cell r="DX267">
            <v>0</v>
          </cell>
          <cell r="DY267">
            <v>0</v>
          </cell>
          <cell r="DZ267">
            <v>3939.6025</v>
          </cell>
          <cell r="EA267">
            <v>3866.1430999999998</v>
          </cell>
          <cell r="EB267">
            <v>3939.6025</v>
          </cell>
          <cell r="EC267">
            <v>3866.1430999999998</v>
          </cell>
          <cell r="ED267">
            <v>3939.6025</v>
          </cell>
          <cell r="EE267">
            <v>3939.6025</v>
          </cell>
          <cell r="EF267" t="str">
            <v>&lt;--ADMw_C--</v>
          </cell>
          <cell r="EG267">
            <v>-9.6279999999999994E-3</v>
          </cell>
          <cell r="EH267">
            <v>0</v>
          </cell>
          <cell r="EI267">
            <v>504.2</v>
          </cell>
          <cell r="EJ267">
            <v>30</v>
          </cell>
          <cell r="EK267">
            <v>0.7</v>
          </cell>
          <cell r="EL267" t="str">
            <v>&lt;--Spacer--&gt;</v>
          </cell>
          <cell r="EM267" t="str">
            <v>&lt;--Spacer--&gt;</v>
          </cell>
          <cell r="EN267" t="str">
            <v>&lt;--Spacer--&gt;</v>
          </cell>
          <cell r="EO267" t="str">
            <v>&lt;--Spacer--&gt;</v>
          </cell>
          <cell r="EP267">
            <v>2117</v>
          </cell>
          <cell r="EQ267">
            <v>6157546</v>
          </cell>
          <cell r="ER267">
            <v>276</v>
          </cell>
          <cell r="ES267">
            <v>402237</v>
          </cell>
          <cell r="ET267">
            <v>0</v>
          </cell>
          <cell r="EU267">
            <v>0</v>
          </cell>
          <cell r="EV267">
            <v>0</v>
          </cell>
          <cell r="EW267">
            <v>0</v>
          </cell>
          <cell r="EX267">
            <v>0</v>
          </cell>
          <cell r="EY267">
            <v>11.5</v>
          </cell>
          <cell r="EZ267">
            <v>1668581</v>
          </cell>
          <cell r="FA267">
            <v>3233.91</v>
          </cell>
          <cell r="FB267">
            <v>3233.91</v>
          </cell>
          <cell r="FC267">
            <v>3233.91</v>
          </cell>
          <cell r="FD267">
            <v>0</v>
          </cell>
          <cell r="FE267">
            <v>0</v>
          </cell>
          <cell r="FF267" t="str">
            <v>--ADMw_P--&gt;</v>
          </cell>
          <cell r="FG267">
            <v>3233.91</v>
          </cell>
          <cell r="FH267">
            <v>3233.91</v>
          </cell>
          <cell r="FI267">
            <v>3233.91</v>
          </cell>
          <cell r="FJ267">
            <v>0</v>
          </cell>
          <cell r="FK267">
            <v>352</v>
          </cell>
          <cell r="FL267">
            <v>352</v>
          </cell>
          <cell r="FM267">
            <v>0</v>
          </cell>
          <cell r="FN267">
            <v>435.96</v>
          </cell>
          <cell r="FO267">
            <v>217.98</v>
          </cell>
          <cell r="FP267">
            <v>435.96</v>
          </cell>
          <cell r="FQ267">
            <v>435.96</v>
          </cell>
          <cell r="FR267">
            <v>0</v>
          </cell>
          <cell r="FS267">
            <v>5.96</v>
          </cell>
          <cell r="FT267">
            <v>5.96</v>
          </cell>
          <cell r="FU267">
            <v>5.96</v>
          </cell>
          <cell r="FV267">
            <v>5.96</v>
          </cell>
          <cell r="FW267">
            <v>0</v>
          </cell>
          <cell r="FX267">
            <v>0</v>
          </cell>
          <cell r="FY267">
            <v>0</v>
          </cell>
          <cell r="FZ267">
            <v>0</v>
          </cell>
          <cell r="GA267">
            <v>0</v>
          </cell>
          <cell r="GB267">
            <v>0</v>
          </cell>
          <cell r="GC267">
            <v>17</v>
          </cell>
          <cell r="GD267">
            <v>4.25</v>
          </cell>
          <cell r="GE267">
            <v>502.01</v>
          </cell>
          <cell r="GF267">
            <v>125.5025</v>
          </cell>
          <cell r="GG267">
            <v>502.01</v>
          </cell>
          <cell r="GH267">
            <v>502.01</v>
          </cell>
          <cell r="GI267">
            <v>0</v>
          </cell>
          <cell r="GJ267">
            <v>0</v>
          </cell>
          <cell r="GK267">
            <v>0</v>
          </cell>
          <cell r="GL267">
            <v>0</v>
          </cell>
          <cell r="GM267">
            <v>0</v>
          </cell>
          <cell r="GN267">
            <v>0</v>
          </cell>
          <cell r="GO267">
            <v>0</v>
          </cell>
          <cell r="GP267">
            <v>0</v>
          </cell>
          <cell r="GQ267">
            <v>0</v>
          </cell>
          <cell r="GR267">
            <v>3979.8076000000001</v>
          </cell>
          <cell r="GS267">
            <v>3939.6025</v>
          </cell>
          <cell r="GT267">
            <v>3979.8076000000001</v>
          </cell>
          <cell r="GU267">
            <v>3939.6025</v>
          </cell>
          <cell r="GV267">
            <v>3979.8076000000001</v>
          </cell>
          <cell r="GW267">
            <v>3979.8076000000001</v>
          </cell>
          <cell r="GX267" t="str">
            <v>&lt;--ADMw_P--</v>
          </cell>
          <cell r="GY267">
            <v>-6.2779999999999997E-3</v>
          </cell>
          <cell r="GZ267">
            <v>0</v>
          </cell>
          <cell r="HA267">
            <v>515.96</v>
          </cell>
          <cell r="HB267">
            <v>31</v>
          </cell>
          <cell r="HC267">
            <v>0.7</v>
          </cell>
          <cell r="HD267" t="str">
            <v>&lt;--Spacer--&gt;</v>
          </cell>
          <cell r="HE267" t="str">
            <v>&lt;--Spacer--&gt;</v>
          </cell>
          <cell r="HF267" t="str">
            <v>&lt;--Spacer--&gt;</v>
          </cell>
          <cell r="HG267" t="str">
            <v>&lt;--Spacer--&gt;</v>
          </cell>
          <cell r="HH267">
            <v>2117</v>
          </cell>
          <cell r="HI267">
            <v>5843734</v>
          </cell>
          <cell r="HJ267">
            <v>22</v>
          </cell>
          <cell r="HK267">
            <v>455108</v>
          </cell>
          <cell r="HL267">
            <v>0</v>
          </cell>
          <cell r="HM267">
            <v>0</v>
          </cell>
          <cell r="HN267">
            <v>0</v>
          </cell>
          <cell r="HO267">
            <v>0</v>
          </cell>
          <cell r="HP267">
            <v>0</v>
          </cell>
          <cell r="HQ267">
            <v>11.17</v>
          </cell>
          <cell r="HR267">
            <v>1484170</v>
          </cell>
          <cell r="HS267">
            <v>3254.66</v>
          </cell>
          <cell r="HT267">
            <v>3254.66</v>
          </cell>
          <cell r="HU267">
            <v>3254.66</v>
          </cell>
          <cell r="HV267">
            <v>0</v>
          </cell>
          <cell r="HW267">
            <v>0</v>
          </cell>
          <cell r="HX267" t="str">
            <v>--ADMw_O--&gt;</v>
          </cell>
          <cell r="HY267">
            <v>3254.66</v>
          </cell>
          <cell r="HZ267">
            <v>3254.66</v>
          </cell>
          <cell r="IA267">
            <v>3254.66</v>
          </cell>
          <cell r="IB267">
            <v>0</v>
          </cell>
          <cell r="IC267">
            <v>382</v>
          </cell>
          <cell r="ID267">
            <v>358.01260000000002</v>
          </cell>
          <cell r="IE267">
            <v>9.1</v>
          </cell>
          <cell r="IF267">
            <v>403.38</v>
          </cell>
          <cell r="IG267">
            <v>201.69</v>
          </cell>
          <cell r="IH267">
            <v>403.38</v>
          </cell>
          <cell r="II267">
            <v>403.38</v>
          </cell>
          <cell r="IJ267">
            <v>0</v>
          </cell>
          <cell r="IK267">
            <v>6.34</v>
          </cell>
          <cell r="IL267">
            <v>6.34</v>
          </cell>
          <cell r="IM267">
            <v>6.34</v>
          </cell>
          <cell r="IN267">
            <v>6.34</v>
          </cell>
          <cell r="IO267">
            <v>0</v>
          </cell>
          <cell r="IP267">
            <v>0</v>
          </cell>
          <cell r="IQ267">
            <v>0</v>
          </cell>
          <cell r="IR267">
            <v>0</v>
          </cell>
          <cell r="IS267">
            <v>0</v>
          </cell>
          <cell r="IT267">
            <v>0</v>
          </cell>
          <cell r="IU267">
            <v>9</v>
          </cell>
          <cell r="IV267">
            <v>2.25</v>
          </cell>
          <cell r="IW267">
            <v>591.02</v>
          </cell>
          <cell r="IX267">
            <v>147.755</v>
          </cell>
          <cell r="IY267">
            <v>591.02</v>
          </cell>
          <cell r="IZ267">
            <v>591.02</v>
          </cell>
          <cell r="JA267">
            <v>0</v>
          </cell>
          <cell r="JB267">
            <v>0</v>
          </cell>
          <cell r="JC267">
            <v>0</v>
          </cell>
          <cell r="JD267">
            <v>0</v>
          </cell>
          <cell r="JE267">
            <v>0</v>
          </cell>
          <cell r="JF267">
            <v>0</v>
          </cell>
          <cell r="JG267">
            <v>0</v>
          </cell>
          <cell r="JH267">
            <v>0</v>
          </cell>
          <cell r="JI267">
            <v>0</v>
          </cell>
          <cell r="JJ267">
            <v>3979.8076000000001</v>
          </cell>
          <cell r="JK267">
            <v>3979.8076000000001</v>
          </cell>
          <cell r="JL267" t="str">
            <v>&lt;--ADMw_O--</v>
          </cell>
          <cell r="JM267">
            <v>-3.68E-4</v>
          </cell>
          <cell r="JN267">
            <v>0</v>
          </cell>
          <cell r="JO267">
            <v>456.01</v>
          </cell>
          <cell r="JP267">
            <v>24</v>
          </cell>
          <cell r="JQ267">
            <v>0.7</v>
          </cell>
          <cell r="JR267">
            <v>43640.35126797454</v>
          </cell>
          <cell r="JS267">
            <v>1</v>
          </cell>
          <cell r="JT267">
            <v>2</v>
          </cell>
        </row>
        <row r="268">
          <cell r="A268">
            <v>2192</v>
          </cell>
          <cell r="B268">
            <v>2192</v>
          </cell>
          <cell r="C268" t="str">
            <v>27021</v>
          </cell>
          <cell r="D268" t="str">
            <v>Polk</v>
          </cell>
          <cell r="E268" t="str">
            <v>Perrydale SD 21</v>
          </cell>
          <cell r="G268">
            <v>2117</v>
          </cell>
          <cell r="H268">
            <v>515085</v>
          </cell>
          <cell r="I268">
            <v>0</v>
          </cell>
          <cell r="J268">
            <v>0</v>
          </cell>
          <cell r="K268">
            <v>625</v>
          </cell>
          <cell r="L268">
            <v>580</v>
          </cell>
          <cell r="M268">
            <v>0</v>
          </cell>
          <cell r="N268">
            <v>2200</v>
          </cell>
          <cell r="O268">
            <v>0</v>
          </cell>
          <cell r="P268">
            <v>12.72</v>
          </cell>
          <cell r="Q268">
            <v>129000</v>
          </cell>
          <cell r="R268">
            <v>315</v>
          </cell>
          <cell r="S268">
            <v>315</v>
          </cell>
          <cell r="T268">
            <v>315</v>
          </cell>
          <cell r="U268">
            <v>0</v>
          </cell>
          <cell r="V268" t="str">
            <v>--ADMw_F--&gt;</v>
          </cell>
          <cell r="W268">
            <v>315</v>
          </cell>
          <cell r="X268">
            <v>315</v>
          </cell>
          <cell r="Y268">
            <v>315</v>
          </cell>
          <cell r="Z268">
            <v>0</v>
          </cell>
          <cell r="AA268">
            <v>39</v>
          </cell>
          <cell r="AB268">
            <v>34.65</v>
          </cell>
          <cell r="AC268">
            <v>0.9</v>
          </cell>
          <cell r="AD268">
            <v>2</v>
          </cell>
          <cell r="AE268">
            <v>1</v>
          </cell>
          <cell r="AF268">
            <v>2</v>
          </cell>
          <cell r="AG268">
            <v>2</v>
          </cell>
          <cell r="AH268">
            <v>0</v>
          </cell>
          <cell r="AI268">
            <v>0</v>
          </cell>
          <cell r="AJ268">
            <v>0</v>
          </cell>
          <cell r="AK268">
            <v>0</v>
          </cell>
          <cell r="AL268">
            <v>0</v>
          </cell>
          <cell r="AM268">
            <v>0</v>
          </cell>
          <cell r="AN268">
            <v>0</v>
          </cell>
          <cell r="AO268">
            <v>0</v>
          </cell>
          <cell r="AP268">
            <v>0</v>
          </cell>
          <cell r="AQ268">
            <v>0</v>
          </cell>
          <cell r="AR268">
            <v>0</v>
          </cell>
          <cell r="AS268">
            <v>5</v>
          </cell>
          <cell r="AT268">
            <v>1.25</v>
          </cell>
          <cell r="AU268">
            <v>16</v>
          </cell>
          <cell r="AV268">
            <v>4</v>
          </cell>
          <cell r="AW268">
            <v>16</v>
          </cell>
          <cell r="AX268">
            <v>16</v>
          </cell>
          <cell r="AY268">
            <v>0</v>
          </cell>
          <cell r="AZ268">
            <v>31.32</v>
          </cell>
          <cell r="BA268">
            <v>31.32</v>
          </cell>
          <cell r="BB268">
            <v>31.32</v>
          </cell>
          <cell r="BC268">
            <v>0</v>
          </cell>
          <cell r="BD268">
            <v>68.930000000000007</v>
          </cell>
          <cell r="BE268">
            <v>68.930000000000007</v>
          </cell>
          <cell r="BF268">
            <v>68.930000000000007</v>
          </cell>
          <cell r="BG268">
            <v>0</v>
          </cell>
          <cell r="BH268">
            <v>446.25</v>
          </cell>
          <cell r="BI268">
            <v>457.05</v>
          </cell>
          <cell r="BJ268">
            <v>446.25</v>
          </cell>
          <cell r="BK268">
            <v>457.05</v>
          </cell>
          <cell r="BL268">
            <v>457.05</v>
          </cell>
          <cell r="BM268">
            <v>457.05</v>
          </cell>
          <cell r="BN268" t="str">
            <v>&lt;--ADMw_F--</v>
          </cell>
          <cell r="BO268">
            <v>-3.1150000000000001E-3</v>
          </cell>
          <cell r="BP268">
            <v>0</v>
          </cell>
          <cell r="BQ268">
            <v>409.52</v>
          </cell>
          <cell r="BR268">
            <v>12</v>
          </cell>
          <cell r="BS268">
            <v>0.7</v>
          </cell>
          <cell r="BT268" t="str">
            <v>&lt;--Spacer--&gt;</v>
          </cell>
          <cell r="BU268" t="str">
            <v>&lt;--Spacer--&gt;</v>
          </cell>
          <cell r="BV268" t="str">
            <v>&lt;--Spacer--&gt;</v>
          </cell>
          <cell r="BW268" t="str">
            <v>&lt;--Spacer--&gt;</v>
          </cell>
          <cell r="BX268">
            <v>2117</v>
          </cell>
          <cell r="BY268">
            <v>500083</v>
          </cell>
          <cell r="BZ268">
            <v>0</v>
          </cell>
          <cell r="CA268">
            <v>0</v>
          </cell>
          <cell r="CB268">
            <v>625</v>
          </cell>
          <cell r="CC268">
            <v>580</v>
          </cell>
          <cell r="CD268">
            <v>0</v>
          </cell>
          <cell r="CE268">
            <v>2200</v>
          </cell>
          <cell r="CF268">
            <v>0</v>
          </cell>
          <cell r="CG268">
            <v>13.61</v>
          </cell>
          <cell r="CH268">
            <v>129000</v>
          </cell>
          <cell r="CI268">
            <v>305.85000000000002</v>
          </cell>
          <cell r="CJ268">
            <v>305.85000000000002</v>
          </cell>
          <cell r="CK268">
            <v>305.85000000000002</v>
          </cell>
          <cell r="CL268">
            <v>0</v>
          </cell>
          <cell r="CM268">
            <v>0</v>
          </cell>
          <cell r="CN268" t="str">
            <v>--ADMw_C--&gt;</v>
          </cell>
          <cell r="CO268">
            <v>305.85000000000002</v>
          </cell>
          <cell r="CP268">
            <v>305.85000000000002</v>
          </cell>
          <cell r="CQ268">
            <v>305.85000000000002</v>
          </cell>
          <cell r="CR268">
            <v>0</v>
          </cell>
          <cell r="CS268">
            <v>33</v>
          </cell>
          <cell r="CT268">
            <v>33</v>
          </cell>
          <cell r="CU268">
            <v>0.9</v>
          </cell>
          <cell r="CV268">
            <v>2</v>
          </cell>
          <cell r="CW268">
            <v>1</v>
          </cell>
          <cell r="CX268">
            <v>2</v>
          </cell>
          <cell r="CY268">
            <v>2</v>
          </cell>
          <cell r="CZ268">
            <v>0</v>
          </cell>
          <cell r="DA268">
            <v>0</v>
          </cell>
          <cell r="DB268">
            <v>0</v>
          </cell>
          <cell r="DC268">
            <v>0</v>
          </cell>
          <cell r="DD268">
            <v>0</v>
          </cell>
          <cell r="DE268">
            <v>0</v>
          </cell>
          <cell r="DF268">
            <v>0</v>
          </cell>
          <cell r="DG268">
            <v>0</v>
          </cell>
          <cell r="DH268">
            <v>0</v>
          </cell>
          <cell r="DI268">
            <v>0</v>
          </cell>
          <cell r="DJ268">
            <v>0</v>
          </cell>
          <cell r="DK268">
            <v>5</v>
          </cell>
          <cell r="DL268">
            <v>1.25</v>
          </cell>
          <cell r="DM268">
            <v>16</v>
          </cell>
          <cell r="DN268">
            <v>4</v>
          </cell>
          <cell r="DO268">
            <v>16</v>
          </cell>
          <cell r="DP268">
            <v>16</v>
          </cell>
          <cell r="DQ268">
            <v>0</v>
          </cell>
          <cell r="DR268">
            <v>31.32</v>
          </cell>
          <cell r="DS268">
            <v>31.32</v>
          </cell>
          <cell r="DT268">
            <v>31.32</v>
          </cell>
          <cell r="DU268">
            <v>0</v>
          </cell>
          <cell r="DV268">
            <v>68.930000000000007</v>
          </cell>
          <cell r="DW268">
            <v>68.930000000000007</v>
          </cell>
          <cell r="DX268">
            <v>68.930000000000007</v>
          </cell>
          <cell r="DY268">
            <v>0</v>
          </cell>
          <cell r="DZ268">
            <v>455.37819999999999</v>
          </cell>
          <cell r="EA268">
            <v>446.25</v>
          </cell>
          <cell r="EB268">
            <v>455.37819999999999</v>
          </cell>
          <cell r="EC268">
            <v>446.25</v>
          </cell>
          <cell r="ED268">
            <v>455.37819999999999</v>
          </cell>
          <cell r="EE268">
            <v>455.37819999999999</v>
          </cell>
          <cell r="EF268" t="str">
            <v>&lt;--ADMw_C--</v>
          </cell>
          <cell r="EG268">
            <v>-1.0781000000000001E-2</v>
          </cell>
          <cell r="EH268">
            <v>0</v>
          </cell>
          <cell r="EI268">
            <v>417.23</v>
          </cell>
          <cell r="EJ268">
            <v>15</v>
          </cell>
          <cell r="EK268">
            <v>0.7</v>
          </cell>
          <cell r="EL268" t="str">
            <v>&lt;--Spacer--&gt;</v>
          </cell>
          <cell r="EM268" t="str">
            <v>&lt;--Spacer--&gt;</v>
          </cell>
          <cell r="EN268" t="str">
            <v>&lt;--Spacer--&gt;</v>
          </cell>
          <cell r="EO268" t="str">
            <v>&lt;--Spacer--&gt;</v>
          </cell>
          <cell r="EP268">
            <v>2117</v>
          </cell>
          <cell r="EQ268">
            <v>468312</v>
          </cell>
          <cell r="ER268">
            <v>26</v>
          </cell>
          <cell r="ES268">
            <v>38509</v>
          </cell>
          <cell r="ET268">
            <v>0</v>
          </cell>
          <cell r="EU268">
            <v>0</v>
          </cell>
          <cell r="EV268">
            <v>0</v>
          </cell>
          <cell r="EW268">
            <v>0</v>
          </cell>
          <cell r="EX268">
            <v>0</v>
          </cell>
          <cell r="EY268">
            <v>12.72</v>
          </cell>
          <cell r="EZ268">
            <v>128463</v>
          </cell>
          <cell r="FA268">
            <v>312.62</v>
          </cell>
          <cell r="FB268">
            <v>312.62</v>
          </cell>
          <cell r="FC268">
            <v>312.62</v>
          </cell>
          <cell r="FD268">
            <v>0</v>
          </cell>
          <cell r="FE268">
            <v>0</v>
          </cell>
          <cell r="FF268" t="str">
            <v>--ADMw_P--&gt;</v>
          </cell>
          <cell r="FG268">
            <v>312.62</v>
          </cell>
          <cell r="FH268">
            <v>312.62</v>
          </cell>
          <cell r="FI268">
            <v>312.62</v>
          </cell>
          <cell r="FJ268">
            <v>0</v>
          </cell>
          <cell r="FK268">
            <v>40</v>
          </cell>
          <cell r="FL268">
            <v>34.388199999999998</v>
          </cell>
          <cell r="FM268">
            <v>0.9</v>
          </cell>
          <cell r="FN268">
            <v>2.94</v>
          </cell>
          <cell r="FO268">
            <v>1.47</v>
          </cell>
          <cell r="FP268">
            <v>2.94</v>
          </cell>
          <cell r="FQ268">
            <v>2.94</v>
          </cell>
          <cell r="FR268">
            <v>0</v>
          </cell>
          <cell r="FS268">
            <v>0</v>
          </cell>
          <cell r="FT268">
            <v>0</v>
          </cell>
          <cell r="FU268">
            <v>0</v>
          </cell>
          <cell r="FV268">
            <v>0</v>
          </cell>
          <cell r="FW268">
            <v>0</v>
          </cell>
          <cell r="FX268">
            <v>0</v>
          </cell>
          <cell r="FY268">
            <v>0</v>
          </cell>
          <cell r="FZ268">
            <v>0</v>
          </cell>
          <cell r="GA268">
            <v>0</v>
          </cell>
          <cell r="GB268">
            <v>0</v>
          </cell>
          <cell r="GC268">
            <v>4</v>
          </cell>
          <cell r="GD268">
            <v>1</v>
          </cell>
          <cell r="GE268">
            <v>19</v>
          </cell>
          <cell r="GF268">
            <v>4.75</v>
          </cell>
          <cell r="GG268">
            <v>19</v>
          </cell>
          <cell r="GH268">
            <v>19</v>
          </cell>
          <cell r="GI268">
            <v>0</v>
          </cell>
          <cell r="GJ268">
            <v>31.32</v>
          </cell>
          <cell r="GK268">
            <v>31.32</v>
          </cell>
          <cell r="GL268">
            <v>31.32</v>
          </cell>
          <cell r="GM268">
            <v>0</v>
          </cell>
          <cell r="GN268">
            <v>68.930000000000007</v>
          </cell>
          <cell r="GO268">
            <v>68.930000000000007</v>
          </cell>
          <cell r="GP268">
            <v>68.930000000000007</v>
          </cell>
          <cell r="GQ268">
            <v>0</v>
          </cell>
          <cell r="GR268">
            <v>456.06259999999997</v>
          </cell>
          <cell r="GS268">
            <v>455.37819999999999</v>
          </cell>
          <cell r="GT268">
            <v>456.06259999999997</v>
          </cell>
          <cell r="GU268">
            <v>455.37819999999999</v>
          </cell>
          <cell r="GV268">
            <v>456.06259999999997</v>
          </cell>
          <cell r="GW268">
            <v>456.06259999999997</v>
          </cell>
          <cell r="GX268" t="str">
            <v>&lt;--ADMw_P--</v>
          </cell>
          <cell r="GY268">
            <v>-1.0567E-2</v>
          </cell>
          <cell r="GZ268">
            <v>0</v>
          </cell>
          <cell r="HA268">
            <v>410.92</v>
          </cell>
          <cell r="HB268">
            <v>12</v>
          </cell>
          <cell r="HC268">
            <v>0.7</v>
          </cell>
          <cell r="HD268" t="str">
            <v>&lt;--Spacer--&gt;</v>
          </cell>
          <cell r="HE268" t="str">
            <v>&lt;--Spacer--&gt;</v>
          </cell>
          <cell r="HF268" t="str">
            <v>&lt;--Spacer--&gt;</v>
          </cell>
          <cell r="HG268" t="str">
            <v>&lt;--Spacer--&gt;</v>
          </cell>
          <cell r="HH268">
            <v>2117</v>
          </cell>
          <cell r="HI268">
            <v>447346</v>
          </cell>
          <cell r="HJ268">
            <v>2</v>
          </cell>
          <cell r="HK268">
            <v>45030</v>
          </cell>
          <cell r="HL268">
            <v>0</v>
          </cell>
          <cell r="HM268">
            <v>0</v>
          </cell>
          <cell r="HN268">
            <v>0</v>
          </cell>
          <cell r="HO268">
            <v>0</v>
          </cell>
          <cell r="HP268">
            <v>0</v>
          </cell>
          <cell r="HQ268">
            <v>11.51</v>
          </cell>
          <cell r="HR268">
            <v>120569</v>
          </cell>
          <cell r="HS268">
            <v>314.66000000000003</v>
          </cell>
          <cell r="HT268">
            <v>314.66000000000003</v>
          </cell>
          <cell r="HU268">
            <v>314.66000000000003</v>
          </cell>
          <cell r="HV268">
            <v>0</v>
          </cell>
          <cell r="HW268">
            <v>0</v>
          </cell>
          <cell r="HX268" t="str">
            <v>--ADMw_O--&gt;</v>
          </cell>
          <cell r="HY268">
            <v>314.66000000000003</v>
          </cell>
          <cell r="HZ268">
            <v>314.66000000000003</v>
          </cell>
          <cell r="IA268">
            <v>314.66000000000003</v>
          </cell>
          <cell r="IB268">
            <v>0</v>
          </cell>
          <cell r="IC268">
            <v>40</v>
          </cell>
          <cell r="ID268">
            <v>34.6126</v>
          </cell>
          <cell r="IE268">
            <v>0.6</v>
          </cell>
          <cell r="IF268">
            <v>4</v>
          </cell>
          <cell r="IG268">
            <v>2</v>
          </cell>
          <cell r="IH268">
            <v>4</v>
          </cell>
          <cell r="II268">
            <v>4</v>
          </cell>
          <cell r="IJ268">
            <v>0</v>
          </cell>
          <cell r="IK268">
            <v>0</v>
          </cell>
          <cell r="IL268">
            <v>0</v>
          </cell>
          <cell r="IM268">
            <v>0</v>
          </cell>
          <cell r="IN268">
            <v>0</v>
          </cell>
          <cell r="IO268">
            <v>0</v>
          </cell>
          <cell r="IP268">
            <v>0</v>
          </cell>
          <cell r="IQ268">
            <v>0</v>
          </cell>
          <cell r="IR268">
            <v>0</v>
          </cell>
          <cell r="IS268">
            <v>0</v>
          </cell>
          <cell r="IT268">
            <v>0</v>
          </cell>
          <cell r="IU268">
            <v>1</v>
          </cell>
          <cell r="IV268">
            <v>0.25</v>
          </cell>
          <cell r="IW268">
            <v>28</v>
          </cell>
          <cell r="IX268">
            <v>7</v>
          </cell>
          <cell r="IY268">
            <v>28</v>
          </cell>
          <cell r="IZ268">
            <v>28</v>
          </cell>
          <cell r="JA268">
            <v>0</v>
          </cell>
          <cell r="JB268">
            <v>28.57</v>
          </cell>
          <cell r="JC268">
            <v>28.57</v>
          </cell>
          <cell r="JD268">
            <v>28.57</v>
          </cell>
          <cell r="JE268">
            <v>0</v>
          </cell>
          <cell r="JF268">
            <v>68.37</v>
          </cell>
          <cell r="JG268">
            <v>68.37</v>
          </cell>
          <cell r="JH268">
            <v>68.37</v>
          </cell>
          <cell r="JI268">
            <v>0</v>
          </cell>
          <cell r="JJ268">
            <v>456.06259999999997</v>
          </cell>
          <cell r="JK268">
            <v>456.06259999999997</v>
          </cell>
          <cell r="JL268" t="str">
            <v>&lt;--ADMw_O--</v>
          </cell>
          <cell r="JM268">
            <v>-6.3839999999999999E-3</v>
          </cell>
          <cell r="JN268">
            <v>0</v>
          </cell>
          <cell r="JO268">
            <v>383.17</v>
          </cell>
          <cell r="JP268">
            <v>13</v>
          </cell>
          <cell r="JQ268">
            <v>0.7</v>
          </cell>
          <cell r="JR268">
            <v>43640.35126797454</v>
          </cell>
          <cell r="JS268">
            <v>1</v>
          </cell>
          <cell r="JT268">
            <v>2</v>
          </cell>
        </row>
        <row r="269">
          <cell r="A269">
            <v>2193</v>
          </cell>
          <cell r="B269">
            <v>2193</v>
          </cell>
          <cell r="C269" t="str">
            <v>27057</v>
          </cell>
          <cell r="D269" t="str">
            <v>Polk</v>
          </cell>
          <cell r="E269" t="str">
            <v>Falls City SD 57</v>
          </cell>
          <cell r="G269">
            <v>2117</v>
          </cell>
          <cell r="H269">
            <v>383300</v>
          </cell>
          <cell r="I269">
            <v>0</v>
          </cell>
          <cell r="J269">
            <v>0</v>
          </cell>
          <cell r="K269">
            <v>0</v>
          </cell>
          <cell r="L269">
            <v>0</v>
          </cell>
          <cell r="M269">
            <v>0</v>
          </cell>
          <cell r="N269">
            <v>0</v>
          </cell>
          <cell r="O269">
            <v>0</v>
          </cell>
          <cell r="P269">
            <v>3.85</v>
          </cell>
          <cell r="Q269">
            <v>120000</v>
          </cell>
          <cell r="R269">
            <v>186</v>
          </cell>
          <cell r="S269">
            <v>186</v>
          </cell>
          <cell r="T269">
            <v>186</v>
          </cell>
          <cell r="U269">
            <v>0</v>
          </cell>
          <cell r="V269" t="str">
            <v>--ADMw_F--&gt;</v>
          </cell>
          <cell r="W269">
            <v>186</v>
          </cell>
          <cell r="X269">
            <v>186</v>
          </cell>
          <cell r="Y269">
            <v>186</v>
          </cell>
          <cell r="Z269">
            <v>0</v>
          </cell>
          <cell r="AA269">
            <v>40</v>
          </cell>
          <cell r="AB269">
            <v>20.46</v>
          </cell>
          <cell r="AC269">
            <v>6.6</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1</v>
          </cell>
          <cell r="AT269">
            <v>0.25</v>
          </cell>
          <cell r="AU269">
            <v>66.37</v>
          </cell>
          <cell r="AV269">
            <v>16.592500000000001</v>
          </cell>
          <cell r="AW269">
            <v>66.37</v>
          </cell>
          <cell r="AX269">
            <v>66.37</v>
          </cell>
          <cell r="AY269">
            <v>0</v>
          </cell>
          <cell r="AZ269">
            <v>71.2</v>
          </cell>
          <cell r="BA269">
            <v>71.2</v>
          </cell>
          <cell r="BB269">
            <v>71.2</v>
          </cell>
          <cell r="BC269">
            <v>0</v>
          </cell>
          <cell r="BD269">
            <v>60.83</v>
          </cell>
          <cell r="BE269">
            <v>60.83</v>
          </cell>
          <cell r="BF269">
            <v>60.83</v>
          </cell>
          <cell r="BG269">
            <v>0</v>
          </cell>
          <cell r="BH269">
            <v>382.49900000000002</v>
          </cell>
          <cell r="BI269">
            <v>361.9325</v>
          </cell>
          <cell r="BJ269">
            <v>382.49900000000002</v>
          </cell>
          <cell r="BK269">
            <v>361.9325</v>
          </cell>
          <cell r="BL269">
            <v>382.49900000000002</v>
          </cell>
          <cell r="BM269">
            <v>382.49900000000002</v>
          </cell>
          <cell r="BN269" t="str">
            <v>&lt;--ADMw_F--</v>
          </cell>
          <cell r="BO269">
            <v>0</v>
          </cell>
          <cell r="BP269">
            <v>0</v>
          </cell>
          <cell r="BQ269">
            <v>645.16</v>
          </cell>
          <cell r="BR269">
            <v>47</v>
          </cell>
          <cell r="BS269">
            <v>0.7</v>
          </cell>
          <cell r="BT269" t="str">
            <v>&lt;--Spacer--&gt;</v>
          </cell>
          <cell r="BU269" t="str">
            <v>&lt;--Spacer--&gt;</v>
          </cell>
          <cell r="BV269" t="str">
            <v>&lt;--Spacer--&gt;</v>
          </cell>
          <cell r="BW269" t="str">
            <v>&lt;--Spacer--&gt;</v>
          </cell>
          <cell r="BX269">
            <v>2117</v>
          </cell>
          <cell r="BY269">
            <v>367466</v>
          </cell>
          <cell r="BZ269">
            <v>0</v>
          </cell>
          <cell r="CA269">
            <v>0</v>
          </cell>
          <cell r="CB269">
            <v>0</v>
          </cell>
          <cell r="CC269">
            <v>0</v>
          </cell>
          <cell r="CD269">
            <v>0</v>
          </cell>
          <cell r="CE269">
            <v>0</v>
          </cell>
          <cell r="CF269">
            <v>0</v>
          </cell>
          <cell r="CG269">
            <v>5.05</v>
          </cell>
          <cell r="CH269">
            <v>120000</v>
          </cell>
          <cell r="CI269">
            <v>203.15</v>
          </cell>
          <cell r="CJ269">
            <v>203.15</v>
          </cell>
          <cell r="CK269">
            <v>203.15</v>
          </cell>
          <cell r="CL269">
            <v>0</v>
          </cell>
          <cell r="CM269">
            <v>0</v>
          </cell>
          <cell r="CN269" t="str">
            <v>--ADMw_C--&gt;</v>
          </cell>
          <cell r="CO269">
            <v>203.15</v>
          </cell>
          <cell r="CP269">
            <v>203.15</v>
          </cell>
          <cell r="CQ269">
            <v>203.15</v>
          </cell>
          <cell r="CR269">
            <v>0</v>
          </cell>
          <cell r="CS269">
            <v>39</v>
          </cell>
          <cell r="CT269">
            <v>22.346499999999999</v>
          </cell>
          <cell r="CU269">
            <v>6.6</v>
          </cell>
          <cell r="CV269">
            <v>0</v>
          </cell>
          <cell r="CW269">
            <v>0</v>
          </cell>
          <cell r="CX269">
            <v>0</v>
          </cell>
          <cell r="CY269">
            <v>0</v>
          </cell>
          <cell r="CZ269">
            <v>0</v>
          </cell>
          <cell r="DA269">
            <v>0</v>
          </cell>
          <cell r="DB269">
            <v>0</v>
          </cell>
          <cell r="DC269">
            <v>0</v>
          </cell>
          <cell r="DD269">
            <v>0</v>
          </cell>
          <cell r="DE269">
            <v>0</v>
          </cell>
          <cell r="DF269">
            <v>0</v>
          </cell>
          <cell r="DG269">
            <v>0</v>
          </cell>
          <cell r="DH269">
            <v>0</v>
          </cell>
          <cell r="DI269">
            <v>0</v>
          </cell>
          <cell r="DJ269">
            <v>0</v>
          </cell>
          <cell r="DK269">
            <v>1</v>
          </cell>
          <cell r="DL269">
            <v>0.25</v>
          </cell>
          <cell r="DM269">
            <v>72.489999999999995</v>
          </cell>
          <cell r="DN269">
            <v>18.122499999999999</v>
          </cell>
          <cell r="DO269">
            <v>72.489999999999995</v>
          </cell>
          <cell r="DP269">
            <v>72.489999999999995</v>
          </cell>
          <cell r="DQ269">
            <v>0</v>
          </cell>
          <cell r="DR269">
            <v>71.2</v>
          </cell>
          <cell r="DS269">
            <v>71.2</v>
          </cell>
          <cell r="DT269">
            <v>71.2</v>
          </cell>
          <cell r="DU269">
            <v>0</v>
          </cell>
          <cell r="DV269">
            <v>60.83</v>
          </cell>
          <cell r="DW269">
            <v>60.83</v>
          </cell>
          <cell r="DX269">
            <v>60.83</v>
          </cell>
          <cell r="DY269">
            <v>0</v>
          </cell>
          <cell r="DZ269">
            <v>381.8349</v>
          </cell>
          <cell r="EA269">
            <v>382.49900000000002</v>
          </cell>
          <cell r="EB269">
            <v>381.8349</v>
          </cell>
          <cell r="EC269">
            <v>382.49900000000002</v>
          </cell>
          <cell r="ED269">
            <v>382.49900000000002</v>
          </cell>
          <cell r="EE269">
            <v>382.49900000000002</v>
          </cell>
          <cell r="EF269" t="str">
            <v>&lt;--ADMw_C--</v>
          </cell>
          <cell r="EG269">
            <v>0</v>
          </cell>
          <cell r="EH269">
            <v>0</v>
          </cell>
          <cell r="EI269">
            <v>590.70000000000005</v>
          </cell>
          <cell r="EJ269">
            <v>44</v>
          </cell>
          <cell r="EK269">
            <v>0.7</v>
          </cell>
          <cell r="EL269" t="str">
            <v>&lt;--Spacer--&gt;</v>
          </cell>
          <cell r="EM269" t="str">
            <v>&lt;--Spacer--&gt;</v>
          </cell>
          <cell r="EN269" t="str">
            <v>&lt;--Spacer--&gt;</v>
          </cell>
          <cell r="EO269" t="str">
            <v>&lt;--Spacer--&gt;</v>
          </cell>
          <cell r="EP269">
            <v>2117</v>
          </cell>
          <cell r="EQ269">
            <v>359466</v>
          </cell>
          <cell r="ER269">
            <v>15</v>
          </cell>
          <cell r="ES269">
            <v>21797</v>
          </cell>
          <cell r="ET269">
            <v>0</v>
          </cell>
          <cell r="EU269">
            <v>0</v>
          </cell>
          <cell r="EV269">
            <v>0</v>
          </cell>
          <cell r="EW269">
            <v>0</v>
          </cell>
          <cell r="EX269">
            <v>0</v>
          </cell>
          <cell r="EY269">
            <v>3.85</v>
          </cell>
          <cell r="EZ269">
            <v>66970</v>
          </cell>
          <cell r="FA269">
            <v>210.09</v>
          </cell>
          <cell r="FB269">
            <v>210.09</v>
          </cell>
          <cell r="FC269">
            <v>210.09</v>
          </cell>
          <cell r="FD269">
            <v>0</v>
          </cell>
          <cell r="FE269">
            <v>0</v>
          </cell>
          <cell r="FF269" t="str">
            <v>--ADMw_P--&gt;</v>
          </cell>
          <cell r="FG269">
            <v>210.09</v>
          </cell>
          <cell r="FH269">
            <v>210.09</v>
          </cell>
          <cell r="FI269">
            <v>210.09</v>
          </cell>
          <cell r="FJ269">
            <v>0</v>
          </cell>
          <cell r="FK269">
            <v>40</v>
          </cell>
          <cell r="FL269">
            <v>23.1099</v>
          </cell>
          <cell r="FM269">
            <v>6.6</v>
          </cell>
          <cell r="FN269">
            <v>0</v>
          </cell>
          <cell r="FO269">
            <v>0</v>
          </cell>
          <cell r="FP269">
            <v>0</v>
          </cell>
          <cell r="FQ269">
            <v>0</v>
          </cell>
          <cell r="FR269">
            <v>0</v>
          </cell>
          <cell r="FS269">
            <v>0</v>
          </cell>
          <cell r="FT269">
            <v>0</v>
          </cell>
          <cell r="FU269">
            <v>0</v>
          </cell>
          <cell r="FV269">
            <v>0</v>
          </cell>
          <cell r="FW269">
            <v>0</v>
          </cell>
          <cell r="FX269">
            <v>0</v>
          </cell>
          <cell r="FY269">
            <v>0</v>
          </cell>
          <cell r="FZ269">
            <v>0</v>
          </cell>
          <cell r="GA269">
            <v>0</v>
          </cell>
          <cell r="GB269">
            <v>0</v>
          </cell>
          <cell r="GC269">
            <v>3</v>
          </cell>
          <cell r="GD269">
            <v>0.75</v>
          </cell>
          <cell r="GE269">
            <v>37.020000000000003</v>
          </cell>
          <cell r="GF269">
            <v>9.2550000000000008</v>
          </cell>
          <cell r="GG269">
            <v>37.020000000000003</v>
          </cell>
          <cell r="GH269">
            <v>37.020000000000003</v>
          </cell>
          <cell r="GI269">
            <v>0</v>
          </cell>
          <cell r="GJ269">
            <v>71.2</v>
          </cell>
          <cell r="GK269">
            <v>71.2</v>
          </cell>
          <cell r="GL269">
            <v>71.2</v>
          </cell>
          <cell r="GM269">
            <v>0</v>
          </cell>
          <cell r="GN269">
            <v>60.83</v>
          </cell>
          <cell r="GO269">
            <v>60.83</v>
          </cell>
          <cell r="GP269">
            <v>60.83</v>
          </cell>
          <cell r="GQ269">
            <v>0</v>
          </cell>
          <cell r="GR269">
            <v>340.67669999999998</v>
          </cell>
          <cell r="GS269">
            <v>381.8349</v>
          </cell>
          <cell r="GT269">
            <v>340.67669999999998</v>
          </cell>
          <cell r="GU269">
            <v>381.8349</v>
          </cell>
          <cell r="GV269">
            <v>381.8349</v>
          </cell>
          <cell r="GW269">
            <v>381.8349</v>
          </cell>
          <cell r="GX269" t="str">
            <v>&lt;--ADMw_P--</v>
          </cell>
          <cell r="GY269">
            <v>-2.5000000000000001E-5</v>
          </cell>
          <cell r="GZ269">
            <v>0</v>
          </cell>
          <cell r="HA269">
            <v>318.77</v>
          </cell>
          <cell r="HB269">
            <v>5</v>
          </cell>
          <cell r="HC269">
            <v>0.7</v>
          </cell>
          <cell r="HD269" t="str">
            <v>&lt;--Spacer--&gt;</v>
          </cell>
          <cell r="HE269" t="str">
            <v>&lt;--Spacer--&gt;</v>
          </cell>
          <cell r="HF269" t="str">
            <v>&lt;--Spacer--&gt;</v>
          </cell>
          <cell r="HG269" t="str">
            <v>&lt;--Spacer--&gt;</v>
          </cell>
          <cell r="HH269">
            <v>2117</v>
          </cell>
          <cell r="HI269">
            <v>345449</v>
          </cell>
          <cell r="HJ269">
            <v>1</v>
          </cell>
          <cell r="HK269">
            <v>22892</v>
          </cell>
          <cell r="HL269">
            <v>0</v>
          </cell>
          <cell r="HM269">
            <v>0</v>
          </cell>
          <cell r="HN269">
            <v>0</v>
          </cell>
          <cell r="HO269">
            <v>0</v>
          </cell>
          <cell r="HP269">
            <v>0</v>
          </cell>
          <cell r="HQ269">
            <v>4.1100000000000003</v>
          </cell>
          <cell r="HR269">
            <v>86471</v>
          </cell>
          <cell r="HS269">
            <v>178.22</v>
          </cell>
          <cell r="HT269">
            <v>178.22</v>
          </cell>
          <cell r="HU269">
            <v>178.22</v>
          </cell>
          <cell r="HV269">
            <v>0</v>
          </cell>
          <cell r="HW269">
            <v>0</v>
          </cell>
          <cell r="HX269" t="str">
            <v>--ADMw_O--&gt;</v>
          </cell>
          <cell r="HY269">
            <v>178.22</v>
          </cell>
          <cell r="HZ269">
            <v>178.22</v>
          </cell>
          <cell r="IA269">
            <v>178.22</v>
          </cell>
          <cell r="IB269">
            <v>0</v>
          </cell>
          <cell r="IC269">
            <v>34</v>
          </cell>
          <cell r="ID269">
            <v>19.604199999999999</v>
          </cell>
          <cell r="IE269">
            <v>9.1</v>
          </cell>
          <cell r="IF269">
            <v>0.56999999999999995</v>
          </cell>
          <cell r="IG269">
            <v>0.28499999999999998</v>
          </cell>
          <cell r="IH269">
            <v>0.56999999999999995</v>
          </cell>
          <cell r="II269">
            <v>0.56999999999999995</v>
          </cell>
          <cell r="IJ269">
            <v>0</v>
          </cell>
          <cell r="IK269">
            <v>0</v>
          </cell>
          <cell r="IL269">
            <v>0</v>
          </cell>
          <cell r="IM269">
            <v>0</v>
          </cell>
          <cell r="IN269">
            <v>0</v>
          </cell>
          <cell r="IO269">
            <v>0</v>
          </cell>
          <cell r="IP269">
            <v>0</v>
          </cell>
          <cell r="IQ269">
            <v>0</v>
          </cell>
          <cell r="IR269">
            <v>0</v>
          </cell>
          <cell r="IS269">
            <v>0</v>
          </cell>
          <cell r="IT269">
            <v>0</v>
          </cell>
          <cell r="IU269">
            <v>1</v>
          </cell>
          <cell r="IV269">
            <v>0.25</v>
          </cell>
          <cell r="IW269">
            <v>41.75</v>
          </cell>
          <cell r="IX269">
            <v>10.4375</v>
          </cell>
          <cell r="IY269">
            <v>41.75</v>
          </cell>
          <cell r="IZ269">
            <v>41.75</v>
          </cell>
          <cell r="JA269">
            <v>0</v>
          </cell>
          <cell r="JB269">
            <v>70.959999999999994</v>
          </cell>
          <cell r="JC269">
            <v>70.959999999999994</v>
          </cell>
          <cell r="JD269">
            <v>70.959999999999994</v>
          </cell>
          <cell r="JE269">
            <v>0</v>
          </cell>
          <cell r="JF269">
            <v>51.82</v>
          </cell>
          <cell r="JG269">
            <v>51.82</v>
          </cell>
          <cell r="JH269">
            <v>51.82</v>
          </cell>
          <cell r="JI269">
            <v>0</v>
          </cell>
          <cell r="JJ269">
            <v>340.67669999999998</v>
          </cell>
          <cell r="JK269">
            <v>340.67669999999998</v>
          </cell>
          <cell r="JL269" t="str">
            <v>&lt;--ADMw_O--</v>
          </cell>
          <cell r="JM269">
            <v>-3.9360000000000003E-3</v>
          </cell>
          <cell r="JN269">
            <v>0</v>
          </cell>
          <cell r="JO269">
            <v>485.19</v>
          </cell>
          <cell r="JP269">
            <v>33</v>
          </cell>
          <cell r="JQ269">
            <v>0.7</v>
          </cell>
          <cell r="JR269">
            <v>43640.35126797454</v>
          </cell>
          <cell r="JS269">
            <v>1</v>
          </cell>
          <cell r="JT269">
            <v>2</v>
          </cell>
        </row>
        <row r="270">
          <cell r="A270">
            <v>2195</v>
          </cell>
          <cell r="B270">
            <v>2195</v>
          </cell>
          <cell r="C270" t="str">
            <v>28001</v>
          </cell>
          <cell r="D270" t="str">
            <v>Sherman</v>
          </cell>
          <cell r="E270" t="str">
            <v>Sherman County SD</v>
          </cell>
          <cell r="G270">
            <v>2004</v>
          </cell>
          <cell r="H270">
            <v>1510000</v>
          </cell>
          <cell r="I270">
            <v>0</v>
          </cell>
          <cell r="J270">
            <v>0</v>
          </cell>
          <cell r="K270">
            <v>20000</v>
          </cell>
          <cell r="L270">
            <v>0</v>
          </cell>
          <cell r="M270">
            <v>189970</v>
          </cell>
          <cell r="N270">
            <v>0</v>
          </cell>
          <cell r="O270">
            <v>0</v>
          </cell>
          <cell r="P270">
            <v>12.63</v>
          </cell>
          <cell r="Q270">
            <v>420000</v>
          </cell>
          <cell r="R270">
            <v>261</v>
          </cell>
          <cell r="S270">
            <v>261</v>
          </cell>
          <cell r="T270">
            <v>261</v>
          </cell>
          <cell r="U270">
            <v>0</v>
          </cell>
          <cell r="V270" t="str">
            <v>--ADMw_F--&gt;</v>
          </cell>
          <cell r="W270">
            <v>261</v>
          </cell>
          <cell r="X270">
            <v>261</v>
          </cell>
          <cell r="Y270">
            <v>261</v>
          </cell>
          <cell r="Z270">
            <v>0</v>
          </cell>
          <cell r="AA270">
            <v>40</v>
          </cell>
          <cell r="AB270">
            <v>28.71</v>
          </cell>
          <cell r="AC270">
            <v>1.6</v>
          </cell>
          <cell r="AD270">
            <v>5</v>
          </cell>
          <cell r="AE270">
            <v>2.5</v>
          </cell>
          <cell r="AF270">
            <v>5</v>
          </cell>
          <cell r="AG270">
            <v>5</v>
          </cell>
          <cell r="AH270">
            <v>0</v>
          </cell>
          <cell r="AI270">
            <v>0</v>
          </cell>
          <cell r="AJ270">
            <v>0</v>
          </cell>
          <cell r="AK270">
            <v>0</v>
          </cell>
          <cell r="AL270">
            <v>0</v>
          </cell>
          <cell r="AM270">
            <v>0</v>
          </cell>
          <cell r="AN270">
            <v>0</v>
          </cell>
          <cell r="AO270">
            <v>0</v>
          </cell>
          <cell r="AP270">
            <v>0</v>
          </cell>
          <cell r="AQ270">
            <v>0</v>
          </cell>
          <cell r="AR270">
            <v>0</v>
          </cell>
          <cell r="AS270">
            <v>1</v>
          </cell>
          <cell r="AT270">
            <v>0.25</v>
          </cell>
          <cell r="AU270">
            <v>40</v>
          </cell>
          <cell r="AV270">
            <v>10</v>
          </cell>
          <cell r="AW270">
            <v>40</v>
          </cell>
          <cell r="AX270">
            <v>40</v>
          </cell>
          <cell r="AY270">
            <v>0</v>
          </cell>
          <cell r="AZ270">
            <v>60.34</v>
          </cell>
          <cell r="BA270">
            <v>60.34</v>
          </cell>
          <cell r="BB270">
            <v>60.34</v>
          </cell>
          <cell r="BC270">
            <v>0</v>
          </cell>
          <cell r="BD270">
            <v>58.87</v>
          </cell>
          <cell r="BE270">
            <v>58.87</v>
          </cell>
          <cell r="BF270">
            <v>58.87</v>
          </cell>
          <cell r="BG270">
            <v>0</v>
          </cell>
          <cell r="BH270">
            <v>428.6979</v>
          </cell>
          <cell r="BI270">
            <v>423.27</v>
          </cell>
          <cell r="BJ270">
            <v>428.6979</v>
          </cell>
          <cell r="BK270">
            <v>423.27</v>
          </cell>
          <cell r="BL270">
            <v>428.6979</v>
          </cell>
          <cell r="BM270">
            <v>428.6979</v>
          </cell>
          <cell r="BN270" t="str">
            <v>&lt;--ADMw_F--</v>
          </cell>
          <cell r="BO270">
            <v>0</v>
          </cell>
          <cell r="BP270">
            <v>0</v>
          </cell>
          <cell r="BQ270">
            <v>1609.2</v>
          </cell>
          <cell r="BR270">
            <v>86</v>
          </cell>
          <cell r="BS270">
            <v>0.8</v>
          </cell>
          <cell r="BT270" t="str">
            <v>&lt;--Spacer--&gt;</v>
          </cell>
          <cell r="BU270" t="str">
            <v>&lt;--Spacer--&gt;</v>
          </cell>
          <cell r="BV270" t="str">
            <v>&lt;--Spacer--&gt;</v>
          </cell>
          <cell r="BW270" t="str">
            <v>&lt;--Spacer--&gt;</v>
          </cell>
          <cell r="BX270">
            <v>2004</v>
          </cell>
          <cell r="BY270">
            <v>1500000</v>
          </cell>
          <cell r="BZ270">
            <v>0</v>
          </cell>
          <cell r="CA270">
            <v>0</v>
          </cell>
          <cell r="CB270">
            <v>20000</v>
          </cell>
          <cell r="CC270">
            <v>0</v>
          </cell>
          <cell r="CD270">
            <v>180000</v>
          </cell>
          <cell r="CE270">
            <v>0</v>
          </cell>
          <cell r="CF270">
            <v>0</v>
          </cell>
          <cell r="CG270">
            <v>14.13</v>
          </cell>
          <cell r="CH270">
            <v>400000</v>
          </cell>
          <cell r="CI270">
            <v>265.89</v>
          </cell>
          <cell r="CJ270">
            <v>265.89</v>
          </cell>
          <cell r="CK270">
            <v>265.89</v>
          </cell>
          <cell r="CL270">
            <v>0</v>
          </cell>
          <cell r="CM270">
            <v>0</v>
          </cell>
          <cell r="CN270" t="str">
            <v>--ADMw_C--&gt;</v>
          </cell>
          <cell r="CO270">
            <v>265.89</v>
          </cell>
          <cell r="CP270">
            <v>265.89</v>
          </cell>
          <cell r="CQ270">
            <v>265.89</v>
          </cell>
          <cell r="CR270">
            <v>0</v>
          </cell>
          <cell r="CS270">
            <v>42</v>
          </cell>
          <cell r="CT270">
            <v>29.247900000000001</v>
          </cell>
          <cell r="CU270">
            <v>1.6</v>
          </cell>
          <cell r="CV270">
            <v>5</v>
          </cell>
          <cell r="CW270">
            <v>2.5</v>
          </cell>
          <cell r="CX270">
            <v>5</v>
          </cell>
          <cell r="CY270">
            <v>5</v>
          </cell>
          <cell r="CZ270">
            <v>0</v>
          </cell>
          <cell r="DA270">
            <v>0</v>
          </cell>
          <cell r="DB270">
            <v>0</v>
          </cell>
          <cell r="DC270">
            <v>0</v>
          </cell>
          <cell r="DD270">
            <v>0</v>
          </cell>
          <cell r="DE270">
            <v>0</v>
          </cell>
          <cell r="DF270">
            <v>0</v>
          </cell>
          <cell r="DG270">
            <v>0</v>
          </cell>
          <cell r="DH270">
            <v>0</v>
          </cell>
          <cell r="DI270">
            <v>0</v>
          </cell>
          <cell r="DJ270">
            <v>0</v>
          </cell>
          <cell r="DK270">
            <v>1</v>
          </cell>
          <cell r="DL270">
            <v>0.25</v>
          </cell>
          <cell r="DM270">
            <v>40</v>
          </cell>
          <cell r="DN270">
            <v>10</v>
          </cell>
          <cell r="DO270">
            <v>40</v>
          </cell>
          <cell r="DP270">
            <v>40</v>
          </cell>
          <cell r="DQ270">
            <v>0</v>
          </cell>
          <cell r="DR270">
            <v>60.34</v>
          </cell>
          <cell r="DS270">
            <v>60.34</v>
          </cell>
          <cell r="DT270">
            <v>60.34</v>
          </cell>
          <cell r="DU270">
            <v>0</v>
          </cell>
          <cell r="DV270">
            <v>58.87</v>
          </cell>
          <cell r="DW270">
            <v>58.87</v>
          </cell>
          <cell r="DX270">
            <v>58.87</v>
          </cell>
          <cell r="DY270">
            <v>0</v>
          </cell>
          <cell r="DZ270">
            <v>410.74250000000001</v>
          </cell>
          <cell r="EA270">
            <v>428.6979</v>
          </cell>
          <cell r="EB270">
            <v>410.74250000000001</v>
          </cell>
          <cell r="EC270">
            <v>428.6979</v>
          </cell>
          <cell r="ED270">
            <v>428.6979</v>
          </cell>
          <cell r="EE270">
            <v>428.6979</v>
          </cell>
          <cell r="EF270" t="str">
            <v>&lt;--ADMw_C--</v>
          </cell>
          <cell r="EG270">
            <v>0</v>
          </cell>
          <cell r="EH270">
            <v>0</v>
          </cell>
          <cell r="EI270">
            <v>1504.38</v>
          </cell>
          <cell r="EJ270">
            <v>86</v>
          </cell>
          <cell r="EK270">
            <v>0.8</v>
          </cell>
          <cell r="EL270" t="str">
            <v>&lt;--Spacer--&gt;</v>
          </cell>
          <cell r="EM270" t="str">
            <v>&lt;--Spacer--&gt;</v>
          </cell>
          <cell r="EN270" t="str">
            <v>&lt;--Spacer--&gt;</v>
          </cell>
          <cell r="EO270" t="str">
            <v>&lt;--Spacer--&gt;</v>
          </cell>
          <cell r="EP270">
            <v>2004</v>
          </cell>
          <cell r="EQ270">
            <v>1458803</v>
          </cell>
          <cell r="ER270">
            <v>0</v>
          </cell>
          <cell r="ES270">
            <v>20747</v>
          </cell>
          <cell r="ET270">
            <v>58250</v>
          </cell>
          <cell r="EU270">
            <v>0</v>
          </cell>
          <cell r="EV270">
            <v>219062</v>
          </cell>
          <cell r="EW270">
            <v>0</v>
          </cell>
          <cell r="EX270">
            <v>0</v>
          </cell>
          <cell r="EY270">
            <v>12.63</v>
          </cell>
          <cell r="EZ270">
            <v>465599</v>
          </cell>
          <cell r="FA270">
            <v>250.25</v>
          </cell>
          <cell r="FB270">
            <v>250.25</v>
          </cell>
          <cell r="FC270">
            <v>250.25</v>
          </cell>
          <cell r="FD270">
            <v>0</v>
          </cell>
          <cell r="FE270">
            <v>0</v>
          </cell>
          <cell r="FF270" t="str">
            <v>--ADMw_P--&gt;</v>
          </cell>
          <cell r="FG270">
            <v>250.25</v>
          </cell>
          <cell r="FH270">
            <v>250.25</v>
          </cell>
          <cell r="FI270">
            <v>250.25</v>
          </cell>
          <cell r="FJ270">
            <v>0</v>
          </cell>
          <cell r="FK270">
            <v>39</v>
          </cell>
          <cell r="FL270">
            <v>27.5275</v>
          </cell>
          <cell r="FM270">
            <v>1.6</v>
          </cell>
          <cell r="FN270">
            <v>4.8099999999999996</v>
          </cell>
          <cell r="FO270">
            <v>2.4049999999999998</v>
          </cell>
          <cell r="FP270">
            <v>4.8099999999999996</v>
          </cell>
          <cell r="FQ270">
            <v>4.8099999999999996</v>
          </cell>
          <cell r="FR270">
            <v>0</v>
          </cell>
          <cell r="FS270">
            <v>0</v>
          </cell>
          <cell r="FT270">
            <v>0</v>
          </cell>
          <cell r="FU270">
            <v>0</v>
          </cell>
          <cell r="FV270">
            <v>0</v>
          </cell>
          <cell r="FW270">
            <v>0</v>
          </cell>
          <cell r="FX270">
            <v>0</v>
          </cell>
          <cell r="FY270">
            <v>0</v>
          </cell>
          <cell r="FZ270">
            <v>0</v>
          </cell>
          <cell r="GA270">
            <v>0</v>
          </cell>
          <cell r="GB270">
            <v>0</v>
          </cell>
          <cell r="GC270">
            <v>0</v>
          </cell>
          <cell r="GD270">
            <v>0</v>
          </cell>
          <cell r="GE270">
            <v>39</v>
          </cell>
          <cell r="GF270">
            <v>9.75</v>
          </cell>
          <cell r="GG270">
            <v>39</v>
          </cell>
          <cell r="GH270">
            <v>39</v>
          </cell>
          <cell r="GI270">
            <v>0</v>
          </cell>
          <cell r="GJ270">
            <v>60.34</v>
          </cell>
          <cell r="GK270">
            <v>60.34</v>
          </cell>
          <cell r="GL270">
            <v>60.34</v>
          </cell>
          <cell r="GM270">
            <v>0</v>
          </cell>
          <cell r="GN270">
            <v>58.87</v>
          </cell>
          <cell r="GO270">
            <v>58.87</v>
          </cell>
          <cell r="GP270">
            <v>58.87</v>
          </cell>
          <cell r="GQ270">
            <v>0</v>
          </cell>
          <cell r="GR270">
            <v>422.61840000000001</v>
          </cell>
          <cell r="GS270">
            <v>410.74250000000001</v>
          </cell>
          <cell r="GT270">
            <v>422.61840000000001</v>
          </cell>
          <cell r="GU270">
            <v>410.74250000000001</v>
          </cell>
          <cell r="GV270">
            <v>422.61840000000001</v>
          </cell>
          <cell r="GW270">
            <v>422.61840000000001</v>
          </cell>
          <cell r="GX270" t="str">
            <v>&lt;--ADMw_P--</v>
          </cell>
          <cell r="GY270">
            <v>0</v>
          </cell>
          <cell r="GZ270">
            <v>0</v>
          </cell>
          <cell r="HA270">
            <v>1860.54</v>
          </cell>
          <cell r="HB270">
            <v>90</v>
          </cell>
          <cell r="HC270">
            <v>0.9</v>
          </cell>
          <cell r="HD270" t="str">
            <v>&lt;--Spacer--&gt;</v>
          </cell>
          <cell r="HE270" t="str">
            <v>&lt;--Spacer--&gt;</v>
          </cell>
          <cell r="HF270" t="str">
            <v>&lt;--Spacer--&gt;</v>
          </cell>
          <cell r="HG270" t="str">
            <v>&lt;--Spacer--&gt;</v>
          </cell>
          <cell r="HH270">
            <v>2004</v>
          </cell>
          <cell r="HI270">
            <v>1409426</v>
          </cell>
          <cell r="HJ270">
            <v>0</v>
          </cell>
          <cell r="HK270">
            <v>25638</v>
          </cell>
          <cell r="HL270">
            <v>27005</v>
          </cell>
          <cell r="HM270">
            <v>0</v>
          </cell>
          <cell r="HN270">
            <v>229591</v>
          </cell>
          <cell r="HO270">
            <v>0</v>
          </cell>
          <cell r="HP270">
            <v>0</v>
          </cell>
          <cell r="HQ270">
            <v>10.33</v>
          </cell>
          <cell r="HR270">
            <v>417258</v>
          </cell>
          <cell r="HS270">
            <v>253.44</v>
          </cell>
          <cell r="HT270">
            <v>253.44</v>
          </cell>
          <cell r="HU270">
            <v>253.44</v>
          </cell>
          <cell r="HV270">
            <v>0</v>
          </cell>
          <cell r="HW270">
            <v>0</v>
          </cell>
          <cell r="HX270" t="str">
            <v>--ADMw_O--&gt;</v>
          </cell>
          <cell r="HY270">
            <v>253.44</v>
          </cell>
          <cell r="HZ270">
            <v>253.44</v>
          </cell>
          <cell r="IA270">
            <v>253.44</v>
          </cell>
          <cell r="IB270">
            <v>0</v>
          </cell>
          <cell r="IC270">
            <v>38</v>
          </cell>
          <cell r="ID270">
            <v>27.878399999999999</v>
          </cell>
          <cell r="IE270">
            <v>1.3</v>
          </cell>
          <cell r="IF270">
            <v>4.22</v>
          </cell>
          <cell r="IG270">
            <v>2.11</v>
          </cell>
          <cell r="IH270">
            <v>4.22</v>
          </cell>
          <cell r="II270">
            <v>4.22</v>
          </cell>
          <cell r="IJ270">
            <v>0</v>
          </cell>
          <cell r="IK270">
            <v>0</v>
          </cell>
          <cell r="IL270">
            <v>0</v>
          </cell>
          <cell r="IM270">
            <v>0</v>
          </cell>
          <cell r="IN270">
            <v>0</v>
          </cell>
          <cell r="IO270">
            <v>0</v>
          </cell>
          <cell r="IP270">
            <v>0</v>
          </cell>
          <cell r="IQ270">
            <v>0</v>
          </cell>
          <cell r="IR270">
            <v>0</v>
          </cell>
          <cell r="IS270">
            <v>0</v>
          </cell>
          <cell r="IT270">
            <v>0</v>
          </cell>
          <cell r="IU270">
            <v>5</v>
          </cell>
          <cell r="IV270">
            <v>1.25</v>
          </cell>
          <cell r="IW270">
            <v>43</v>
          </cell>
          <cell r="IX270">
            <v>10.75</v>
          </cell>
          <cell r="IY270">
            <v>43</v>
          </cell>
          <cell r="IZ270">
            <v>43</v>
          </cell>
          <cell r="JA270">
            <v>0</v>
          </cell>
          <cell r="JB270">
            <v>62.15</v>
          </cell>
          <cell r="JC270">
            <v>62.15</v>
          </cell>
          <cell r="JD270">
            <v>62.15</v>
          </cell>
          <cell r="JE270">
            <v>0</v>
          </cell>
          <cell r="JF270">
            <v>63.74</v>
          </cell>
          <cell r="JG270">
            <v>63.74</v>
          </cell>
          <cell r="JH270">
            <v>63.74</v>
          </cell>
          <cell r="JI270">
            <v>0</v>
          </cell>
          <cell r="JJ270">
            <v>422.61840000000001</v>
          </cell>
          <cell r="JK270">
            <v>422.61840000000001</v>
          </cell>
          <cell r="JL270" t="str">
            <v>&lt;--ADMw_O--</v>
          </cell>
          <cell r="JM270">
            <v>0</v>
          </cell>
          <cell r="JN270">
            <v>0</v>
          </cell>
          <cell r="JO270">
            <v>1646.38</v>
          </cell>
          <cell r="JP270">
            <v>90</v>
          </cell>
          <cell r="JQ270">
            <v>0.9</v>
          </cell>
          <cell r="JR270">
            <v>43640.35126797454</v>
          </cell>
          <cell r="JS270">
            <v>1</v>
          </cell>
          <cell r="JT270">
            <v>2</v>
          </cell>
        </row>
        <row r="271">
          <cell r="A271">
            <v>2197</v>
          </cell>
          <cell r="B271">
            <v>2197</v>
          </cell>
          <cell r="C271" t="str">
            <v>29009</v>
          </cell>
          <cell r="D271" t="str">
            <v>Tillamook</v>
          </cell>
          <cell r="E271" t="str">
            <v>Tillamook SD 9</v>
          </cell>
          <cell r="G271">
            <v>2230</v>
          </cell>
          <cell r="H271">
            <v>8308986</v>
          </cell>
          <cell r="I271">
            <v>100000</v>
          </cell>
          <cell r="J271">
            <v>0</v>
          </cell>
          <cell r="K271">
            <v>0</v>
          </cell>
          <cell r="L271">
            <v>4000000</v>
          </cell>
          <cell r="M271">
            <v>0</v>
          </cell>
          <cell r="N271">
            <v>0</v>
          </cell>
          <cell r="O271">
            <v>0</v>
          </cell>
          <cell r="P271">
            <v>9.68</v>
          </cell>
          <cell r="Q271">
            <v>1657164</v>
          </cell>
          <cell r="R271">
            <v>2213</v>
          </cell>
          <cell r="S271">
            <v>2213</v>
          </cell>
          <cell r="T271">
            <v>2213</v>
          </cell>
          <cell r="U271">
            <v>0</v>
          </cell>
          <cell r="V271" t="str">
            <v>--ADMw_F--&gt;</v>
          </cell>
          <cell r="W271">
            <v>2213</v>
          </cell>
          <cell r="X271">
            <v>2213</v>
          </cell>
          <cell r="Y271">
            <v>2213</v>
          </cell>
          <cell r="Z271">
            <v>0</v>
          </cell>
          <cell r="AA271">
            <v>250</v>
          </cell>
          <cell r="AB271">
            <v>243.43</v>
          </cell>
          <cell r="AC271">
            <v>7.9</v>
          </cell>
          <cell r="AD271">
            <v>160</v>
          </cell>
          <cell r="AE271">
            <v>80</v>
          </cell>
          <cell r="AF271">
            <v>160</v>
          </cell>
          <cell r="AG271">
            <v>160</v>
          </cell>
          <cell r="AH271">
            <v>0</v>
          </cell>
          <cell r="AI271">
            <v>4</v>
          </cell>
          <cell r="AJ271">
            <v>4</v>
          </cell>
          <cell r="AK271">
            <v>4</v>
          </cell>
          <cell r="AL271">
            <v>4</v>
          </cell>
          <cell r="AM271">
            <v>0</v>
          </cell>
          <cell r="AN271">
            <v>0</v>
          </cell>
          <cell r="AO271">
            <v>0</v>
          </cell>
          <cell r="AP271">
            <v>0</v>
          </cell>
          <cell r="AQ271">
            <v>0</v>
          </cell>
          <cell r="AR271">
            <v>0</v>
          </cell>
          <cell r="AS271">
            <v>8</v>
          </cell>
          <cell r="AT271">
            <v>2</v>
          </cell>
          <cell r="AU271">
            <v>388.72</v>
          </cell>
          <cell r="AV271">
            <v>97.18</v>
          </cell>
          <cell r="AW271">
            <v>388.72</v>
          </cell>
          <cell r="AX271">
            <v>388.72</v>
          </cell>
          <cell r="AY271">
            <v>0</v>
          </cell>
          <cell r="AZ271">
            <v>0</v>
          </cell>
          <cell r="BA271">
            <v>0</v>
          </cell>
          <cell r="BB271">
            <v>0</v>
          </cell>
          <cell r="BC271">
            <v>0</v>
          </cell>
          <cell r="BD271">
            <v>0</v>
          </cell>
          <cell r="BE271">
            <v>0</v>
          </cell>
          <cell r="BF271">
            <v>0</v>
          </cell>
          <cell r="BG271">
            <v>0</v>
          </cell>
          <cell r="BH271">
            <v>2650.0344</v>
          </cell>
          <cell r="BI271">
            <v>2647.51</v>
          </cell>
          <cell r="BJ271">
            <v>2650.0344</v>
          </cell>
          <cell r="BK271">
            <v>2647.51</v>
          </cell>
          <cell r="BL271">
            <v>2650.0344</v>
          </cell>
          <cell r="BM271">
            <v>2650.0344</v>
          </cell>
          <cell r="BN271" t="str">
            <v>&lt;--ADMw_F--</v>
          </cell>
          <cell r="BO271">
            <v>0</v>
          </cell>
          <cell r="BP271">
            <v>0</v>
          </cell>
          <cell r="BQ271">
            <v>748.83</v>
          </cell>
          <cell r="BR271">
            <v>62</v>
          </cell>
          <cell r="BS271">
            <v>0.7</v>
          </cell>
          <cell r="BT271" t="str">
            <v>&lt;--Spacer--&gt;</v>
          </cell>
          <cell r="BU271" t="str">
            <v>&lt;--Spacer--&gt;</v>
          </cell>
          <cell r="BV271" t="str">
            <v>&lt;--Spacer--&gt;</v>
          </cell>
          <cell r="BW271" t="str">
            <v>&lt;--Spacer--&gt;</v>
          </cell>
          <cell r="BX271">
            <v>2230</v>
          </cell>
          <cell r="BY271">
            <v>7650000</v>
          </cell>
          <cell r="BZ271">
            <v>0</v>
          </cell>
          <cell r="CA271">
            <v>0</v>
          </cell>
          <cell r="CB271">
            <v>0</v>
          </cell>
          <cell r="CC271">
            <v>4500000</v>
          </cell>
          <cell r="CD271">
            <v>0</v>
          </cell>
          <cell r="CE271">
            <v>0</v>
          </cell>
          <cell r="CF271">
            <v>0</v>
          </cell>
          <cell r="CG271">
            <v>10.85</v>
          </cell>
          <cell r="CH271">
            <v>1338890</v>
          </cell>
          <cell r="CI271">
            <v>2218.04</v>
          </cell>
          <cell r="CJ271">
            <v>2218.04</v>
          </cell>
          <cell r="CK271">
            <v>2218.04</v>
          </cell>
          <cell r="CL271">
            <v>0</v>
          </cell>
          <cell r="CM271">
            <v>0</v>
          </cell>
          <cell r="CN271" t="str">
            <v>--ADMw_C--&gt;</v>
          </cell>
          <cell r="CO271">
            <v>2218.04</v>
          </cell>
          <cell r="CP271">
            <v>2218.04</v>
          </cell>
          <cell r="CQ271">
            <v>2218.04</v>
          </cell>
          <cell r="CR271">
            <v>0</v>
          </cell>
          <cell r="CS271">
            <v>290</v>
          </cell>
          <cell r="CT271">
            <v>243.98439999999999</v>
          </cell>
          <cell r="CU271">
            <v>7.9</v>
          </cell>
          <cell r="CV271">
            <v>160.44</v>
          </cell>
          <cell r="CW271">
            <v>80.22</v>
          </cell>
          <cell r="CX271">
            <v>160.44</v>
          </cell>
          <cell r="CY271">
            <v>160.44</v>
          </cell>
          <cell r="CZ271">
            <v>0</v>
          </cell>
          <cell r="DA271">
            <v>0.49</v>
          </cell>
          <cell r="DB271">
            <v>0.49</v>
          </cell>
          <cell r="DC271">
            <v>0.49</v>
          </cell>
          <cell r="DD271">
            <v>0.49</v>
          </cell>
          <cell r="DE271">
            <v>0</v>
          </cell>
          <cell r="DF271">
            <v>0</v>
          </cell>
          <cell r="DG271">
            <v>0</v>
          </cell>
          <cell r="DH271">
            <v>0</v>
          </cell>
          <cell r="DI271">
            <v>0</v>
          </cell>
          <cell r="DJ271">
            <v>0</v>
          </cell>
          <cell r="DK271">
            <v>8</v>
          </cell>
          <cell r="DL271">
            <v>2</v>
          </cell>
          <cell r="DM271">
            <v>389.6</v>
          </cell>
          <cell r="DN271">
            <v>97.4</v>
          </cell>
          <cell r="DO271">
            <v>389.6</v>
          </cell>
          <cell r="DP271">
            <v>389.6</v>
          </cell>
          <cell r="DQ271">
            <v>0</v>
          </cell>
          <cell r="DR271">
            <v>0</v>
          </cell>
          <cell r="DS271">
            <v>0</v>
          </cell>
          <cell r="DT271">
            <v>0</v>
          </cell>
          <cell r="DU271">
            <v>0</v>
          </cell>
          <cell r="DV271">
            <v>0</v>
          </cell>
          <cell r="DW271">
            <v>0</v>
          </cell>
          <cell r="DX271">
            <v>0</v>
          </cell>
          <cell r="DY271">
            <v>0</v>
          </cell>
          <cell r="DZ271">
            <v>2598.4965999999999</v>
          </cell>
          <cell r="EA271">
            <v>2650.0344</v>
          </cell>
          <cell r="EB271">
            <v>2598.4965999999999</v>
          </cell>
          <cell r="EC271">
            <v>2650.0344</v>
          </cell>
          <cell r="ED271">
            <v>2650.0344</v>
          </cell>
          <cell r="EE271">
            <v>2650.0344</v>
          </cell>
          <cell r="EF271" t="str">
            <v>&lt;--ADMw_C--</v>
          </cell>
          <cell r="EG271">
            <v>-1.7650000000000001E-3</v>
          </cell>
          <cell r="EH271">
            <v>0</v>
          </cell>
          <cell r="EI271">
            <v>602.57000000000005</v>
          </cell>
          <cell r="EJ271">
            <v>46</v>
          </cell>
          <cell r="EK271">
            <v>0.7</v>
          </cell>
          <cell r="EL271" t="str">
            <v>&lt;--Spacer--&gt;</v>
          </cell>
          <cell r="EM271" t="str">
            <v>&lt;--Spacer--&gt;</v>
          </cell>
          <cell r="EN271" t="str">
            <v>&lt;--Spacer--&gt;</v>
          </cell>
          <cell r="EO271" t="str">
            <v>&lt;--Spacer--&gt;</v>
          </cell>
          <cell r="EP271">
            <v>2230</v>
          </cell>
          <cell r="EQ271">
            <v>7785959</v>
          </cell>
          <cell r="ER271">
            <v>124978</v>
          </cell>
          <cell r="ES271">
            <v>197239</v>
          </cell>
          <cell r="ET271">
            <v>0</v>
          </cell>
          <cell r="EU271">
            <v>5698810</v>
          </cell>
          <cell r="EV271">
            <v>0</v>
          </cell>
          <cell r="EW271">
            <v>0</v>
          </cell>
          <cell r="EX271">
            <v>0</v>
          </cell>
          <cell r="EY271">
            <v>9.68</v>
          </cell>
          <cell r="EZ271">
            <v>1349898</v>
          </cell>
          <cell r="FA271">
            <v>2171.31</v>
          </cell>
          <cell r="FB271">
            <v>2171.31</v>
          </cell>
          <cell r="FC271">
            <v>2171.31</v>
          </cell>
          <cell r="FD271">
            <v>0</v>
          </cell>
          <cell r="FE271">
            <v>0</v>
          </cell>
          <cell r="FF271" t="str">
            <v>--ADMw_P--&gt;</v>
          </cell>
          <cell r="FG271">
            <v>2171.31</v>
          </cell>
          <cell r="FH271">
            <v>2171.31</v>
          </cell>
          <cell r="FI271">
            <v>2171.31</v>
          </cell>
          <cell r="FJ271">
            <v>0</v>
          </cell>
          <cell r="FK271">
            <v>276</v>
          </cell>
          <cell r="FL271">
            <v>238.8441</v>
          </cell>
          <cell r="FM271">
            <v>7.9</v>
          </cell>
          <cell r="FN271">
            <v>159.63</v>
          </cell>
          <cell r="FO271">
            <v>79.814999999999998</v>
          </cell>
          <cell r="FP271">
            <v>159.63</v>
          </cell>
          <cell r="FQ271">
            <v>159.63</v>
          </cell>
          <cell r="FR271">
            <v>0</v>
          </cell>
          <cell r="FS271">
            <v>3.31</v>
          </cell>
          <cell r="FT271">
            <v>3.31</v>
          </cell>
          <cell r="FU271">
            <v>3.31</v>
          </cell>
          <cell r="FV271">
            <v>3.31</v>
          </cell>
          <cell r="FW271">
            <v>0</v>
          </cell>
          <cell r="FX271">
            <v>0</v>
          </cell>
          <cell r="FY271">
            <v>0</v>
          </cell>
          <cell r="FZ271">
            <v>0</v>
          </cell>
          <cell r="GA271">
            <v>0</v>
          </cell>
          <cell r="GB271">
            <v>0</v>
          </cell>
          <cell r="GC271">
            <v>16</v>
          </cell>
          <cell r="GD271">
            <v>4</v>
          </cell>
          <cell r="GE271">
            <v>373.27</v>
          </cell>
          <cell r="GF271">
            <v>93.317499999999995</v>
          </cell>
          <cell r="GG271">
            <v>373.27</v>
          </cell>
          <cell r="GH271">
            <v>373.27</v>
          </cell>
          <cell r="GI271">
            <v>0</v>
          </cell>
          <cell r="GJ271">
            <v>0</v>
          </cell>
          <cell r="GK271">
            <v>0</v>
          </cell>
          <cell r="GL271">
            <v>0</v>
          </cell>
          <cell r="GM271">
            <v>0</v>
          </cell>
          <cell r="GN271">
            <v>0</v>
          </cell>
          <cell r="GO271">
            <v>0</v>
          </cell>
          <cell r="GP271">
            <v>0</v>
          </cell>
          <cell r="GQ271">
            <v>0</v>
          </cell>
          <cell r="GR271">
            <v>2518.7559000000001</v>
          </cell>
          <cell r="GS271">
            <v>2598.4965999999999</v>
          </cell>
          <cell r="GT271">
            <v>2518.7559000000001</v>
          </cell>
          <cell r="GU271">
            <v>2598.4965999999999</v>
          </cell>
          <cell r="GV271">
            <v>2598.4965999999999</v>
          </cell>
          <cell r="GW271">
            <v>2598.4965999999999</v>
          </cell>
          <cell r="GX271" t="str">
            <v>&lt;--ADMw_P--</v>
          </cell>
          <cell r="GY271">
            <v>-1.325E-3</v>
          </cell>
          <cell r="GZ271">
            <v>0</v>
          </cell>
          <cell r="HA271">
            <v>621.70000000000005</v>
          </cell>
          <cell r="HB271">
            <v>47</v>
          </cell>
          <cell r="HC271">
            <v>0.7</v>
          </cell>
          <cell r="HD271" t="str">
            <v>&lt;--Spacer--&gt;</v>
          </cell>
          <cell r="HE271" t="str">
            <v>&lt;--Spacer--&gt;</v>
          </cell>
          <cell r="HF271" t="str">
            <v>&lt;--Spacer--&gt;</v>
          </cell>
          <cell r="HG271" t="str">
            <v>&lt;--Spacer--&gt;</v>
          </cell>
          <cell r="HH271">
            <v>2230</v>
          </cell>
          <cell r="HI271">
            <v>7462274</v>
          </cell>
          <cell r="HJ271">
            <v>14139</v>
          </cell>
          <cell r="HK271">
            <v>235217</v>
          </cell>
          <cell r="HL271">
            <v>0</v>
          </cell>
          <cell r="HM271">
            <v>4029782</v>
          </cell>
          <cell r="HN271">
            <v>0</v>
          </cell>
          <cell r="HO271">
            <v>0</v>
          </cell>
          <cell r="HP271">
            <v>0</v>
          </cell>
          <cell r="HQ271">
            <v>10.73</v>
          </cell>
          <cell r="HR271">
            <v>1266487</v>
          </cell>
          <cell r="HS271">
            <v>2082.44</v>
          </cell>
          <cell r="HT271">
            <v>2082.44</v>
          </cell>
          <cell r="HU271">
            <v>2082.44</v>
          </cell>
          <cell r="HV271">
            <v>0</v>
          </cell>
          <cell r="HW271">
            <v>0</v>
          </cell>
          <cell r="HX271" t="str">
            <v>--ADMw_O--&gt;</v>
          </cell>
          <cell r="HY271">
            <v>2082.44</v>
          </cell>
          <cell r="HZ271">
            <v>2082.44</v>
          </cell>
          <cell r="IA271">
            <v>2082.44</v>
          </cell>
          <cell r="IB271">
            <v>0</v>
          </cell>
          <cell r="IC271">
            <v>271</v>
          </cell>
          <cell r="ID271">
            <v>229.0684</v>
          </cell>
          <cell r="IE271">
            <v>11.2</v>
          </cell>
          <cell r="IF271">
            <v>157.88999999999999</v>
          </cell>
          <cell r="IG271">
            <v>78.944999999999993</v>
          </cell>
          <cell r="IH271">
            <v>157.88999999999999</v>
          </cell>
          <cell r="II271">
            <v>157.88999999999999</v>
          </cell>
          <cell r="IJ271">
            <v>0</v>
          </cell>
          <cell r="IK271">
            <v>5.0199999999999996</v>
          </cell>
          <cell r="IL271">
            <v>5.0199999999999996</v>
          </cell>
          <cell r="IM271">
            <v>5.0199999999999996</v>
          </cell>
          <cell r="IN271">
            <v>5.0199999999999996</v>
          </cell>
          <cell r="IO271">
            <v>0</v>
          </cell>
          <cell r="IP271">
            <v>0</v>
          </cell>
          <cell r="IQ271">
            <v>0</v>
          </cell>
          <cell r="IR271">
            <v>0</v>
          </cell>
          <cell r="IS271">
            <v>0</v>
          </cell>
          <cell r="IT271">
            <v>0</v>
          </cell>
          <cell r="IU271">
            <v>24</v>
          </cell>
          <cell r="IV271">
            <v>6</v>
          </cell>
          <cell r="IW271">
            <v>424.33</v>
          </cell>
          <cell r="IX271">
            <v>106.0825</v>
          </cell>
          <cell r="IY271">
            <v>424.33</v>
          </cell>
          <cell r="IZ271">
            <v>424.33</v>
          </cell>
          <cell r="JA271">
            <v>0</v>
          </cell>
          <cell r="JB271">
            <v>0</v>
          </cell>
          <cell r="JC271">
            <v>0</v>
          </cell>
          <cell r="JD271">
            <v>0</v>
          </cell>
          <cell r="JE271">
            <v>0</v>
          </cell>
          <cell r="JF271">
            <v>0</v>
          </cell>
          <cell r="JG271">
            <v>0</v>
          </cell>
          <cell r="JH271">
            <v>0</v>
          </cell>
          <cell r="JI271">
            <v>0</v>
          </cell>
          <cell r="JJ271">
            <v>2518.7559000000001</v>
          </cell>
          <cell r="JK271">
            <v>2518.7559000000001</v>
          </cell>
          <cell r="JL271" t="str">
            <v>&lt;--ADMw_O--</v>
          </cell>
          <cell r="JM271">
            <v>-3.5599999999999998E-4</v>
          </cell>
          <cell r="JN271">
            <v>0</v>
          </cell>
          <cell r="JO271">
            <v>608.16999999999996</v>
          </cell>
          <cell r="JP271">
            <v>51</v>
          </cell>
          <cell r="JQ271">
            <v>0.7</v>
          </cell>
          <cell r="JR271">
            <v>43640.35126797454</v>
          </cell>
          <cell r="JS271">
            <v>1</v>
          </cell>
          <cell r="JT271">
            <v>2</v>
          </cell>
        </row>
        <row r="272">
          <cell r="A272">
            <v>2198</v>
          </cell>
          <cell r="B272">
            <v>2198</v>
          </cell>
          <cell r="C272" t="str">
            <v>29056</v>
          </cell>
          <cell r="D272" t="str">
            <v>Tillamook</v>
          </cell>
          <cell r="E272" t="str">
            <v>Neah-Kah-Nie SD 56</v>
          </cell>
          <cell r="G272">
            <v>2230</v>
          </cell>
          <cell r="H272">
            <v>9145102</v>
          </cell>
          <cell r="I272">
            <v>0</v>
          </cell>
          <cell r="J272">
            <v>0</v>
          </cell>
          <cell r="K272">
            <v>700000</v>
          </cell>
          <cell r="L272">
            <v>2380000</v>
          </cell>
          <cell r="M272">
            <v>0</v>
          </cell>
          <cell r="N272">
            <v>0</v>
          </cell>
          <cell r="O272">
            <v>0</v>
          </cell>
          <cell r="P272">
            <v>13.16</v>
          </cell>
          <cell r="Q272">
            <v>850000</v>
          </cell>
          <cell r="R272">
            <v>848</v>
          </cell>
          <cell r="S272">
            <v>848</v>
          </cell>
          <cell r="T272">
            <v>848</v>
          </cell>
          <cell r="U272">
            <v>0</v>
          </cell>
          <cell r="V272" t="str">
            <v>--ADMw_F--&gt;</v>
          </cell>
          <cell r="W272">
            <v>848</v>
          </cell>
          <cell r="X272">
            <v>848</v>
          </cell>
          <cell r="Y272">
            <v>848</v>
          </cell>
          <cell r="Z272">
            <v>0</v>
          </cell>
          <cell r="AA272">
            <v>126</v>
          </cell>
          <cell r="AB272">
            <v>93.28</v>
          </cell>
          <cell r="AC272">
            <v>20.2</v>
          </cell>
          <cell r="AD272">
            <v>36</v>
          </cell>
          <cell r="AE272">
            <v>18</v>
          </cell>
          <cell r="AF272">
            <v>36</v>
          </cell>
          <cell r="AG272">
            <v>36</v>
          </cell>
          <cell r="AH272">
            <v>0</v>
          </cell>
          <cell r="AI272">
            <v>1</v>
          </cell>
          <cell r="AJ272">
            <v>1</v>
          </cell>
          <cell r="AK272">
            <v>1</v>
          </cell>
          <cell r="AL272">
            <v>1</v>
          </cell>
          <cell r="AM272">
            <v>0</v>
          </cell>
          <cell r="AN272">
            <v>0</v>
          </cell>
          <cell r="AO272">
            <v>0</v>
          </cell>
          <cell r="AP272">
            <v>0</v>
          </cell>
          <cell r="AQ272">
            <v>0</v>
          </cell>
          <cell r="AR272">
            <v>0</v>
          </cell>
          <cell r="AS272">
            <v>7</v>
          </cell>
          <cell r="AT272">
            <v>1.75</v>
          </cell>
          <cell r="AU272">
            <v>140.19999999999999</v>
          </cell>
          <cell r="AV272">
            <v>35.049999999999997</v>
          </cell>
          <cell r="AW272">
            <v>140.19999999999999</v>
          </cell>
          <cell r="AX272">
            <v>140.19999999999999</v>
          </cell>
          <cell r="AY272">
            <v>0</v>
          </cell>
          <cell r="AZ272">
            <v>0</v>
          </cell>
          <cell r="BA272">
            <v>0</v>
          </cell>
          <cell r="BB272">
            <v>0</v>
          </cell>
          <cell r="BC272">
            <v>0</v>
          </cell>
          <cell r="BD272">
            <v>84.64</v>
          </cell>
          <cell r="BE272">
            <v>84.64</v>
          </cell>
          <cell r="BF272">
            <v>84.64</v>
          </cell>
          <cell r="BG272">
            <v>0</v>
          </cell>
          <cell r="BH272">
            <v>1034.9935</v>
          </cell>
          <cell r="BI272">
            <v>1101.92</v>
          </cell>
          <cell r="BJ272">
            <v>1034.9935</v>
          </cell>
          <cell r="BK272">
            <v>1101.92</v>
          </cell>
          <cell r="BL272">
            <v>1101.92</v>
          </cell>
          <cell r="BM272">
            <v>1101.92</v>
          </cell>
          <cell r="BN272" t="str">
            <v>&lt;--ADMw_F--</v>
          </cell>
          <cell r="BO272">
            <v>0</v>
          </cell>
          <cell r="BP272">
            <v>0</v>
          </cell>
          <cell r="BQ272">
            <v>1002.36</v>
          </cell>
          <cell r="BR272">
            <v>74</v>
          </cell>
          <cell r="BS272">
            <v>0.7</v>
          </cell>
          <cell r="BT272" t="str">
            <v>&lt;--Spacer--&gt;</v>
          </cell>
          <cell r="BU272" t="str">
            <v>&lt;--Spacer--&gt;</v>
          </cell>
          <cell r="BV272" t="str">
            <v>&lt;--Spacer--&gt;</v>
          </cell>
          <cell r="BW272" t="str">
            <v>&lt;--Spacer--&gt;</v>
          </cell>
          <cell r="BX272">
            <v>2230</v>
          </cell>
          <cell r="BY272">
            <v>8886808</v>
          </cell>
          <cell r="BZ272">
            <v>0</v>
          </cell>
          <cell r="CA272">
            <v>0</v>
          </cell>
          <cell r="CB272">
            <v>700818</v>
          </cell>
          <cell r="CC272">
            <v>2379660</v>
          </cell>
          <cell r="CD272">
            <v>0</v>
          </cell>
          <cell r="CE272">
            <v>0</v>
          </cell>
          <cell r="CF272">
            <v>0</v>
          </cell>
          <cell r="CG272">
            <v>11.64</v>
          </cell>
          <cell r="CH272">
            <v>818445</v>
          </cell>
          <cell r="CI272">
            <v>791.6</v>
          </cell>
          <cell r="CJ272">
            <v>791.6</v>
          </cell>
          <cell r="CK272">
            <v>791.6</v>
          </cell>
          <cell r="CL272">
            <v>0</v>
          </cell>
          <cell r="CM272">
            <v>0</v>
          </cell>
          <cell r="CN272" t="str">
            <v>--ADMw_C--&gt;</v>
          </cell>
          <cell r="CO272">
            <v>791.6</v>
          </cell>
          <cell r="CP272">
            <v>791.6</v>
          </cell>
          <cell r="CQ272">
            <v>791.6</v>
          </cell>
          <cell r="CR272">
            <v>0</v>
          </cell>
          <cell r="CS272">
            <v>123</v>
          </cell>
          <cell r="CT272">
            <v>87.075999999999993</v>
          </cell>
          <cell r="CU272">
            <v>20.2</v>
          </cell>
          <cell r="CV272">
            <v>34.020000000000003</v>
          </cell>
          <cell r="CW272">
            <v>17.010000000000002</v>
          </cell>
          <cell r="CX272">
            <v>34.020000000000003</v>
          </cell>
          <cell r="CY272">
            <v>34.020000000000003</v>
          </cell>
          <cell r="CZ272">
            <v>0</v>
          </cell>
          <cell r="DA272">
            <v>0</v>
          </cell>
          <cell r="DB272">
            <v>0</v>
          </cell>
          <cell r="DC272">
            <v>0</v>
          </cell>
          <cell r="DD272">
            <v>0</v>
          </cell>
          <cell r="DE272">
            <v>0</v>
          </cell>
          <cell r="DF272">
            <v>0</v>
          </cell>
          <cell r="DG272">
            <v>0</v>
          </cell>
          <cell r="DH272">
            <v>0</v>
          </cell>
          <cell r="DI272">
            <v>0</v>
          </cell>
          <cell r="DJ272">
            <v>0</v>
          </cell>
          <cell r="DK272">
            <v>7</v>
          </cell>
          <cell r="DL272">
            <v>1.75</v>
          </cell>
          <cell r="DM272">
            <v>130.87</v>
          </cell>
          <cell r="DN272">
            <v>32.717500000000001</v>
          </cell>
          <cell r="DO272">
            <v>130.87</v>
          </cell>
          <cell r="DP272">
            <v>130.87</v>
          </cell>
          <cell r="DQ272">
            <v>0</v>
          </cell>
          <cell r="DR272">
            <v>0</v>
          </cell>
          <cell r="DS272">
            <v>0</v>
          </cell>
          <cell r="DT272">
            <v>0</v>
          </cell>
          <cell r="DU272">
            <v>0</v>
          </cell>
          <cell r="DV272">
            <v>84.64</v>
          </cell>
          <cell r="DW272">
            <v>84.64</v>
          </cell>
          <cell r="DX272">
            <v>84.64</v>
          </cell>
          <cell r="DY272">
            <v>0</v>
          </cell>
          <cell r="DZ272">
            <v>1017.8874</v>
          </cell>
          <cell r="EA272">
            <v>1034.9935</v>
          </cell>
          <cell r="EB272">
            <v>1017.8874</v>
          </cell>
          <cell r="EC272">
            <v>1034.9935</v>
          </cell>
          <cell r="ED272">
            <v>1034.9935</v>
          </cell>
          <cell r="EE272">
            <v>1034.9935</v>
          </cell>
          <cell r="EF272" t="str">
            <v>&lt;--ADMw_C--</v>
          </cell>
          <cell r="EG272">
            <v>-1.7899999999999999E-4</v>
          </cell>
          <cell r="EH272">
            <v>0</v>
          </cell>
          <cell r="EI272">
            <v>1033.73</v>
          </cell>
          <cell r="EJ272">
            <v>77</v>
          </cell>
          <cell r="EK272">
            <v>0.7</v>
          </cell>
          <cell r="EL272" t="str">
            <v>&lt;--Spacer--&gt;</v>
          </cell>
          <cell r="EM272" t="str">
            <v>&lt;--Spacer--&gt;</v>
          </cell>
          <cell r="EN272" t="str">
            <v>&lt;--Spacer--&gt;</v>
          </cell>
          <cell r="EO272" t="str">
            <v>&lt;--Spacer--&gt;</v>
          </cell>
          <cell r="EP272">
            <v>2230</v>
          </cell>
          <cell r="EQ272">
            <v>8851151</v>
          </cell>
          <cell r="ER272">
            <v>46075</v>
          </cell>
          <cell r="ES272">
            <v>81039</v>
          </cell>
          <cell r="ET272">
            <v>831961</v>
          </cell>
          <cell r="EU272">
            <v>3113945</v>
          </cell>
          <cell r="EV272">
            <v>0</v>
          </cell>
          <cell r="EW272">
            <v>0</v>
          </cell>
          <cell r="EX272">
            <v>0</v>
          </cell>
          <cell r="EY272">
            <v>13.16</v>
          </cell>
          <cell r="EZ272">
            <v>676422</v>
          </cell>
          <cell r="FA272">
            <v>773.34</v>
          </cell>
          <cell r="FB272">
            <v>773.34</v>
          </cell>
          <cell r="FC272">
            <v>773.34</v>
          </cell>
          <cell r="FD272">
            <v>0</v>
          </cell>
          <cell r="FE272">
            <v>0</v>
          </cell>
          <cell r="FF272" t="str">
            <v>--ADMw_P--&gt;</v>
          </cell>
          <cell r="FG272">
            <v>773.34</v>
          </cell>
          <cell r="FH272">
            <v>773.34</v>
          </cell>
          <cell r="FI272">
            <v>773.34</v>
          </cell>
          <cell r="FJ272">
            <v>0</v>
          </cell>
          <cell r="FK272">
            <v>119</v>
          </cell>
          <cell r="FL272">
            <v>85.067400000000006</v>
          </cell>
          <cell r="FM272">
            <v>20.2</v>
          </cell>
          <cell r="FN272">
            <v>33.08</v>
          </cell>
          <cell r="FO272">
            <v>16.54</v>
          </cell>
          <cell r="FP272">
            <v>33.08</v>
          </cell>
          <cell r="FQ272">
            <v>33.08</v>
          </cell>
          <cell r="FR272">
            <v>0</v>
          </cell>
          <cell r="FS272">
            <v>0</v>
          </cell>
          <cell r="FT272">
            <v>0</v>
          </cell>
          <cell r="FU272">
            <v>0</v>
          </cell>
          <cell r="FV272">
            <v>0</v>
          </cell>
          <cell r="FW272">
            <v>0</v>
          </cell>
          <cell r="FX272">
            <v>0</v>
          </cell>
          <cell r="FY272">
            <v>0</v>
          </cell>
          <cell r="FZ272">
            <v>0</v>
          </cell>
          <cell r="GA272">
            <v>0</v>
          </cell>
          <cell r="GB272">
            <v>0</v>
          </cell>
          <cell r="GC272">
            <v>6</v>
          </cell>
          <cell r="GD272">
            <v>1.5</v>
          </cell>
          <cell r="GE272">
            <v>146.4</v>
          </cell>
          <cell r="GF272">
            <v>36.6</v>
          </cell>
          <cell r="GG272">
            <v>146.4</v>
          </cell>
          <cell r="GH272">
            <v>146.4</v>
          </cell>
          <cell r="GI272">
            <v>0</v>
          </cell>
          <cell r="GJ272">
            <v>0</v>
          </cell>
          <cell r="GK272">
            <v>0</v>
          </cell>
          <cell r="GL272">
            <v>0</v>
          </cell>
          <cell r="GM272">
            <v>0</v>
          </cell>
          <cell r="GN272">
            <v>84.64</v>
          </cell>
          <cell r="GO272">
            <v>84.64</v>
          </cell>
          <cell r="GP272">
            <v>84.64</v>
          </cell>
          <cell r="GQ272">
            <v>0</v>
          </cell>
          <cell r="GR272">
            <v>1020.3912</v>
          </cell>
          <cell r="GS272">
            <v>1017.8874</v>
          </cell>
          <cell r="GT272">
            <v>1020.3912</v>
          </cell>
          <cell r="GU272">
            <v>1017.8874</v>
          </cell>
          <cell r="GV272">
            <v>1020.3912</v>
          </cell>
          <cell r="GW272">
            <v>1020.3912</v>
          </cell>
          <cell r="GX272" t="str">
            <v>&lt;--ADMw_P--</v>
          </cell>
          <cell r="GY272">
            <v>-1.9170000000000001E-3</v>
          </cell>
          <cell r="GZ272">
            <v>0</v>
          </cell>
          <cell r="HA272">
            <v>874.68</v>
          </cell>
          <cell r="HB272">
            <v>73</v>
          </cell>
          <cell r="HC272">
            <v>0.7</v>
          </cell>
          <cell r="HD272" t="str">
            <v>&lt;--Spacer--&gt;</v>
          </cell>
          <cell r="HE272" t="str">
            <v>&lt;--Spacer--&gt;</v>
          </cell>
          <cell r="HF272" t="str">
            <v>&lt;--Spacer--&gt;</v>
          </cell>
          <cell r="HG272" t="str">
            <v>&lt;--Spacer--&gt;</v>
          </cell>
          <cell r="HH272">
            <v>2230</v>
          </cell>
          <cell r="HI272">
            <v>8459870</v>
          </cell>
          <cell r="HJ272">
            <v>5161</v>
          </cell>
          <cell r="HK272">
            <v>94464</v>
          </cell>
          <cell r="HL272">
            <v>839531</v>
          </cell>
          <cell r="HM272">
            <v>4358693</v>
          </cell>
          <cell r="HN272">
            <v>0</v>
          </cell>
          <cell r="HO272">
            <v>0</v>
          </cell>
          <cell r="HP272">
            <v>0</v>
          </cell>
          <cell r="HQ272">
            <v>13.83</v>
          </cell>
          <cell r="HR272">
            <v>607024</v>
          </cell>
          <cell r="HS272">
            <v>775.17</v>
          </cell>
          <cell r="HT272">
            <v>775.17</v>
          </cell>
          <cell r="HU272">
            <v>775.17</v>
          </cell>
          <cell r="HV272">
            <v>0</v>
          </cell>
          <cell r="HW272">
            <v>0</v>
          </cell>
          <cell r="HX272" t="str">
            <v>--ADMw_O--&gt;</v>
          </cell>
          <cell r="HY272">
            <v>775.17</v>
          </cell>
          <cell r="HZ272">
            <v>775.17</v>
          </cell>
          <cell r="IA272">
            <v>775.17</v>
          </cell>
          <cell r="IB272">
            <v>0</v>
          </cell>
          <cell r="IC272">
            <v>106</v>
          </cell>
          <cell r="ID272">
            <v>85.268699999999995</v>
          </cell>
          <cell r="IE272">
            <v>12.4</v>
          </cell>
          <cell r="IF272">
            <v>28.87</v>
          </cell>
          <cell r="IG272">
            <v>14.435</v>
          </cell>
          <cell r="IH272">
            <v>28.87</v>
          </cell>
          <cell r="II272">
            <v>28.87</v>
          </cell>
          <cell r="IJ272">
            <v>0</v>
          </cell>
          <cell r="IK272">
            <v>0</v>
          </cell>
          <cell r="IL272">
            <v>0</v>
          </cell>
          <cell r="IM272">
            <v>0</v>
          </cell>
          <cell r="IN272">
            <v>0</v>
          </cell>
          <cell r="IO272">
            <v>0</v>
          </cell>
          <cell r="IP272">
            <v>0</v>
          </cell>
          <cell r="IQ272">
            <v>0</v>
          </cell>
          <cell r="IR272">
            <v>0</v>
          </cell>
          <cell r="IS272">
            <v>0</v>
          </cell>
          <cell r="IT272">
            <v>0</v>
          </cell>
          <cell r="IU272">
            <v>6</v>
          </cell>
          <cell r="IV272">
            <v>1.5</v>
          </cell>
          <cell r="IW272">
            <v>199.83</v>
          </cell>
          <cell r="IX272">
            <v>49.957500000000003</v>
          </cell>
          <cell r="IY272">
            <v>199.83</v>
          </cell>
          <cell r="IZ272">
            <v>199.83</v>
          </cell>
          <cell r="JA272">
            <v>0</v>
          </cell>
          <cell r="JB272">
            <v>0</v>
          </cell>
          <cell r="JC272">
            <v>0</v>
          </cell>
          <cell r="JD272">
            <v>0</v>
          </cell>
          <cell r="JE272">
            <v>0</v>
          </cell>
          <cell r="JF272">
            <v>81.66</v>
          </cell>
          <cell r="JG272">
            <v>81.66</v>
          </cell>
          <cell r="JH272">
            <v>81.66</v>
          </cell>
          <cell r="JI272">
            <v>0</v>
          </cell>
          <cell r="JJ272">
            <v>1020.3912</v>
          </cell>
          <cell r="JK272">
            <v>1020.3912</v>
          </cell>
          <cell r="JL272" t="str">
            <v>&lt;--ADMw_O--</v>
          </cell>
          <cell r="JM272">
            <v>-4.5329999999999997E-3</v>
          </cell>
          <cell r="JN272">
            <v>0</v>
          </cell>
          <cell r="JO272">
            <v>783.09</v>
          </cell>
          <cell r="JP272">
            <v>69</v>
          </cell>
          <cell r="JQ272">
            <v>0.7</v>
          </cell>
          <cell r="JR272">
            <v>43640.35126797454</v>
          </cell>
          <cell r="JS272">
            <v>1</v>
          </cell>
          <cell r="JT272">
            <v>2</v>
          </cell>
        </row>
        <row r="273">
          <cell r="A273">
            <v>2199</v>
          </cell>
          <cell r="B273">
            <v>2199</v>
          </cell>
          <cell r="C273" t="str">
            <v>29101</v>
          </cell>
          <cell r="D273" t="str">
            <v>Tillamook</v>
          </cell>
          <cell r="E273" t="str">
            <v>Nestucca Valley SD 101J</v>
          </cell>
          <cell r="G273">
            <v>2230</v>
          </cell>
          <cell r="H273">
            <v>5840000</v>
          </cell>
          <cell r="I273">
            <v>0</v>
          </cell>
          <cell r="J273">
            <v>0</v>
          </cell>
          <cell r="K273">
            <v>350000</v>
          </cell>
          <cell r="L273">
            <v>225000</v>
          </cell>
          <cell r="M273">
            <v>0</v>
          </cell>
          <cell r="N273">
            <v>0</v>
          </cell>
          <cell r="O273">
            <v>0</v>
          </cell>
          <cell r="P273">
            <v>15.33</v>
          </cell>
          <cell r="Q273">
            <v>556000</v>
          </cell>
          <cell r="R273">
            <v>502</v>
          </cell>
          <cell r="S273">
            <v>502</v>
          </cell>
          <cell r="T273">
            <v>502</v>
          </cell>
          <cell r="U273">
            <v>0</v>
          </cell>
          <cell r="V273" t="str">
            <v>--ADMw_F--&gt;</v>
          </cell>
          <cell r="W273">
            <v>502</v>
          </cell>
          <cell r="X273">
            <v>502</v>
          </cell>
          <cell r="Y273">
            <v>502</v>
          </cell>
          <cell r="Z273">
            <v>0</v>
          </cell>
          <cell r="AA273">
            <v>74</v>
          </cell>
          <cell r="AB273">
            <v>55.22</v>
          </cell>
          <cell r="AC273">
            <v>10.199999999999999</v>
          </cell>
          <cell r="AD273">
            <v>50</v>
          </cell>
          <cell r="AE273">
            <v>25</v>
          </cell>
          <cell r="AF273">
            <v>50</v>
          </cell>
          <cell r="AG273">
            <v>50</v>
          </cell>
          <cell r="AH273">
            <v>0</v>
          </cell>
          <cell r="AI273">
            <v>0</v>
          </cell>
          <cell r="AJ273">
            <v>0</v>
          </cell>
          <cell r="AK273">
            <v>0</v>
          </cell>
          <cell r="AL273">
            <v>0</v>
          </cell>
          <cell r="AM273">
            <v>0</v>
          </cell>
          <cell r="AN273">
            <v>0</v>
          </cell>
          <cell r="AO273">
            <v>0</v>
          </cell>
          <cell r="AP273">
            <v>0</v>
          </cell>
          <cell r="AQ273">
            <v>0</v>
          </cell>
          <cell r="AR273">
            <v>0</v>
          </cell>
          <cell r="AS273">
            <v>1</v>
          </cell>
          <cell r="AT273">
            <v>0.25</v>
          </cell>
          <cell r="AU273">
            <v>80.290000000000006</v>
          </cell>
          <cell r="AV273">
            <v>20.072500000000002</v>
          </cell>
          <cell r="AW273">
            <v>80.290000000000006</v>
          </cell>
          <cell r="AX273">
            <v>80.290000000000006</v>
          </cell>
          <cell r="AY273">
            <v>0</v>
          </cell>
          <cell r="AZ273">
            <v>0</v>
          </cell>
          <cell r="BA273">
            <v>0</v>
          </cell>
          <cell r="BB273">
            <v>0</v>
          </cell>
          <cell r="BC273">
            <v>0</v>
          </cell>
          <cell r="BD273">
            <v>86.5</v>
          </cell>
          <cell r="BE273">
            <v>86.5</v>
          </cell>
          <cell r="BF273">
            <v>86.5</v>
          </cell>
          <cell r="BG273">
            <v>0</v>
          </cell>
          <cell r="BH273">
            <v>681.46489999999994</v>
          </cell>
          <cell r="BI273">
            <v>699.24249999999995</v>
          </cell>
          <cell r="BJ273">
            <v>681.46489999999994</v>
          </cell>
          <cell r="BK273">
            <v>699.24249999999995</v>
          </cell>
          <cell r="BL273">
            <v>699.24249999999995</v>
          </cell>
          <cell r="BM273">
            <v>699.24249999999995</v>
          </cell>
          <cell r="BN273" t="str">
            <v>&lt;--ADMw_F--</v>
          </cell>
          <cell r="BO273">
            <v>-1.701E-3</v>
          </cell>
          <cell r="BP273">
            <v>0</v>
          </cell>
          <cell r="BQ273">
            <v>1107.57</v>
          </cell>
          <cell r="BR273">
            <v>76</v>
          </cell>
          <cell r="BS273">
            <v>0.7</v>
          </cell>
          <cell r="BT273" t="str">
            <v>&lt;--Spacer--&gt;</v>
          </cell>
          <cell r="BU273" t="str">
            <v>&lt;--Spacer--&gt;</v>
          </cell>
          <cell r="BV273" t="str">
            <v>&lt;--Spacer--&gt;</v>
          </cell>
          <cell r="BW273" t="str">
            <v>&lt;--Spacer--&gt;</v>
          </cell>
          <cell r="BX273">
            <v>2230</v>
          </cell>
          <cell r="BY273">
            <v>5706000</v>
          </cell>
          <cell r="BZ273">
            <v>0</v>
          </cell>
          <cell r="CA273">
            <v>0</v>
          </cell>
          <cell r="CB273">
            <v>350000</v>
          </cell>
          <cell r="CC273">
            <v>225000</v>
          </cell>
          <cell r="CD273">
            <v>0</v>
          </cell>
          <cell r="CE273">
            <v>0</v>
          </cell>
          <cell r="CF273">
            <v>0</v>
          </cell>
          <cell r="CG273">
            <v>13.21</v>
          </cell>
          <cell r="CH273">
            <v>551000</v>
          </cell>
          <cell r="CI273">
            <v>481.59</v>
          </cell>
          <cell r="CJ273">
            <v>481.59</v>
          </cell>
          <cell r="CK273">
            <v>481.59</v>
          </cell>
          <cell r="CL273">
            <v>0</v>
          </cell>
          <cell r="CM273">
            <v>0</v>
          </cell>
          <cell r="CN273" t="str">
            <v>--ADMw_C--&gt;</v>
          </cell>
          <cell r="CO273">
            <v>481.59</v>
          </cell>
          <cell r="CP273">
            <v>481.59</v>
          </cell>
          <cell r="CQ273">
            <v>481.59</v>
          </cell>
          <cell r="CR273">
            <v>0</v>
          </cell>
          <cell r="CS273">
            <v>71</v>
          </cell>
          <cell r="CT273">
            <v>52.974899999999998</v>
          </cell>
          <cell r="CU273">
            <v>10.199999999999999</v>
          </cell>
          <cell r="CV273">
            <v>61.39</v>
          </cell>
          <cell r="CW273">
            <v>30.695</v>
          </cell>
          <cell r="CX273">
            <v>61.39</v>
          </cell>
          <cell r="CY273">
            <v>61.39</v>
          </cell>
          <cell r="CZ273">
            <v>0</v>
          </cell>
          <cell r="DA273">
            <v>0</v>
          </cell>
          <cell r="DB273">
            <v>0</v>
          </cell>
          <cell r="DC273">
            <v>0</v>
          </cell>
          <cell r="DD273">
            <v>0</v>
          </cell>
          <cell r="DE273">
            <v>0</v>
          </cell>
          <cell r="DF273">
            <v>0</v>
          </cell>
          <cell r="DG273">
            <v>0</v>
          </cell>
          <cell r="DH273">
            <v>0</v>
          </cell>
          <cell r="DI273">
            <v>0</v>
          </cell>
          <cell r="DJ273">
            <v>0</v>
          </cell>
          <cell r="DK273">
            <v>1</v>
          </cell>
          <cell r="DL273">
            <v>0.25</v>
          </cell>
          <cell r="DM273">
            <v>77.02</v>
          </cell>
          <cell r="DN273">
            <v>19.254999999999999</v>
          </cell>
          <cell r="DO273">
            <v>77.02</v>
          </cell>
          <cell r="DP273">
            <v>77.02</v>
          </cell>
          <cell r="DQ273">
            <v>0</v>
          </cell>
          <cell r="DR273">
            <v>0</v>
          </cell>
          <cell r="DS273">
            <v>0</v>
          </cell>
          <cell r="DT273">
            <v>0</v>
          </cell>
          <cell r="DU273">
            <v>0</v>
          </cell>
          <cell r="DV273">
            <v>86.5</v>
          </cell>
          <cell r="DW273">
            <v>86.5</v>
          </cell>
          <cell r="DX273">
            <v>86.5</v>
          </cell>
          <cell r="DY273">
            <v>0</v>
          </cell>
          <cell r="DZ273">
            <v>669.79200000000003</v>
          </cell>
          <cell r="EA273">
            <v>681.46489999999994</v>
          </cell>
          <cell r="EB273">
            <v>669.79200000000003</v>
          </cell>
          <cell r="EC273">
            <v>681.46489999999994</v>
          </cell>
          <cell r="ED273">
            <v>681.46489999999994</v>
          </cell>
          <cell r="EE273">
            <v>681.46489999999994</v>
          </cell>
          <cell r="EF273" t="str">
            <v>&lt;--ADMw_C--</v>
          </cell>
          <cell r="EG273">
            <v>-8.4709999999999994E-3</v>
          </cell>
          <cell r="EH273">
            <v>0</v>
          </cell>
          <cell r="EI273">
            <v>1134.45</v>
          </cell>
          <cell r="EJ273">
            <v>78</v>
          </cell>
          <cell r="EK273">
            <v>0.7</v>
          </cell>
          <cell r="EL273" t="str">
            <v>&lt;--Spacer--&gt;</v>
          </cell>
          <cell r="EM273" t="str">
            <v>&lt;--Spacer--&gt;</v>
          </cell>
          <cell r="EN273" t="str">
            <v>&lt;--Spacer--&gt;</v>
          </cell>
          <cell r="EO273" t="str">
            <v>&lt;--Spacer--&gt;</v>
          </cell>
          <cell r="EP273">
            <v>2230</v>
          </cell>
          <cell r="EQ273">
            <v>5631580</v>
          </cell>
          <cell r="ER273">
            <v>0</v>
          </cell>
          <cell r="ES273">
            <v>43439</v>
          </cell>
          <cell r="ET273">
            <v>526176</v>
          </cell>
          <cell r="EU273">
            <v>282563</v>
          </cell>
          <cell r="EV273">
            <v>0</v>
          </cell>
          <cell r="EW273">
            <v>0</v>
          </cell>
          <cell r="EX273">
            <v>0</v>
          </cell>
          <cell r="EY273">
            <v>1.43</v>
          </cell>
          <cell r="EZ273">
            <v>537533</v>
          </cell>
          <cell r="FA273">
            <v>468.45</v>
          </cell>
          <cell r="FB273">
            <v>468.45</v>
          </cell>
          <cell r="FC273">
            <v>468.45</v>
          </cell>
          <cell r="FD273">
            <v>0</v>
          </cell>
          <cell r="FE273">
            <v>0</v>
          </cell>
          <cell r="FF273" t="str">
            <v>--ADMw_P--&gt;</v>
          </cell>
          <cell r="FG273">
            <v>468.45</v>
          </cell>
          <cell r="FH273">
            <v>468.45</v>
          </cell>
          <cell r="FI273">
            <v>468.45</v>
          </cell>
          <cell r="FJ273">
            <v>0</v>
          </cell>
          <cell r="FK273">
            <v>72</v>
          </cell>
          <cell r="FL273">
            <v>51.529499999999999</v>
          </cell>
          <cell r="FM273">
            <v>10.199999999999999</v>
          </cell>
          <cell r="FN273">
            <v>62.72</v>
          </cell>
          <cell r="FO273">
            <v>31.36</v>
          </cell>
          <cell r="FP273">
            <v>62.72</v>
          </cell>
          <cell r="FQ273">
            <v>62.72</v>
          </cell>
          <cell r="FR273">
            <v>0</v>
          </cell>
          <cell r="FS273">
            <v>0</v>
          </cell>
          <cell r="FT273">
            <v>0</v>
          </cell>
          <cell r="FU273">
            <v>0</v>
          </cell>
          <cell r="FV273">
            <v>0</v>
          </cell>
          <cell r="FW273">
            <v>0</v>
          </cell>
          <cell r="FX273">
            <v>0</v>
          </cell>
          <cell r="FY273">
            <v>0</v>
          </cell>
          <cell r="FZ273">
            <v>0</v>
          </cell>
          <cell r="GA273">
            <v>0</v>
          </cell>
          <cell r="GB273">
            <v>0</v>
          </cell>
          <cell r="GC273">
            <v>1</v>
          </cell>
          <cell r="GD273">
            <v>0.25</v>
          </cell>
          <cell r="GE273">
            <v>86.01</v>
          </cell>
          <cell r="GF273">
            <v>21.502500000000001</v>
          </cell>
          <cell r="GG273">
            <v>86.01</v>
          </cell>
          <cell r="GH273">
            <v>86.01</v>
          </cell>
          <cell r="GI273">
            <v>0</v>
          </cell>
          <cell r="GJ273">
            <v>0</v>
          </cell>
          <cell r="GK273">
            <v>0</v>
          </cell>
          <cell r="GL273">
            <v>0</v>
          </cell>
          <cell r="GM273">
            <v>0</v>
          </cell>
          <cell r="GN273">
            <v>86.5</v>
          </cell>
          <cell r="GO273">
            <v>86.5</v>
          </cell>
          <cell r="GP273">
            <v>86.5</v>
          </cell>
          <cell r="GQ273">
            <v>0</v>
          </cell>
          <cell r="GR273">
            <v>668.07429999999999</v>
          </cell>
          <cell r="GS273">
            <v>669.79200000000003</v>
          </cell>
          <cell r="GT273">
            <v>668.07429999999999</v>
          </cell>
          <cell r="GU273">
            <v>669.79200000000003</v>
          </cell>
          <cell r="GV273">
            <v>669.79200000000003</v>
          </cell>
          <cell r="GW273">
            <v>669.79200000000003</v>
          </cell>
          <cell r="GX273" t="str">
            <v>&lt;--ADMw_P--</v>
          </cell>
          <cell r="GY273">
            <v>-1.5265000000000001E-2</v>
          </cell>
          <cell r="GZ273">
            <v>0</v>
          </cell>
          <cell r="HA273">
            <v>1147.47</v>
          </cell>
          <cell r="HB273">
            <v>77</v>
          </cell>
          <cell r="HC273">
            <v>0.7</v>
          </cell>
          <cell r="HD273" t="str">
            <v>&lt;--Spacer--&gt;</v>
          </cell>
          <cell r="HE273" t="str">
            <v>&lt;--Spacer--&gt;</v>
          </cell>
          <cell r="HF273" t="str">
            <v>&lt;--Spacer--&gt;</v>
          </cell>
          <cell r="HG273" t="str">
            <v>&lt;--Spacer--&gt;</v>
          </cell>
          <cell r="HH273">
            <v>2230</v>
          </cell>
          <cell r="HI273">
            <v>5410226</v>
          </cell>
          <cell r="HJ273">
            <v>0</v>
          </cell>
          <cell r="HK273">
            <v>53761</v>
          </cell>
          <cell r="HL273">
            <v>537314</v>
          </cell>
          <cell r="HM273">
            <v>78810</v>
          </cell>
          <cell r="HN273">
            <v>0</v>
          </cell>
          <cell r="HO273">
            <v>0</v>
          </cell>
          <cell r="HP273">
            <v>0</v>
          </cell>
          <cell r="HQ273">
            <v>12.04</v>
          </cell>
          <cell r="HR273">
            <v>492923</v>
          </cell>
          <cell r="HS273">
            <v>461.88</v>
          </cell>
          <cell r="HT273">
            <v>461.88</v>
          </cell>
          <cell r="HU273">
            <v>461.88</v>
          </cell>
          <cell r="HV273">
            <v>0</v>
          </cell>
          <cell r="HW273">
            <v>0</v>
          </cell>
          <cell r="HX273" t="str">
            <v>--ADMw_O--&gt;</v>
          </cell>
          <cell r="HY273">
            <v>461.88</v>
          </cell>
          <cell r="HZ273">
            <v>461.88</v>
          </cell>
          <cell r="IA273">
            <v>461.88</v>
          </cell>
          <cell r="IB273">
            <v>0</v>
          </cell>
          <cell r="IC273">
            <v>79</v>
          </cell>
          <cell r="ID273">
            <v>50.806800000000003</v>
          </cell>
          <cell r="IE273">
            <v>18.8</v>
          </cell>
          <cell r="IF273">
            <v>45.9</v>
          </cell>
          <cell r="IG273">
            <v>22.95</v>
          </cell>
          <cell r="IH273">
            <v>45.9</v>
          </cell>
          <cell r="II273">
            <v>45.9</v>
          </cell>
          <cell r="IJ273">
            <v>0</v>
          </cell>
          <cell r="IK273">
            <v>0</v>
          </cell>
          <cell r="IL273">
            <v>0</v>
          </cell>
          <cell r="IM273">
            <v>0</v>
          </cell>
          <cell r="IN273">
            <v>0</v>
          </cell>
          <cell r="IO273">
            <v>0</v>
          </cell>
          <cell r="IP273">
            <v>0</v>
          </cell>
          <cell r="IQ273">
            <v>0</v>
          </cell>
          <cell r="IR273">
            <v>0</v>
          </cell>
          <cell r="IS273">
            <v>0</v>
          </cell>
          <cell r="IT273">
            <v>0</v>
          </cell>
          <cell r="IU273">
            <v>1</v>
          </cell>
          <cell r="IV273">
            <v>0.25</v>
          </cell>
          <cell r="IW273">
            <v>105.51</v>
          </cell>
          <cell r="IX273">
            <v>26.377500000000001</v>
          </cell>
          <cell r="IY273">
            <v>105.51</v>
          </cell>
          <cell r="IZ273">
            <v>105.51</v>
          </cell>
          <cell r="JA273">
            <v>0</v>
          </cell>
          <cell r="JB273">
            <v>0</v>
          </cell>
          <cell r="JC273">
            <v>0</v>
          </cell>
          <cell r="JD273">
            <v>0</v>
          </cell>
          <cell r="JE273">
            <v>0</v>
          </cell>
          <cell r="JF273">
            <v>87.01</v>
          </cell>
          <cell r="JG273">
            <v>87.01</v>
          </cell>
          <cell r="JH273">
            <v>87.01</v>
          </cell>
          <cell r="JI273">
            <v>0</v>
          </cell>
          <cell r="JJ273">
            <v>668.07429999999999</v>
          </cell>
          <cell r="JK273">
            <v>668.07429999999999</v>
          </cell>
          <cell r="JL273" t="str">
            <v>&lt;--ADMw_O--</v>
          </cell>
          <cell r="JM273">
            <v>-1.3299999999999999E-2</v>
          </cell>
          <cell r="JN273">
            <v>0</v>
          </cell>
          <cell r="JO273">
            <v>1067.21</v>
          </cell>
          <cell r="JP273">
            <v>78</v>
          </cell>
          <cell r="JQ273">
            <v>0.7</v>
          </cell>
          <cell r="JR273">
            <v>43640.35126797454</v>
          </cell>
          <cell r="JS273">
            <v>1</v>
          </cell>
          <cell r="JT273">
            <v>2</v>
          </cell>
        </row>
        <row r="274">
          <cell r="A274">
            <v>2201</v>
          </cell>
          <cell r="B274">
            <v>2201</v>
          </cell>
          <cell r="C274" t="str">
            <v>30001</v>
          </cell>
          <cell r="D274" t="str">
            <v>Umatilla</v>
          </cell>
          <cell r="E274" t="str">
            <v>Helix SD 1</v>
          </cell>
          <cell r="G274">
            <v>2200</v>
          </cell>
          <cell r="H274">
            <v>675000</v>
          </cell>
          <cell r="I274">
            <v>250</v>
          </cell>
          <cell r="J274">
            <v>0</v>
          </cell>
          <cell r="K274">
            <v>5000</v>
          </cell>
          <cell r="L274">
            <v>0</v>
          </cell>
          <cell r="M274">
            <v>0</v>
          </cell>
          <cell r="N274">
            <v>0</v>
          </cell>
          <cell r="O274">
            <v>0</v>
          </cell>
          <cell r="P274">
            <v>10.39</v>
          </cell>
          <cell r="Q274">
            <v>97000</v>
          </cell>
          <cell r="R274">
            <v>188</v>
          </cell>
          <cell r="S274">
            <v>188</v>
          </cell>
          <cell r="T274">
            <v>188</v>
          </cell>
          <cell r="U274">
            <v>0</v>
          </cell>
          <cell r="V274" t="str">
            <v>--ADMw_F--&gt;</v>
          </cell>
          <cell r="W274">
            <v>188</v>
          </cell>
          <cell r="X274">
            <v>188</v>
          </cell>
          <cell r="Y274">
            <v>188</v>
          </cell>
          <cell r="Z274">
            <v>0</v>
          </cell>
          <cell r="AA274">
            <v>21</v>
          </cell>
          <cell r="AB274">
            <v>20.68</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9</v>
          </cell>
          <cell r="AV274">
            <v>2.25</v>
          </cell>
          <cell r="AW274">
            <v>9</v>
          </cell>
          <cell r="AX274">
            <v>9</v>
          </cell>
          <cell r="AY274">
            <v>0</v>
          </cell>
          <cell r="AZ274">
            <v>71.14</v>
          </cell>
          <cell r="BA274">
            <v>71.14</v>
          </cell>
          <cell r="BB274">
            <v>71.14</v>
          </cell>
          <cell r="BC274">
            <v>0</v>
          </cell>
          <cell r="BD274">
            <v>50.46</v>
          </cell>
          <cell r="BE274">
            <v>50.46</v>
          </cell>
          <cell r="BF274">
            <v>50.46</v>
          </cell>
          <cell r="BG274">
            <v>0</v>
          </cell>
          <cell r="BH274">
            <v>330.84280000000001</v>
          </cell>
          <cell r="BI274">
            <v>332.53</v>
          </cell>
          <cell r="BJ274">
            <v>330.84280000000001</v>
          </cell>
          <cell r="BK274">
            <v>332.53</v>
          </cell>
          <cell r="BL274">
            <v>332.53</v>
          </cell>
          <cell r="BM274">
            <v>332.53</v>
          </cell>
          <cell r="BN274" t="str">
            <v>&lt;--ADMw_F--</v>
          </cell>
          <cell r="BO274">
            <v>0</v>
          </cell>
          <cell r="BP274">
            <v>0</v>
          </cell>
          <cell r="BQ274">
            <v>515.96</v>
          </cell>
          <cell r="BR274">
            <v>27</v>
          </cell>
          <cell r="BS274">
            <v>0.7</v>
          </cell>
          <cell r="BT274" t="str">
            <v>&lt;--Spacer--&gt;</v>
          </cell>
          <cell r="BU274" t="str">
            <v>&lt;--Spacer--&gt;</v>
          </cell>
          <cell r="BV274" t="str">
            <v>&lt;--Spacer--&gt;</v>
          </cell>
          <cell r="BW274" t="str">
            <v>&lt;--Spacer--&gt;</v>
          </cell>
          <cell r="BX274">
            <v>2200</v>
          </cell>
          <cell r="BY274">
            <v>670000</v>
          </cell>
          <cell r="BZ274">
            <v>250</v>
          </cell>
          <cell r="CA274">
            <v>0</v>
          </cell>
          <cell r="CB274">
            <v>5000</v>
          </cell>
          <cell r="CC274">
            <v>0</v>
          </cell>
          <cell r="CD274">
            <v>0</v>
          </cell>
          <cell r="CE274">
            <v>0</v>
          </cell>
          <cell r="CF274">
            <v>0</v>
          </cell>
          <cell r="CG274">
            <v>11.33</v>
          </cell>
          <cell r="CH274">
            <v>85000</v>
          </cell>
          <cell r="CI274">
            <v>186.48</v>
          </cell>
          <cell r="CJ274">
            <v>186.48</v>
          </cell>
          <cell r="CK274">
            <v>186.48</v>
          </cell>
          <cell r="CL274">
            <v>0</v>
          </cell>
          <cell r="CM274">
            <v>0</v>
          </cell>
          <cell r="CN274" t="str">
            <v>--ADMw_C--&gt;</v>
          </cell>
          <cell r="CO274">
            <v>186.48</v>
          </cell>
          <cell r="CP274">
            <v>186.48</v>
          </cell>
          <cell r="CQ274">
            <v>186.48</v>
          </cell>
          <cell r="CR274">
            <v>0</v>
          </cell>
          <cell r="CS274">
            <v>22</v>
          </cell>
          <cell r="CT274">
            <v>20.512799999999999</v>
          </cell>
          <cell r="CU274">
            <v>0</v>
          </cell>
          <cell r="CV274">
            <v>0</v>
          </cell>
          <cell r="CW274">
            <v>0</v>
          </cell>
          <cell r="CX274">
            <v>0</v>
          </cell>
          <cell r="CY274">
            <v>0</v>
          </cell>
          <cell r="CZ274">
            <v>0</v>
          </cell>
          <cell r="DA274">
            <v>0</v>
          </cell>
          <cell r="DB274">
            <v>0</v>
          </cell>
          <cell r="DC274">
            <v>0</v>
          </cell>
          <cell r="DD274">
            <v>0</v>
          </cell>
          <cell r="DE274">
            <v>0</v>
          </cell>
          <cell r="DF274">
            <v>0</v>
          </cell>
          <cell r="DG274">
            <v>0</v>
          </cell>
          <cell r="DH274">
            <v>0</v>
          </cell>
          <cell r="DI274">
            <v>0</v>
          </cell>
          <cell r="DJ274">
            <v>0</v>
          </cell>
          <cell r="DK274">
            <v>0</v>
          </cell>
          <cell r="DL274">
            <v>0</v>
          </cell>
          <cell r="DM274">
            <v>9</v>
          </cell>
          <cell r="DN274">
            <v>2.25</v>
          </cell>
          <cell r="DO274">
            <v>9</v>
          </cell>
          <cell r="DP274">
            <v>9</v>
          </cell>
          <cell r="DQ274">
            <v>0</v>
          </cell>
          <cell r="DR274">
            <v>71.14</v>
          </cell>
          <cell r="DS274">
            <v>71.14</v>
          </cell>
          <cell r="DT274">
            <v>71.14</v>
          </cell>
          <cell r="DU274">
            <v>0</v>
          </cell>
          <cell r="DV274">
            <v>50.46</v>
          </cell>
          <cell r="DW274">
            <v>50.46</v>
          </cell>
          <cell r="DX274">
            <v>50.46</v>
          </cell>
          <cell r="DY274">
            <v>0</v>
          </cell>
          <cell r="DZ274">
            <v>331.8365</v>
          </cell>
          <cell r="EA274">
            <v>330.84280000000001</v>
          </cell>
          <cell r="EB274">
            <v>331.8365</v>
          </cell>
          <cell r="EC274">
            <v>330.84280000000001</v>
          </cell>
          <cell r="ED274">
            <v>331.8365</v>
          </cell>
          <cell r="EE274">
            <v>331.8365</v>
          </cell>
          <cell r="EF274" t="str">
            <v>&lt;--ADMw_C--</v>
          </cell>
          <cell r="EG274">
            <v>-3.3249999999999998E-3</v>
          </cell>
          <cell r="EH274">
            <v>0</v>
          </cell>
          <cell r="EI274">
            <v>454.3</v>
          </cell>
          <cell r="EJ274">
            <v>21</v>
          </cell>
          <cell r="EK274">
            <v>0.7</v>
          </cell>
          <cell r="EL274" t="str">
            <v>&lt;--Spacer--&gt;</v>
          </cell>
          <cell r="EM274" t="str">
            <v>&lt;--Spacer--&gt;</v>
          </cell>
          <cell r="EN274" t="str">
            <v>&lt;--Spacer--&gt;</v>
          </cell>
          <cell r="EO274" t="str">
            <v>&lt;--Spacer--&gt;</v>
          </cell>
          <cell r="EP274">
            <v>2200</v>
          </cell>
          <cell r="EQ274">
            <v>651005</v>
          </cell>
          <cell r="ER274">
            <v>268</v>
          </cell>
          <cell r="ES274">
            <v>8532</v>
          </cell>
          <cell r="ET274">
            <v>4995</v>
          </cell>
          <cell r="EU274">
            <v>0</v>
          </cell>
          <cell r="EV274">
            <v>0</v>
          </cell>
          <cell r="EW274">
            <v>0</v>
          </cell>
          <cell r="EX274">
            <v>0</v>
          </cell>
          <cell r="EY274">
            <v>10.39</v>
          </cell>
          <cell r="EZ274">
            <v>95094</v>
          </cell>
          <cell r="FA274">
            <v>187.15</v>
          </cell>
          <cell r="FB274">
            <v>187.15</v>
          </cell>
          <cell r="FC274">
            <v>187.15</v>
          </cell>
          <cell r="FD274">
            <v>0</v>
          </cell>
          <cell r="FE274">
            <v>0</v>
          </cell>
          <cell r="FF274" t="str">
            <v>--ADMw_P--&gt;</v>
          </cell>
          <cell r="FG274">
            <v>187.15</v>
          </cell>
          <cell r="FH274">
            <v>187.15</v>
          </cell>
          <cell r="FI274">
            <v>187.15</v>
          </cell>
          <cell r="FJ274">
            <v>0</v>
          </cell>
          <cell r="FK274">
            <v>22</v>
          </cell>
          <cell r="FL274">
            <v>20.586500000000001</v>
          </cell>
          <cell r="FM274">
            <v>0</v>
          </cell>
          <cell r="FN274">
            <v>0</v>
          </cell>
          <cell r="FO274">
            <v>0</v>
          </cell>
          <cell r="FP274">
            <v>0</v>
          </cell>
          <cell r="FQ274">
            <v>0</v>
          </cell>
          <cell r="FR274">
            <v>0</v>
          </cell>
          <cell r="FS274">
            <v>0</v>
          </cell>
          <cell r="FT274">
            <v>0</v>
          </cell>
          <cell r="FU274">
            <v>0</v>
          </cell>
          <cell r="FV274">
            <v>0</v>
          </cell>
          <cell r="FW274">
            <v>0</v>
          </cell>
          <cell r="FX274">
            <v>0</v>
          </cell>
          <cell r="FY274">
            <v>0</v>
          </cell>
          <cell r="FZ274">
            <v>0</v>
          </cell>
          <cell r="GA274">
            <v>0</v>
          </cell>
          <cell r="GB274">
            <v>0</v>
          </cell>
          <cell r="GC274">
            <v>0</v>
          </cell>
          <cell r="GD274">
            <v>0</v>
          </cell>
          <cell r="GE274">
            <v>10</v>
          </cell>
          <cell r="GF274">
            <v>2.5</v>
          </cell>
          <cell r="GG274">
            <v>10</v>
          </cell>
          <cell r="GH274">
            <v>10</v>
          </cell>
          <cell r="GI274">
            <v>0</v>
          </cell>
          <cell r="GJ274">
            <v>71.14</v>
          </cell>
          <cell r="GK274">
            <v>71.14</v>
          </cell>
          <cell r="GL274">
            <v>71.14</v>
          </cell>
          <cell r="GM274">
            <v>0</v>
          </cell>
          <cell r="GN274">
            <v>50.46</v>
          </cell>
          <cell r="GO274">
            <v>50.46</v>
          </cell>
          <cell r="GP274">
            <v>50.46</v>
          </cell>
          <cell r="GQ274">
            <v>0</v>
          </cell>
          <cell r="GR274">
            <v>325.02330000000001</v>
          </cell>
          <cell r="GS274">
            <v>331.8365</v>
          </cell>
          <cell r="GT274">
            <v>325.02330000000001</v>
          </cell>
          <cell r="GU274">
            <v>331.8365</v>
          </cell>
          <cell r="GV274">
            <v>331.8365</v>
          </cell>
          <cell r="GW274">
            <v>331.8365</v>
          </cell>
          <cell r="GX274" t="str">
            <v>&lt;--ADMw_P--</v>
          </cell>
          <cell r="GY274">
            <v>-1.8208999999999999E-2</v>
          </cell>
          <cell r="GZ274">
            <v>0</v>
          </cell>
          <cell r="HA274">
            <v>508.12</v>
          </cell>
          <cell r="HB274">
            <v>29</v>
          </cell>
          <cell r="HC274">
            <v>0.7</v>
          </cell>
          <cell r="HD274" t="str">
            <v>&lt;--Spacer--&gt;</v>
          </cell>
          <cell r="HE274" t="str">
            <v>&lt;--Spacer--&gt;</v>
          </cell>
          <cell r="HF274" t="str">
            <v>&lt;--Spacer--&gt;</v>
          </cell>
          <cell r="HG274" t="str">
            <v>&lt;--Spacer--&gt;</v>
          </cell>
          <cell r="HH274">
            <v>2200</v>
          </cell>
          <cell r="HI274">
            <v>603555</v>
          </cell>
          <cell r="HJ274">
            <v>252</v>
          </cell>
          <cell r="HK274">
            <v>21507</v>
          </cell>
          <cell r="HL274">
            <v>4248</v>
          </cell>
          <cell r="HM274">
            <v>0</v>
          </cell>
          <cell r="HN274">
            <v>0</v>
          </cell>
          <cell r="HO274">
            <v>0</v>
          </cell>
          <cell r="HP274">
            <v>0</v>
          </cell>
          <cell r="HQ274">
            <v>10.18</v>
          </cell>
          <cell r="HR274">
            <v>84940</v>
          </cell>
          <cell r="HS274">
            <v>179.03</v>
          </cell>
          <cell r="HT274">
            <v>179.03</v>
          </cell>
          <cell r="HU274">
            <v>179.03</v>
          </cell>
          <cell r="HV274">
            <v>0</v>
          </cell>
          <cell r="HW274">
            <v>0</v>
          </cell>
          <cell r="HX274" t="str">
            <v>--ADMw_O--&gt;</v>
          </cell>
          <cell r="HY274">
            <v>179.03</v>
          </cell>
          <cell r="HZ274">
            <v>179.03</v>
          </cell>
          <cell r="IA274">
            <v>179.03</v>
          </cell>
          <cell r="IB274">
            <v>0</v>
          </cell>
          <cell r="IC274">
            <v>25</v>
          </cell>
          <cell r="ID274">
            <v>19.693300000000001</v>
          </cell>
          <cell r="IE274">
            <v>0</v>
          </cell>
          <cell r="IF274">
            <v>0</v>
          </cell>
          <cell r="IG274">
            <v>0</v>
          </cell>
          <cell r="IH274">
            <v>0</v>
          </cell>
          <cell r="II274">
            <v>0</v>
          </cell>
          <cell r="IJ274">
            <v>0</v>
          </cell>
          <cell r="IK274">
            <v>0</v>
          </cell>
          <cell r="IL274">
            <v>0</v>
          </cell>
          <cell r="IM274">
            <v>0</v>
          </cell>
          <cell r="IN274">
            <v>0</v>
          </cell>
          <cell r="IO274">
            <v>0</v>
          </cell>
          <cell r="IP274">
            <v>0</v>
          </cell>
          <cell r="IQ274">
            <v>0</v>
          </cell>
          <cell r="IR274">
            <v>0</v>
          </cell>
          <cell r="IS274">
            <v>0</v>
          </cell>
          <cell r="IT274">
            <v>0</v>
          </cell>
          <cell r="IU274">
            <v>0</v>
          </cell>
          <cell r="IV274">
            <v>0</v>
          </cell>
          <cell r="IW274">
            <v>18</v>
          </cell>
          <cell r="IX274">
            <v>4.5</v>
          </cell>
          <cell r="IY274">
            <v>18</v>
          </cell>
          <cell r="IZ274">
            <v>18</v>
          </cell>
          <cell r="JA274">
            <v>0</v>
          </cell>
          <cell r="JB274">
            <v>71.34</v>
          </cell>
          <cell r="JC274">
            <v>71.34</v>
          </cell>
          <cell r="JD274">
            <v>71.34</v>
          </cell>
          <cell r="JE274">
            <v>0</v>
          </cell>
          <cell r="JF274">
            <v>50.46</v>
          </cell>
          <cell r="JG274">
            <v>50.46</v>
          </cell>
          <cell r="JH274">
            <v>50.46</v>
          </cell>
          <cell r="JI274">
            <v>0</v>
          </cell>
          <cell r="JJ274">
            <v>325.02330000000001</v>
          </cell>
          <cell r="JK274">
            <v>325.02330000000001</v>
          </cell>
          <cell r="JL274" t="str">
            <v>&lt;--ADMw_O--</v>
          </cell>
          <cell r="JM274">
            <v>-1.1996E-2</v>
          </cell>
          <cell r="JN274">
            <v>0</v>
          </cell>
          <cell r="JO274">
            <v>474.45</v>
          </cell>
          <cell r="JP274">
            <v>29</v>
          </cell>
          <cell r="JQ274">
            <v>0.7</v>
          </cell>
          <cell r="JR274">
            <v>43640.35126797454</v>
          </cell>
          <cell r="JS274">
            <v>1</v>
          </cell>
          <cell r="JT274">
            <v>2</v>
          </cell>
        </row>
        <row r="275">
          <cell r="A275">
            <v>2202</v>
          </cell>
          <cell r="B275">
            <v>2202</v>
          </cell>
          <cell r="C275" t="str">
            <v>30002</v>
          </cell>
          <cell r="D275" t="str">
            <v>Umatilla</v>
          </cell>
          <cell r="E275" t="str">
            <v>Pilot Rock SD 2</v>
          </cell>
          <cell r="G275">
            <v>2200</v>
          </cell>
          <cell r="H275">
            <v>585000</v>
          </cell>
          <cell r="I275">
            <v>100</v>
          </cell>
          <cell r="J275">
            <v>0</v>
          </cell>
          <cell r="K275">
            <v>10000</v>
          </cell>
          <cell r="L275">
            <v>0</v>
          </cell>
          <cell r="M275">
            <v>0</v>
          </cell>
          <cell r="N275">
            <v>0</v>
          </cell>
          <cell r="O275">
            <v>0</v>
          </cell>
          <cell r="P275">
            <v>11.44</v>
          </cell>
          <cell r="Q275">
            <v>160000</v>
          </cell>
          <cell r="R275">
            <v>309</v>
          </cell>
          <cell r="S275">
            <v>309</v>
          </cell>
          <cell r="T275">
            <v>309</v>
          </cell>
          <cell r="U275">
            <v>0</v>
          </cell>
          <cell r="V275" t="str">
            <v>--ADMw_F--&gt;</v>
          </cell>
          <cell r="W275">
            <v>309</v>
          </cell>
          <cell r="X275">
            <v>309</v>
          </cell>
          <cell r="Y275">
            <v>309</v>
          </cell>
          <cell r="Z275">
            <v>0</v>
          </cell>
          <cell r="AA275">
            <v>35</v>
          </cell>
          <cell r="AB275">
            <v>33.99</v>
          </cell>
          <cell r="AC275">
            <v>0.2</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2</v>
          </cell>
          <cell r="AT275">
            <v>0.5</v>
          </cell>
          <cell r="AU275">
            <v>38.200000000000003</v>
          </cell>
          <cell r="AV275">
            <v>9.5500000000000007</v>
          </cell>
          <cell r="AW275">
            <v>38.200000000000003</v>
          </cell>
          <cell r="AX275">
            <v>38.200000000000003</v>
          </cell>
          <cell r="AY275">
            <v>0</v>
          </cell>
          <cell r="AZ275">
            <v>34.369999999999997</v>
          </cell>
          <cell r="BA275">
            <v>34.369999999999997</v>
          </cell>
          <cell r="BB275">
            <v>34.369999999999997</v>
          </cell>
          <cell r="BC275">
            <v>0</v>
          </cell>
          <cell r="BD275">
            <v>76.81</v>
          </cell>
          <cell r="BE275">
            <v>76.81</v>
          </cell>
          <cell r="BF275">
            <v>76.81</v>
          </cell>
          <cell r="BG275">
            <v>0</v>
          </cell>
          <cell r="BH275">
            <v>469.66419999999999</v>
          </cell>
          <cell r="BI275">
            <v>464.42</v>
          </cell>
          <cell r="BJ275">
            <v>469.66419999999999</v>
          </cell>
          <cell r="BK275">
            <v>464.42</v>
          </cell>
          <cell r="BL275">
            <v>469.66419999999999</v>
          </cell>
          <cell r="BM275">
            <v>469.66419999999999</v>
          </cell>
          <cell r="BN275" t="str">
            <v>&lt;--ADMw_F--</v>
          </cell>
          <cell r="BO275">
            <v>-9.5189999999999997E-3</v>
          </cell>
          <cell r="BP275">
            <v>0</v>
          </cell>
          <cell r="BQ275">
            <v>517.79999999999995</v>
          </cell>
          <cell r="BR275">
            <v>28</v>
          </cell>
          <cell r="BS275">
            <v>0.7</v>
          </cell>
          <cell r="BT275" t="str">
            <v>&lt;--Spacer--&gt;</v>
          </cell>
          <cell r="BU275" t="str">
            <v>&lt;--Spacer--&gt;</v>
          </cell>
          <cell r="BV275" t="str">
            <v>&lt;--Spacer--&gt;</v>
          </cell>
          <cell r="BW275" t="str">
            <v>&lt;--Spacer--&gt;</v>
          </cell>
          <cell r="BX275">
            <v>2200</v>
          </cell>
          <cell r="BY275">
            <v>575000</v>
          </cell>
          <cell r="BZ275">
            <v>100</v>
          </cell>
          <cell r="CA275">
            <v>0</v>
          </cell>
          <cell r="CB275">
            <v>8100</v>
          </cell>
          <cell r="CC275">
            <v>0</v>
          </cell>
          <cell r="CD275">
            <v>0</v>
          </cell>
          <cell r="CE275">
            <v>0</v>
          </cell>
          <cell r="CF275">
            <v>0</v>
          </cell>
          <cell r="CG275">
            <v>12</v>
          </cell>
          <cell r="CH275">
            <v>160000</v>
          </cell>
          <cell r="CI275">
            <v>312.72000000000003</v>
          </cell>
          <cell r="CJ275">
            <v>312.72000000000003</v>
          </cell>
          <cell r="CK275">
            <v>312.72000000000003</v>
          </cell>
          <cell r="CL275">
            <v>0</v>
          </cell>
          <cell r="CM275">
            <v>0</v>
          </cell>
          <cell r="CN275" t="str">
            <v>--ADMw_C--&gt;</v>
          </cell>
          <cell r="CO275">
            <v>312.72000000000003</v>
          </cell>
          <cell r="CP275">
            <v>312.72000000000003</v>
          </cell>
          <cell r="CQ275">
            <v>312.72000000000003</v>
          </cell>
          <cell r="CR275">
            <v>0</v>
          </cell>
          <cell r="CS275">
            <v>39</v>
          </cell>
          <cell r="CT275">
            <v>34.3992</v>
          </cell>
          <cell r="CU275">
            <v>0.2</v>
          </cell>
          <cell r="CV275">
            <v>0</v>
          </cell>
          <cell r="CW275">
            <v>0</v>
          </cell>
          <cell r="CX275">
            <v>0</v>
          </cell>
          <cell r="CY275">
            <v>0</v>
          </cell>
          <cell r="CZ275">
            <v>0</v>
          </cell>
          <cell r="DA275">
            <v>1</v>
          </cell>
          <cell r="DB275">
            <v>1</v>
          </cell>
          <cell r="DC275">
            <v>1</v>
          </cell>
          <cell r="DD275">
            <v>1</v>
          </cell>
          <cell r="DE275">
            <v>0</v>
          </cell>
          <cell r="DF275">
            <v>0</v>
          </cell>
          <cell r="DG275">
            <v>0</v>
          </cell>
          <cell r="DH275">
            <v>0</v>
          </cell>
          <cell r="DI275">
            <v>0</v>
          </cell>
          <cell r="DJ275">
            <v>0</v>
          </cell>
          <cell r="DK275">
            <v>2</v>
          </cell>
          <cell r="DL275">
            <v>0.5</v>
          </cell>
          <cell r="DM275">
            <v>38.659999999999997</v>
          </cell>
          <cell r="DN275">
            <v>9.6649999999999991</v>
          </cell>
          <cell r="DO275">
            <v>38.659999999999997</v>
          </cell>
          <cell r="DP275">
            <v>38.659999999999997</v>
          </cell>
          <cell r="DQ275">
            <v>0</v>
          </cell>
          <cell r="DR275">
            <v>34.369999999999997</v>
          </cell>
          <cell r="DS275">
            <v>34.369999999999997</v>
          </cell>
          <cell r="DT275">
            <v>34.369999999999997</v>
          </cell>
          <cell r="DU275">
            <v>0</v>
          </cell>
          <cell r="DV275">
            <v>76.81</v>
          </cell>
          <cell r="DW275">
            <v>76.81</v>
          </cell>
          <cell r="DX275">
            <v>76.81</v>
          </cell>
          <cell r="DY275">
            <v>0</v>
          </cell>
          <cell r="DZ275">
            <v>486.28230000000002</v>
          </cell>
          <cell r="EA275">
            <v>469.66419999999999</v>
          </cell>
          <cell r="EB275">
            <v>486.28230000000002</v>
          </cell>
          <cell r="EC275">
            <v>469.66419999999999</v>
          </cell>
          <cell r="ED275">
            <v>486.28230000000002</v>
          </cell>
          <cell r="EE275">
            <v>486.28230000000002</v>
          </cell>
          <cell r="EF275" t="str">
            <v>&lt;--ADMw_C--</v>
          </cell>
          <cell r="EG275">
            <v>-1.5412E-2</v>
          </cell>
          <cell r="EH275">
            <v>0</v>
          </cell>
          <cell r="EI275">
            <v>503.75</v>
          </cell>
          <cell r="EJ275">
            <v>29</v>
          </cell>
          <cell r="EK275">
            <v>0.7</v>
          </cell>
          <cell r="EL275" t="str">
            <v>&lt;--Spacer--&gt;</v>
          </cell>
          <cell r="EM275" t="str">
            <v>&lt;--Spacer--&gt;</v>
          </cell>
          <cell r="EN275" t="str">
            <v>&lt;--Spacer--&gt;</v>
          </cell>
          <cell r="EO275" t="str">
            <v>&lt;--Spacer--&gt;</v>
          </cell>
          <cell r="EP275">
            <v>2200</v>
          </cell>
          <cell r="EQ275">
            <v>574333</v>
          </cell>
          <cell r="ER275">
            <v>550</v>
          </cell>
          <cell r="ES275">
            <v>32673</v>
          </cell>
          <cell r="ET275">
            <v>10234</v>
          </cell>
          <cell r="EU275">
            <v>0</v>
          </cell>
          <cell r="EV275">
            <v>0</v>
          </cell>
          <cell r="EW275">
            <v>0</v>
          </cell>
          <cell r="EX275">
            <v>0</v>
          </cell>
          <cell r="EY275">
            <v>11.44</v>
          </cell>
          <cell r="EZ275">
            <v>153333</v>
          </cell>
          <cell r="FA275">
            <v>327.18</v>
          </cell>
          <cell r="FB275">
            <v>327.18</v>
          </cell>
          <cell r="FC275">
            <v>327.18</v>
          </cell>
          <cell r="FD275">
            <v>0</v>
          </cell>
          <cell r="FE275">
            <v>0</v>
          </cell>
          <cell r="FF275" t="str">
            <v>--ADMw_P--&gt;</v>
          </cell>
          <cell r="FG275">
            <v>327.18</v>
          </cell>
          <cell r="FH275">
            <v>327.18</v>
          </cell>
          <cell r="FI275">
            <v>327.18</v>
          </cell>
          <cell r="FJ275">
            <v>0</v>
          </cell>
          <cell r="FK275">
            <v>38</v>
          </cell>
          <cell r="FL275">
            <v>35.989800000000002</v>
          </cell>
          <cell r="FM275">
            <v>0.2</v>
          </cell>
          <cell r="FN275">
            <v>0.6</v>
          </cell>
          <cell r="FO275">
            <v>0.3</v>
          </cell>
          <cell r="FP275">
            <v>0.6</v>
          </cell>
          <cell r="FQ275">
            <v>0.6</v>
          </cell>
          <cell r="FR275">
            <v>0</v>
          </cell>
          <cell r="FS275">
            <v>0</v>
          </cell>
          <cell r="FT275">
            <v>0</v>
          </cell>
          <cell r="FU275">
            <v>0</v>
          </cell>
          <cell r="FV275">
            <v>0</v>
          </cell>
          <cell r="FW275">
            <v>0</v>
          </cell>
          <cell r="FX275">
            <v>0</v>
          </cell>
          <cell r="FY275">
            <v>0</v>
          </cell>
          <cell r="FZ275">
            <v>0</v>
          </cell>
          <cell r="GA275">
            <v>0</v>
          </cell>
          <cell r="GB275">
            <v>0</v>
          </cell>
          <cell r="GC275">
            <v>6</v>
          </cell>
          <cell r="GD275">
            <v>1.5</v>
          </cell>
          <cell r="GE275">
            <v>38.65</v>
          </cell>
          <cell r="GF275">
            <v>9.6624999999999996</v>
          </cell>
          <cell r="GG275">
            <v>38.65</v>
          </cell>
          <cell r="GH275">
            <v>38.65</v>
          </cell>
          <cell r="GI275">
            <v>0</v>
          </cell>
          <cell r="GJ275">
            <v>34.64</v>
          </cell>
          <cell r="GK275">
            <v>34.64</v>
          </cell>
          <cell r="GL275">
            <v>34.64</v>
          </cell>
          <cell r="GM275">
            <v>0</v>
          </cell>
          <cell r="GN275">
            <v>76.81</v>
          </cell>
          <cell r="GO275">
            <v>76.81</v>
          </cell>
          <cell r="GP275">
            <v>76.81</v>
          </cell>
          <cell r="GQ275">
            <v>0</v>
          </cell>
          <cell r="GR275">
            <v>485.31200000000001</v>
          </cell>
          <cell r="GS275">
            <v>486.28230000000002</v>
          </cell>
          <cell r="GT275">
            <v>485.31200000000001</v>
          </cell>
          <cell r="GU275">
            <v>486.28230000000002</v>
          </cell>
          <cell r="GV275">
            <v>486.28230000000002</v>
          </cell>
          <cell r="GW275">
            <v>486.28230000000002</v>
          </cell>
          <cell r="GX275" t="str">
            <v>&lt;--ADMw_P--</v>
          </cell>
          <cell r="GY275">
            <v>-7.0309999999999999E-3</v>
          </cell>
          <cell r="GZ275">
            <v>0</v>
          </cell>
          <cell r="HA275">
            <v>468.65</v>
          </cell>
          <cell r="HB275">
            <v>19</v>
          </cell>
          <cell r="HC275">
            <v>0.7</v>
          </cell>
          <cell r="HD275" t="str">
            <v>&lt;--Spacer--&gt;</v>
          </cell>
          <cell r="HE275" t="str">
            <v>&lt;--Spacer--&gt;</v>
          </cell>
          <cell r="HF275" t="str">
            <v>&lt;--Spacer--&gt;</v>
          </cell>
          <cell r="HG275" t="str">
            <v>&lt;--Spacer--&gt;</v>
          </cell>
          <cell r="HH275">
            <v>2200</v>
          </cell>
          <cell r="HI275">
            <v>553470</v>
          </cell>
          <cell r="HJ275">
            <v>522</v>
          </cell>
          <cell r="HK275">
            <v>44062</v>
          </cell>
          <cell r="HL275">
            <v>8791</v>
          </cell>
          <cell r="HM275">
            <v>0</v>
          </cell>
          <cell r="HN275">
            <v>0</v>
          </cell>
          <cell r="HO275">
            <v>0</v>
          </cell>
          <cell r="HP275">
            <v>0</v>
          </cell>
          <cell r="HQ275">
            <v>9.09</v>
          </cell>
          <cell r="HR275">
            <v>161008</v>
          </cell>
          <cell r="HS275">
            <v>338.7</v>
          </cell>
          <cell r="HT275">
            <v>338.7</v>
          </cell>
          <cell r="HU275">
            <v>338.7</v>
          </cell>
          <cell r="HV275">
            <v>0</v>
          </cell>
          <cell r="HW275">
            <v>0</v>
          </cell>
          <cell r="HX275" t="str">
            <v>--ADMw_O--&gt;</v>
          </cell>
          <cell r="HY275">
            <v>338.7</v>
          </cell>
          <cell r="HZ275">
            <v>338.7</v>
          </cell>
          <cell r="IA275">
            <v>338.7</v>
          </cell>
          <cell r="IB275">
            <v>0</v>
          </cell>
          <cell r="IC275">
            <v>39</v>
          </cell>
          <cell r="ID275">
            <v>37.256999999999998</v>
          </cell>
          <cell r="IE275">
            <v>0.2</v>
          </cell>
          <cell r="IF275">
            <v>1.65</v>
          </cell>
          <cell r="IG275">
            <v>0.82499999999999996</v>
          </cell>
          <cell r="IH275">
            <v>1.65</v>
          </cell>
          <cell r="II275">
            <v>1.65</v>
          </cell>
          <cell r="IJ275">
            <v>0</v>
          </cell>
          <cell r="IK275">
            <v>0</v>
          </cell>
          <cell r="IL275">
            <v>0</v>
          </cell>
          <cell r="IM275">
            <v>0</v>
          </cell>
          <cell r="IN275">
            <v>0</v>
          </cell>
          <cell r="IO275">
            <v>0</v>
          </cell>
          <cell r="IP275">
            <v>0</v>
          </cell>
          <cell r="IQ275">
            <v>0</v>
          </cell>
          <cell r="IR275">
            <v>0</v>
          </cell>
          <cell r="IS275">
            <v>0</v>
          </cell>
          <cell r="IT275">
            <v>0</v>
          </cell>
          <cell r="IU275">
            <v>4</v>
          </cell>
          <cell r="IV275">
            <v>1</v>
          </cell>
          <cell r="IW275">
            <v>59.88</v>
          </cell>
          <cell r="IX275">
            <v>14.97</v>
          </cell>
          <cell r="IY275">
            <v>59.88</v>
          </cell>
          <cell r="IZ275">
            <v>59.88</v>
          </cell>
          <cell r="JA275">
            <v>0</v>
          </cell>
          <cell r="JB275">
            <v>17.7</v>
          </cell>
          <cell r="JC275">
            <v>17.7</v>
          </cell>
          <cell r="JD275">
            <v>17.7</v>
          </cell>
          <cell r="JE275">
            <v>0</v>
          </cell>
          <cell r="JF275">
            <v>74.66</v>
          </cell>
          <cell r="JG275">
            <v>74.66</v>
          </cell>
          <cell r="JH275">
            <v>74.66</v>
          </cell>
          <cell r="JI275">
            <v>0</v>
          </cell>
          <cell r="JJ275">
            <v>485.31200000000001</v>
          </cell>
          <cell r="JK275">
            <v>485.31200000000001</v>
          </cell>
          <cell r="JL275" t="str">
            <v>&lt;--ADMw_O--</v>
          </cell>
          <cell r="JM275">
            <v>-4.4209999999999996E-3</v>
          </cell>
          <cell r="JN275">
            <v>0</v>
          </cell>
          <cell r="JO275">
            <v>475.37</v>
          </cell>
          <cell r="JP275">
            <v>29</v>
          </cell>
          <cell r="JQ275">
            <v>0.7</v>
          </cell>
          <cell r="JR275">
            <v>43640.35126797454</v>
          </cell>
          <cell r="JS275">
            <v>1</v>
          </cell>
          <cell r="JT275">
            <v>2</v>
          </cell>
        </row>
        <row r="276">
          <cell r="A276">
            <v>2203</v>
          </cell>
          <cell r="B276">
            <v>2203</v>
          </cell>
          <cell r="C276" t="str">
            <v>30005</v>
          </cell>
          <cell r="D276" t="str">
            <v>Umatilla</v>
          </cell>
          <cell r="E276" t="str">
            <v>Echo SD 5</v>
          </cell>
          <cell r="G276">
            <v>2200</v>
          </cell>
          <cell r="H276">
            <v>530000</v>
          </cell>
          <cell r="I276">
            <v>500</v>
          </cell>
          <cell r="J276">
            <v>0</v>
          </cell>
          <cell r="K276">
            <v>7000</v>
          </cell>
          <cell r="L276">
            <v>0</v>
          </cell>
          <cell r="M276">
            <v>0</v>
          </cell>
          <cell r="N276">
            <v>0</v>
          </cell>
          <cell r="O276">
            <v>0</v>
          </cell>
          <cell r="P276">
            <v>9.41</v>
          </cell>
          <cell r="Q276">
            <v>129000</v>
          </cell>
          <cell r="R276">
            <v>285</v>
          </cell>
          <cell r="S276">
            <v>285</v>
          </cell>
          <cell r="T276">
            <v>285</v>
          </cell>
          <cell r="U276">
            <v>0</v>
          </cell>
          <cell r="V276" t="str">
            <v>--ADMw_F--&gt;</v>
          </cell>
          <cell r="W276">
            <v>285</v>
          </cell>
          <cell r="X276">
            <v>285</v>
          </cell>
          <cell r="Y276">
            <v>285</v>
          </cell>
          <cell r="Z276">
            <v>0</v>
          </cell>
          <cell r="AA276">
            <v>48</v>
          </cell>
          <cell r="AB276">
            <v>31.35</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cell r="AS276">
            <v>1</v>
          </cell>
          <cell r="AT276">
            <v>0.25</v>
          </cell>
          <cell r="AU276">
            <v>37</v>
          </cell>
          <cell r="AV276">
            <v>9.25</v>
          </cell>
          <cell r="AW276">
            <v>37</v>
          </cell>
          <cell r="AX276">
            <v>37</v>
          </cell>
          <cell r="AY276">
            <v>0</v>
          </cell>
          <cell r="AZ276">
            <v>38.450000000000003</v>
          </cell>
          <cell r="BA276">
            <v>38.450000000000003</v>
          </cell>
          <cell r="BB276">
            <v>38.450000000000003</v>
          </cell>
          <cell r="BC276">
            <v>0</v>
          </cell>
          <cell r="BD276">
            <v>66.099999999999994</v>
          </cell>
          <cell r="BE276">
            <v>66.099999999999994</v>
          </cell>
          <cell r="BF276">
            <v>66.099999999999994</v>
          </cell>
          <cell r="BG276">
            <v>0</v>
          </cell>
          <cell r="BH276">
            <v>429.5675</v>
          </cell>
          <cell r="BI276">
            <v>430.4</v>
          </cell>
          <cell r="BJ276">
            <v>429.5675</v>
          </cell>
          <cell r="BK276">
            <v>430.4</v>
          </cell>
          <cell r="BL276">
            <v>430.4</v>
          </cell>
          <cell r="BM276">
            <v>430.4</v>
          </cell>
          <cell r="BN276" t="str">
            <v>&lt;--ADMw_F--</v>
          </cell>
          <cell r="BO276">
            <v>0</v>
          </cell>
          <cell r="BP276">
            <v>0</v>
          </cell>
          <cell r="BQ276">
            <v>452.63</v>
          </cell>
          <cell r="BR276">
            <v>20</v>
          </cell>
          <cell r="BS276">
            <v>0.7</v>
          </cell>
          <cell r="BT276" t="str">
            <v>&lt;--Spacer--&gt;</v>
          </cell>
          <cell r="BU276" t="str">
            <v>&lt;--Spacer--&gt;</v>
          </cell>
          <cell r="BV276" t="str">
            <v>&lt;--Spacer--&gt;</v>
          </cell>
          <cell r="BW276" t="str">
            <v>&lt;--Spacer--&gt;</v>
          </cell>
          <cell r="BX276">
            <v>2200</v>
          </cell>
          <cell r="BY276">
            <v>525000</v>
          </cell>
          <cell r="BZ276">
            <v>500</v>
          </cell>
          <cell r="CA276">
            <v>0</v>
          </cell>
          <cell r="CB276">
            <v>7000</v>
          </cell>
          <cell r="CC276">
            <v>0</v>
          </cell>
          <cell r="CD276">
            <v>0</v>
          </cell>
          <cell r="CE276">
            <v>0</v>
          </cell>
          <cell r="CF276">
            <v>0</v>
          </cell>
          <cell r="CG276">
            <v>10.029999999999999</v>
          </cell>
          <cell r="CH276">
            <v>126000</v>
          </cell>
          <cell r="CI276">
            <v>284.25</v>
          </cell>
          <cell r="CJ276">
            <v>284.25</v>
          </cell>
          <cell r="CK276">
            <v>284.25</v>
          </cell>
          <cell r="CL276">
            <v>0</v>
          </cell>
          <cell r="CM276">
            <v>0</v>
          </cell>
          <cell r="CN276" t="str">
            <v>--ADMw_C--&gt;</v>
          </cell>
          <cell r="CO276">
            <v>284.25</v>
          </cell>
          <cell r="CP276">
            <v>284.25</v>
          </cell>
          <cell r="CQ276">
            <v>284.25</v>
          </cell>
          <cell r="CR276">
            <v>0</v>
          </cell>
          <cell r="CS276">
            <v>46</v>
          </cell>
          <cell r="CT276">
            <v>31.267499999999998</v>
          </cell>
          <cell r="CU276">
            <v>0</v>
          </cell>
          <cell r="CV276">
            <v>0</v>
          </cell>
          <cell r="CW276">
            <v>0</v>
          </cell>
          <cell r="CX276">
            <v>0</v>
          </cell>
          <cell r="CY276">
            <v>0</v>
          </cell>
          <cell r="CZ276">
            <v>0</v>
          </cell>
          <cell r="DA276">
            <v>0</v>
          </cell>
          <cell r="DB276">
            <v>0</v>
          </cell>
          <cell r="DC276">
            <v>0</v>
          </cell>
          <cell r="DD276">
            <v>0</v>
          </cell>
          <cell r="DE276">
            <v>0</v>
          </cell>
          <cell r="DF276">
            <v>0</v>
          </cell>
          <cell r="DG276">
            <v>0</v>
          </cell>
          <cell r="DH276">
            <v>0</v>
          </cell>
          <cell r="DI276">
            <v>0</v>
          </cell>
          <cell r="DJ276">
            <v>0</v>
          </cell>
          <cell r="DK276">
            <v>1</v>
          </cell>
          <cell r="DL276">
            <v>0.25</v>
          </cell>
          <cell r="DM276">
            <v>37</v>
          </cell>
          <cell r="DN276">
            <v>9.25</v>
          </cell>
          <cell r="DO276">
            <v>37</v>
          </cell>
          <cell r="DP276">
            <v>37</v>
          </cell>
          <cell r="DQ276">
            <v>0</v>
          </cell>
          <cell r="DR276">
            <v>38.450000000000003</v>
          </cell>
          <cell r="DS276">
            <v>38.450000000000003</v>
          </cell>
          <cell r="DT276">
            <v>38.450000000000003</v>
          </cell>
          <cell r="DU276">
            <v>0</v>
          </cell>
          <cell r="DV276">
            <v>66.099999999999994</v>
          </cell>
          <cell r="DW276">
            <v>66.099999999999994</v>
          </cell>
          <cell r="DX276">
            <v>66.099999999999994</v>
          </cell>
          <cell r="DY276">
            <v>0</v>
          </cell>
          <cell r="DZ276">
            <v>445.07060000000001</v>
          </cell>
          <cell r="EA276">
            <v>429.5675</v>
          </cell>
          <cell r="EB276">
            <v>445.07060000000001</v>
          </cell>
          <cell r="EC276">
            <v>429.5675</v>
          </cell>
          <cell r="ED276">
            <v>445.07060000000001</v>
          </cell>
          <cell r="EE276">
            <v>445.07060000000001</v>
          </cell>
          <cell r="EF276" t="str">
            <v>&lt;--ADMw_C--</v>
          </cell>
          <cell r="EG276">
            <v>0</v>
          </cell>
          <cell r="EH276">
            <v>0</v>
          </cell>
          <cell r="EI276">
            <v>443.27</v>
          </cell>
          <cell r="EJ276">
            <v>19</v>
          </cell>
          <cell r="EK276">
            <v>0.7</v>
          </cell>
          <cell r="EL276" t="str">
            <v>&lt;--Spacer--&gt;</v>
          </cell>
          <cell r="EM276" t="str">
            <v>&lt;--Spacer--&gt;</v>
          </cell>
          <cell r="EN276" t="str">
            <v>&lt;--Spacer--&gt;</v>
          </cell>
          <cell r="EO276" t="str">
            <v>&lt;--Spacer--&gt;</v>
          </cell>
          <cell r="EP276">
            <v>2200</v>
          </cell>
          <cell r="EQ276">
            <v>516869</v>
          </cell>
          <cell r="ER276">
            <v>403</v>
          </cell>
          <cell r="ES276">
            <v>29670</v>
          </cell>
          <cell r="ET276">
            <v>7500</v>
          </cell>
          <cell r="EU276">
            <v>0</v>
          </cell>
          <cell r="EV276">
            <v>0</v>
          </cell>
          <cell r="EW276">
            <v>0</v>
          </cell>
          <cell r="EX276">
            <v>0</v>
          </cell>
          <cell r="EY276">
            <v>9.41</v>
          </cell>
          <cell r="EZ276">
            <v>118946</v>
          </cell>
          <cell r="FA276">
            <v>294.95999999999998</v>
          </cell>
          <cell r="FB276">
            <v>294.95999999999998</v>
          </cell>
          <cell r="FC276">
            <v>294.95999999999998</v>
          </cell>
          <cell r="FD276">
            <v>0</v>
          </cell>
          <cell r="FE276">
            <v>0</v>
          </cell>
          <cell r="FF276" t="str">
            <v>--ADMw_P--&gt;</v>
          </cell>
          <cell r="FG276">
            <v>294.95999999999998</v>
          </cell>
          <cell r="FH276">
            <v>294.95999999999998</v>
          </cell>
          <cell r="FI276">
            <v>294.95999999999998</v>
          </cell>
          <cell r="FJ276">
            <v>0</v>
          </cell>
          <cell r="FK276">
            <v>48</v>
          </cell>
          <cell r="FL276">
            <v>32.445599999999999</v>
          </cell>
          <cell r="FM276">
            <v>0</v>
          </cell>
          <cell r="FN276">
            <v>1.73</v>
          </cell>
          <cell r="FO276">
            <v>0.86499999999999999</v>
          </cell>
          <cell r="FP276">
            <v>1.73</v>
          </cell>
          <cell r="FQ276">
            <v>1.73</v>
          </cell>
          <cell r="FR276">
            <v>0</v>
          </cell>
          <cell r="FS276">
            <v>0</v>
          </cell>
          <cell r="FT276">
            <v>0</v>
          </cell>
          <cell r="FU276">
            <v>0</v>
          </cell>
          <cell r="FV276">
            <v>0</v>
          </cell>
          <cell r="FW276">
            <v>0</v>
          </cell>
          <cell r="FX276">
            <v>0</v>
          </cell>
          <cell r="FY276">
            <v>0</v>
          </cell>
          <cell r="FZ276">
            <v>0</v>
          </cell>
          <cell r="GA276">
            <v>0</v>
          </cell>
          <cell r="GB276">
            <v>0</v>
          </cell>
          <cell r="GC276">
            <v>1</v>
          </cell>
          <cell r="GD276">
            <v>0.25</v>
          </cell>
          <cell r="GE276">
            <v>48</v>
          </cell>
          <cell r="GF276">
            <v>12</v>
          </cell>
          <cell r="GG276">
            <v>48</v>
          </cell>
          <cell r="GH276">
            <v>48</v>
          </cell>
          <cell r="GI276">
            <v>0</v>
          </cell>
          <cell r="GJ276">
            <v>38.450000000000003</v>
          </cell>
          <cell r="GK276">
            <v>38.450000000000003</v>
          </cell>
          <cell r="GL276">
            <v>38.450000000000003</v>
          </cell>
          <cell r="GM276">
            <v>0</v>
          </cell>
          <cell r="GN276">
            <v>66.099999999999994</v>
          </cell>
          <cell r="GO276">
            <v>66.099999999999994</v>
          </cell>
          <cell r="GP276">
            <v>66.099999999999994</v>
          </cell>
          <cell r="GQ276">
            <v>0</v>
          </cell>
          <cell r="GR276">
            <v>449.7201</v>
          </cell>
          <cell r="GS276">
            <v>445.07060000000001</v>
          </cell>
          <cell r="GT276">
            <v>449.7201</v>
          </cell>
          <cell r="GU276">
            <v>445.07060000000001</v>
          </cell>
          <cell r="GV276">
            <v>449.7201</v>
          </cell>
          <cell r="GW276">
            <v>449.7201</v>
          </cell>
          <cell r="GX276" t="str">
            <v>&lt;--ADMw_P--</v>
          </cell>
          <cell r="GY276">
            <v>0</v>
          </cell>
          <cell r="GZ276">
            <v>0</v>
          </cell>
          <cell r="HA276">
            <v>403.26</v>
          </cell>
          <cell r="HB276">
            <v>11</v>
          </cell>
          <cell r="HC276">
            <v>0.7</v>
          </cell>
          <cell r="HD276" t="str">
            <v>&lt;--Spacer--&gt;</v>
          </cell>
          <cell r="HE276" t="str">
            <v>&lt;--Spacer--&gt;</v>
          </cell>
          <cell r="HF276" t="str">
            <v>&lt;--Spacer--&gt;</v>
          </cell>
          <cell r="HG276" t="str">
            <v>&lt;--Spacer--&gt;</v>
          </cell>
          <cell r="HH276">
            <v>2200</v>
          </cell>
          <cell r="HI276">
            <v>493030</v>
          </cell>
          <cell r="HJ276">
            <v>350</v>
          </cell>
          <cell r="HK276">
            <v>32962</v>
          </cell>
          <cell r="HL276">
            <v>5910</v>
          </cell>
          <cell r="HM276">
            <v>0</v>
          </cell>
          <cell r="HN276">
            <v>0</v>
          </cell>
          <cell r="HO276">
            <v>0</v>
          </cell>
          <cell r="HP276">
            <v>0</v>
          </cell>
          <cell r="HQ276">
            <v>7.97</v>
          </cell>
          <cell r="HR276">
            <v>136808</v>
          </cell>
          <cell r="HS276">
            <v>280.41000000000003</v>
          </cell>
          <cell r="HT276">
            <v>280.41000000000003</v>
          </cell>
          <cell r="HU276">
            <v>280.41000000000003</v>
          </cell>
          <cell r="HV276">
            <v>0</v>
          </cell>
          <cell r="HW276">
            <v>0</v>
          </cell>
          <cell r="HX276" t="str">
            <v>--ADMw_O--&gt;</v>
          </cell>
          <cell r="HY276">
            <v>280.41000000000003</v>
          </cell>
          <cell r="HZ276">
            <v>280.41000000000003</v>
          </cell>
          <cell r="IA276">
            <v>280.41000000000003</v>
          </cell>
          <cell r="IB276">
            <v>0</v>
          </cell>
          <cell r="IC276">
            <v>41</v>
          </cell>
          <cell r="ID276">
            <v>30.845099999999999</v>
          </cell>
          <cell r="IE276">
            <v>0</v>
          </cell>
          <cell r="IF276">
            <v>2.27</v>
          </cell>
          <cell r="IG276">
            <v>1.135</v>
          </cell>
          <cell r="IH276">
            <v>2.27</v>
          </cell>
          <cell r="II276">
            <v>2.27</v>
          </cell>
          <cell r="IJ276">
            <v>0</v>
          </cell>
          <cell r="IK276">
            <v>1.81</v>
          </cell>
          <cell r="IL276">
            <v>1.81</v>
          </cell>
          <cell r="IM276">
            <v>1.81</v>
          </cell>
          <cell r="IN276">
            <v>1.81</v>
          </cell>
          <cell r="IO276">
            <v>0</v>
          </cell>
          <cell r="IP276">
            <v>0</v>
          </cell>
          <cell r="IQ276">
            <v>0</v>
          </cell>
          <cell r="IR276">
            <v>0</v>
          </cell>
          <cell r="IS276">
            <v>0</v>
          </cell>
          <cell r="IT276">
            <v>0</v>
          </cell>
          <cell r="IU276">
            <v>4</v>
          </cell>
          <cell r="IV276">
            <v>1</v>
          </cell>
          <cell r="IW276">
            <v>66</v>
          </cell>
          <cell r="IX276">
            <v>16.5</v>
          </cell>
          <cell r="IY276">
            <v>66</v>
          </cell>
          <cell r="IZ276">
            <v>66</v>
          </cell>
          <cell r="JA276">
            <v>0</v>
          </cell>
          <cell r="JB276">
            <v>51.36</v>
          </cell>
          <cell r="JC276">
            <v>51.36</v>
          </cell>
          <cell r="JD276">
            <v>51.36</v>
          </cell>
          <cell r="JE276">
            <v>0</v>
          </cell>
          <cell r="JF276">
            <v>66.66</v>
          </cell>
          <cell r="JG276">
            <v>66.66</v>
          </cell>
          <cell r="JH276">
            <v>66.66</v>
          </cell>
          <cell r="JI276">
            <v>0</v>
          </cell>
          <cell r="JJ276">
            <v>449.7201</v>
          </cell>
          <cell r="JK276">
            <v>449.7201</v>
          </cell>
          <cell r="JL276" t="str">
            <v>&lt;--ADMw_O--</v>
          </cell>
          <cell r="JM276">
            <v>0</v>
          </cell>
          <cell r="JN276">
            <v>0</v>
          </cell>
          <cell r="JO276">
            <v>487.89</v>
          </cell>
          <cell r="JP276">
            <v>34</v>
          </cell>
          <cell r="JQ276">
            <v>0.7</v>
          </cell>
          <cell r="JR276">
            <v>43640.35126797454</v>
          </cell>
          <cell r="JS276">
            <v>1</v>
          </cell>
          <cell r="JT276">
            <v>2</v>
          </cell>
        </row>
        <row r="277">
          <cell r="A277">
            <v>2204</v>
          </cell>
          <cell r="B277">
            <v>2204</v>
          </cell>
          <cell r="C277" t="str">
            <v>30006</v>
          </cell>
          <cell r="D277" t="str">
            <v>Umatilla</v>
          </cell>
          <cell r="E277" t="str">
            <v>Umatilla SD 6R</v>
          </cell>
          <cell r="G277">
            <v>2200</v>
          </cell>
          <cell r="H277">
            <v>2470000</v>
          </cell>
          <cell r="I277">
            <v>0</v>
          </cell>
          <cell r="J277">
            <v>0</v>
          </cell>
          <cell r="K277">
            <v>35000</v>
          </cell>
          <cell r="L277">
            <v>0</v>
          </cell>
          <cell r="M277">
            <v>0</v>
          </cell>
          <cell r="N277">
            <v>0</v>
          </cell>
          <cell r="O277">
            <v>0</v>
          </cell>
          <cell r="P277">
            <v>10.34</v>
          </cell>
          <cell r="Q277">
            <v>669000</v>
          </cell>
          <cell r="R277">
            <v>1350</v>
          </cell>
          <cell r="S277">
            <v>1350</v>
          </cell>
          <cell r="T277">
            <v>1350</v>
          </cell>
          <cell r="U277">
            <v>0</v>
          </cell>
          <cell r="V277" t="str">
            <v>--ADMw_F--&gt;</v>
          </cell>
          <cell r="W277">
            <v>1350</v>
          </cell>
          <cell r="X277">
            <v>1350</v>
          </cell>
          <cell r="Y277">
            <v>1350</v>
          </cell>
          <cell r="Z277">
            <v>0</v>
          </cell>
          <cell r="AA277">
            <v>135</v>
          </cell>
          <cell r="AB277">
            <v>135</v>
          </cell>
          <cell r="AC277">
            <v>0</v>
          </cell>
          <cell r="AD277">
            <v>363</v>
          </cell>
          <cell r="AE277">
            <v>181.5</v>
          </cell>
          <cell r="AF277">
            <v>363</v>
          </cell>
          <cell r="AG277">
            <v>363</v>
          </cell>
          <cell r="AH277">
            <v>0</v>
          </cell>
          <cell r="AI277">
            <v>0</v>
          </cell>
          <cell r="AJ277">
            <v>0</v>
          </cell>
          <cell r="AK277">
            <v>0</v>
          </cell>
          <cell r="AL277">
            <v>0</v>
          </cell>
          <cell r="AM277">
            <v>0</v>
          </cell>
          <cell r="AN277">
            <v>0</v>
          </cell>
          <cell r="AO277">
            <v>0</v>
          </cell>
          <cell r="AP277">
            <v>0</v>
          </cell>
          <cell r="AQ277">
            <v>0</v>
          </cell>
          <cell r="AR277">
            <v>0</v>
          </cell>
          <cell r="AS277">
            <v>5</v>
          </cell>
          <cell r="AT277">
            <v>1.25</v>
          </cell>
          <cell r="AU277">
            <v>279.55</v>
          </cell>
          <cell r="AV277">
            <v>69.887500000000003</v>
          </cell>
          <cell r="AW277">
            <v>279.55</v>
          </cell>
          <cell r="AX277">
            <v>279.55</v>
          </cell>
          <cell r="AY277">
            <v>0</v>
          </cell>
          <cell r="AZ277">
            <v>0</v>
          </cell>
          <cell r="BA277">
            <v>0</v>
          </cell>
          <cell r="BB277">
            <v>0</v>
          </cell>
          <cell r="BC277">
            <v>0</v>
          </cell>
          <cell r="BD277">
            <v>0</v>
          </cell>
          <cell r="BE277">
            <v>0</v>
          </cell>
          <cell r="BF277">
            <v>0</v>
          </cell>
          <cell r="BG277">
            <v>0</v>
          </cell>
          <cell r="BH277">
            <v>1744.095</v>
          </cell>
          <cell r="BI277">
            <v>1737.6375</v>
          </cell>
          <cell r="BJ277">
            <v>1744.095</v>
          </cell>
          <cell r="BK277">
            <v>1737.6375</v>
          </cell>
          <cell r="BL277">
            <v>1744.095</v>
          </cell>
          <cell r="BM277">
            <v>1744.095</v>
          </cell>
          <cell r="BN277" t="str">
            <v>&lt;--ADMw_F--</v>
          </cell>
          <cell r="BO277">
            <v>0</v>
          </cell>
          <cell r="BP277">
            <v>0</v>
          </cell>
          <cell r="BQ277">
            <v>495.56</v>
          </cell>
          <cell r="BR277">
            <v>24</v>
          </cell>
          <cell r="BS277">
            <v>0.7</v>
          </cell>
          <cell r="BT277" t="str">
            <v>&lt;--Spacer--&gt;</v>
          </cell>
          <cell r="BU277" t="str">
            <v>&lt;--Spacer--&gt;</v>
          </cell>
          <cell r="BV277" t="str">
            <v>&lt;--Spacer--&gt;</v>
          </cell>
          <cell r="BW277" t="str">
            <v>&lt;--Spacer--&gt;</v>
          </cell>
          <cell r="BX277">
            <v>2200</v>
          </cell>
          <cell r="BY277">
            <v>2460000</v>
          </cell>
          <cell r="BZ277">
            <v>0</v>
          </cell>
          <cell r="CA277">
            <v>0</v>
          </cell>
          <cell r="CB277">
            <v>34000</v>
          </cell>
          <cell r="CC277">
            <v>0</v>
          </cell>
          <cell r="CD277">
            <v>0</v>
          </cell>
          <cell r="CE277">
            <v>0</v>
          </cell>
          <cell r="CF277">
            <v>0</v>
          </cell>
          <cell r="CG277">
            <v>9.61</v>
          </cell>
          <cell r="CH277">
            <v>687000</v>
          </cell>
          <cell r="CI277">
            <v>1353.21</v>
          </cell>
          <cell r="CJ277">
            <v>1353.21</v>
          </cell>
          <cell r="CK277">
            <v>1353.21</v>
          </cell>
          <cell r="CL277">
            <v>0</v>
          </cell>
          <cell r="CM277">
            <v>0</v>
          </cell>
          <cell r="CN277" t="str">
            <v>--ADMw_C--&gt;</v>
          </cell>
          <cell r="CO277">
            <v>1353.21</v>
          </cell>
          <cell r="CP277">
            <v>1353.21</v>
          </cell>
          <cell r="CQ277">
            <v>1353.21</v>
          </cell>
          <cell r="CR277">
            <v>0</v>
          </cell>
          <cell r="CS277">
            <v>131</v>
          </cell>
          <cell r="CT277">
            <v>131</v>
          </cell>
          <cell r="CU277">
            <v>0</v>
          </cell>
          <cell r="CV277">
            <v>372.63</v>
          </cell>
          <cell r="CW277">
            <v>186.315</v>
          </cell>
          <cell r="CX277">
            <v>372.63</v>
          </cell>
          <cell r="CY277">
            <v>372.63</v>
          </cell>
          <cell r="CZ277">
            <v>0</v>
          </cell>
          <cell r="DA277">
            <v>3.54</v>
          </cell>
          <cell r="DB277">
            <v>3.54</v>
          </cell>
          <cell r="DC277">
            <v>3.54</v>
          </cell>
          <cell r="DD277">
            <v>3.54</v>
          </cell>
          <cell r="DE277">
            <v>0</v>
          </cell>
          <cell r="DF277">
            <v>0</v>
          </cell>
          <cell r="DG277">
            <v>0</v>
          </cell>
          <cell r="DH277">
            <v>0</v>
          </cell>
          <cell r="DI277">
            <v>0</v>
          </cell>
          <cell r="DJ277">
            <v>0</v>
          </cell>
          <cell r="DK277">
            <v>5</v>
          </cell>
          <cell r="DL277">
            <v>1.25</v>
          </cell>
          <cell r="DM277">
            <v>275.12</v>
          </cell>
          <cell r="DN277">
            <v>68.78</v>
          </cell>
          <cell r="DO277">
            <v>275.12</v>
          </cell>
          <cell r="DP277">
            <v>275.12</v>
          </cell>
          <cell r="DQ277">
            <v>0</v>
          </cell>
          <cell r="DR277">
            <v>0</v>
          </cell>
          <cell r="DS277">
            <v>0</v>
          </cell>
          <cell r="DT277">
            <v>0</v>
          </cell>
          <cell r="DU277">
            <v>0</v>
          </cell>
          <cell r="DV277">
            <v>0</v>
          </cell>
          <cell r="DW277">
            <v>0</v>
          </cell>
          <cell r="DX277">
            <v>0</v>
          </cell>
          <cell r="DY277">
            <v>0</v>
          </cell>
          <cell r="DZ277">
            <v>1729.3475000000001</v>
          </cell>
          <cell r="EA277">
            <v>1744.095</v>
          </cell>
          <cell r="EB277">
            <v>1729.3475000000001</v>
          </cell>
          <cell r="EC277">
            <v>1744.095</v>
          </cell>
          <cell r="ED277">
            <v>1744.095</v>
          </cell>
          <cell r="EE277">
            <v>1744.095</v>
          </cell>
          <cell r="EF277" t="str">
            <v>&lt;--ADMw_C--</v>
          </cell>
          <cell r="EG277">
            <v>-1.65E-3</v>
          </cell>
          <cell r="EH277">
            <v>0</v>
          </cell>
          <cell r="EI277">
            <v>506.84</v>
          </cell>
          <cell r="EJ277">
            <v>30</v>
          </cell>
          <cell r="EK277">
            <v>0.7</v>
          </cell>
          <cell r="EL277" t="str">
            <v>&lt;--Spacer--&gt;</v>
          </cell>
          <cell r="EM277" t="str">
            <v>&lt;--Spacer--&gt;</v>
          </cell>
          <cell r="EN277" t="str">
            <v>&lt;--Spacer--&gt;</v>
          </cell>
          <cell r="EO277" t="str">
            <v>&lt;--Spacer--&gt;</v>
          </cell>
          <cell r="EP277">
            <v>2200</v>
          </cell>
          <cell r="EQ277">
            <v>2027595</v>
          </cell>
          <cell r="ER277">
            <v>2012</v>
          </cell>
          <cell r="ES277">
            <v>145716</v>
          </cell>
          <cell r="ET277">
            <v>37445</v>
          </cell>
          <cell r="EU277">
            <v>0</v>
          </cell>
          <cell r="EV277">
            <v>0</v>
          </cell>
          <cell r="EW277">
            <v>0</v>
          </cell>
          <cell r="EX277">
            <v>0</v>
          </cell>
          <cell r="EY277">
            <v>10.34</v>
          </cell>
          <cell r="EZ277">
            <v>562801</v>
          </cell>
          <cell r="FA277">
            <v>1340.25</v>
          </cell>
          <cell r="FB277">
            <v>1340.25</v>
          </cell>
          <cell r="FC277">
            <v>1340.25</v>
          </cell>
          <cell r="FD277">
            <v>0</v>
          </cell>
          <cell r="FE277">
            <v>0</v>
          </cell>
          <cell r="FF277" t="str">
            <v>--ADMw_P--&gt;</v>
          </cell>
          <cell r="FG277">
            <v>1340.25</v>
          </cell>
          <cell r="FH277">
            <v>1340.25</v>
          </cell>
          <cell r="FI277">
            <v>1340.25</v>
          </cell>
          <cell r="FJ277">
            <v>0</v>
          </cell>
          <cell r="FK277">
            <v>143</v>
          </cell>
          <cell r="FL277">
            <v>143</v>
          </cell>
          <cell r="FM277">
            <v>0</v>
          </cell>
          <cell r="FN277">
            <v>364.87</v>
          </cell>
          <cell r="FO277">
            <v>182.435</v>
          </cell>
          <cell r="FP277">
            <v>364.87</v>
          </cell>
          <cell r="FQ277">
            <v>364.87</v>
          </cell>
          <cell r="FR277">
            <v>0</v>
          </cell>
          <cell r="FS277">
            <v>1.63</v>
          </cell>
          <cell r="FT277">
            <v>1.63</v>
          </cell>
          <cell r="FU277">
            <v>1.63</v>
          </cell>
          <cell r="FV277">
            <v>1.63</v>
          </cell>
          <cell r="FW277">
            <v>0</v>
          </cell>
          <cell r="FX277">
            <v>0</v>
          </cell>
          <cell r="FY277">
            <v>0</v>
          </cell>
          <cell r="FZ277">
            <v>0</v>
          </cell>
          <cell r="GA277">
            <v>0</v>
          </cell>
          <cell r="GB277">
            <v>0</v>
          </cell>
          <cell r="GC277">
            <v>0</v>
          </cell>
          <cell r="GD277">
            <v>0</v>
          </cell>
          <cell r="GE277">
            <v>248.13</v>
          </cell>
          <cell r="GF277">
            <v>62.032499999999999</v>
          </cell>
          <cell r="GG277">
            <v>248.13</v>
          </cell>
          <cell r="GH277">
            <v>248.13</v>
          </cell>
          <cell r="GI277">
            <v>0</v>
          </cell>
          <cell r="GJ277">
            <v>0</v>
          </cell>
          <cell r="GK277">
            <v>0</v>
          </cell>
          <cell r="GL277">
            <v>0</v>
          </cell>
          <cell r="GM277">
            <v>0</v>
          </cell>
          <cell r="GN277">
            <v>0</v>
          </cell>
          <cell r="GO277">
            <v>0</v>
          </cell>
          <cell r="GP277">
            <v>0</v>
          </cell>
          <cell r="GQ277">
            <v>0</v>
          </cell>
          <cell r="GR277">
            <v>1756.16</v>
          </cell>
          <cell r="GS277">
            <v>1729.3475000000001</v>
          </cell>
          <cell r="GT277">
            <v>1756.16</v>
          </cell>
          <cell r="GU277">
            <v>1729.3475000000001</v>
          </cell>
          <cell r="GV277">
            <v>1756.16</v>
          </cell>
          <cell r="GW277">
            <v>1756.16</v>
          </cell>
          <cell r="GX277" t="str">
            <v>&lt;--ADMw_P--</v>
          </cell>
          <cell r="GY277">
            <v>-1.482E-3</v>
          </cell>
          <cell r="GZ277">
            <v>0</v>
          </cell>
          <cell r="HA277">
            <v>419.92</v>
          </cell>
          <cell r="HB277">
            <v>13</v>
          </cell>
          <cell r="HC277">
            <v>0.7</v>
          </cell>
          <cell r="HD277" t="str">
            <v>&lt;--Spacer--&gt;</v>
          </cell>
          <cell r="HE277" t="str">
            <v>&lt;--Spacer--&gt;</v>
          </cell>
          <cell r="HF277" t="str">
            <v>&lt;--Spacer--&gt;</v>
          </cell>
          <cell r="HG277" t="str">
            <v>&lt;--Spacer--&gt;</v>
          </cell>
          <cell r="HH277">
            <v>2200</v>
          </cell>
          <cell r="HI277">
            <v>1645022</v>
          </cell>
          <cell r="HJ277">
            <v>1956</v>
          </cell>
          <cell r="HK277">
            <v>174703</v>
          </cell>
          <cell r="HL277">
            <v>32960</v>
          </cell>
          <cell r="HM277">
            <v>0</v>
          </cell>
          <cell r="HN277">
            <v>0</v>
          </cell>
          <cell r="HO277">
            <v>0</v>
          </cell>
          <cell r="HP277">
            <v>0</v>
          </cell>
          <cell r="HQ277">
            <v>9.42</v>
          </cell>
          <cell r="HR277">
            <v>529965</v>
          </cell>
          <cell r="HS277">
            <v>1349.83</v>
          </cell>
          <cell r="HT277">
            <v>1349.83</v>
          </cell>
          <cell r="HU277">
            <v>1349.83</v>
          </cell>
          <cell r="HV277">
            <v>0</v>
          </cell>
          <cell r="HW277">
            <v>0</v>
          </cell>
          <cell r="HX277" t="str">
            <v>--ADMw_O--&gt;</v>
          </cell>
          <cell r="HY277">
            <v>1349.83</v>
          </cell>
          <cell r="HZ277">
            <v>1349.83</v>
          </cell>
          <cell r="IA277">
            <v>1349.83</v>
          </cell>
          <cell r="IB277">
            <v>0</v>
          </cell>
          <cell r="IC277">
            <v>135</v>
          </cell>
          <cell r="ID277">
            <v>135</v>
          </cell>
          <cell r="IE277">
            <v>0</v>
          </cell>
          <cell r="IF277">
            <v>398.8</v>
          </cell>
          <cell r="IG277">
            <v>199.4</v>
          </cell>
          <cell r="IH277">
            <v>398.8</v>
          </cell>
          <cell r="II277">
            <v>398.8</v>
          </cell>
          <cell r="IJ277">
            <v>0</v>
          </cell>
          <cell r="IK277">
            <v>0</v>
          </cell>
          <cell r="IL277">
            <v>0</v>
          </cell>
          <cell r="IM277">
            <v>0</v>
          </cell>
          <cell r="IN277">
            <v>0</v>
          </cell>
          <cell r="IO277">
            <v>0</v>
          </cell>
          <cell r="IP277">
            <v>0</v>
          </cell>
          <cell r="IQ277">
            <v>0</v>
          </cell>
          <cell r="IR277">
            <v>0</v>
          </cell>
          <cell r="IS277">
            <v>0</v>
          </cell>
          <cell r="IT277">
            <v>0</v>
          </cell>
          <cell r="IU277">
            <v>6</v>
          </cell>
          <cell r="IV277">
            <v>1.5</v>
          </cell>
          <cell r="IW277">
            <v>281.72000000000003</v>
          </cell>
          <cell r="IX277">
            <v>70.430000000000007</v>
          </cell>
          <cell r="IY277">
            <v>281.72000000000003</v>
          </cell>
          <cell r="IZ277">
            <v>281.72000000000003</v>
          </cell>
          <cell r="JA277">
            <v>0</v>
          </cell>
          <cell r="JB277">
            <v>0</v>
          </cell>
          <cell r="JC277">
            <v>0</v>
          </cell>
          <cell r="JD277">
            <v>0</v>
          </cell>
          <cell r="JE277">
            <v>0</v>
          </cell>
          <cell r="JF277">
            <v>0</v>
          </cell>
          <cell r="JG277">
            <v>0</v>
          </cell>
          <cell r="JH277">
            <v>0</v>
          </cell>
          <cell r="JI277">
            <v>0</v>
          </cell>
          <cell r="JJ277">
            <v>1756.16</v>
          </cell>
          <cell r="JK277">
            <v>1756.16</v>
          </cell>
          <cell r="JL277" t="str">
            <v>&lt;--ADMw_O--</v>
          </cell>
          <cell r="JM277">
            <v>0</v>
          </cell>
          <cell r="JN277">
            <v>0</v>
          </cell>
          <cell r="JO277">
            <v>392.62</v>
          </cell>
          <cell r="JP277">
            <v>14</v>
          </cell>
          <cell r="JQ277">
            <v>0.7</v>
          </cell>
          <cell r="JR277">
            <v>43640.35126797454</v>
          </cell>
          <cell r="JS277">
            <v>1</v>
          </cell>
          <cell r="JT277">
            <v>2</v>
          </cell>
        </row>
        <row r="278">
          <cell r="A278">
            <v>2205</v>
          </cell>
          <cell r="B278">
            <v>2205</v>
          </cell>
          <cell r="C278" t="str">
            <v>30007</v>
          </cell>
          <cell r="D278" t="str">
            <v>Umatilla</v>
          </cell>
          <cell r="E278" t="str">
            <v>Milton-Freewater Unified SD 7</v>
          </cell>
          <cell r="G278">
            <v>2200</v>
          </cell>
          <cell r="H278">
            <v>3050000</v>
          </cell>
          <cell r="I278">
            <v>2500</v>
          </cell>
          <cell r="J278">
            <v>0</v>
          </cell>
          <cell r="K278">
            <v>46000</v>
          </cell>
          <cell r="L278">
            <v>0</v>
          </cell>
          <cell r="M278">
            <v>0</v>
          </cell>
          <cell r="N278">
            <v>0</v>
          </cell>
          <cell r="O278">
            <v>0</v>
          </cell>
          <cell r="P278">
            <v>12.34</v>
          </cell>
          <cell r="Q278">
            <v>780000</v>
          </cell>
          <cell r="R278">
            <v>1750</v>
          </cell>
          <cell r="S278">
            <v>1750</v>
          </cell>
          <cell r="T278">
            <v>1750</v>
          </cell>
          <cell r="U278">
            <v>0</v>
          </cell>
          <cell r="V278" t="str">
            <v>--ADMw_F--&gt;</v>
          </cell>
          <cell r="W278">
            <v>1750</v>
          </cell>
          <cell r="X278">
            <v>1750</v>
          </cell>
          <cell r="Y278">
            <v>1750</v>
          </cell>
          <cell r="Z278">
            <v>0</v>
          </cell>
          <cell r="AA278">
            <v>210</v>
          </cell>
          <cell r="AB278">
            <v>192.5</v>
          </cell>
          <cell r="AC278">
            <v>1.8</v>
          </cell>
          <cell r="AD278">
            <v>380</v>
          </cell>
          <cell r="AE278">
            <v>190</v>
          </cell>
          <cell r="AF278">
            <v>380</v>
          </cell>
          <cell r="AG278">
            <v>380</v>
          </cell>
          <cell r="AH278">
            <v>0</v>
          </cell>
          <cell r="AI278">
            <v>5</v>
          </cell>
          <cell r="AJ278">
            <v>5</v>
          </cell>
          <cell r="AK278">
            <v>5</v>
          </cell>
          <cell r="AL278">
            <v>5</v>
          </cell>
          <cell r="AM278">
            <v>0</v>
          </cell>
          <cell r="AN278">
            <v>0</v>
          </cell>
          <cell r="AO278">
            <v>0</v>
          </cell>
          <cell r="AP278">
            <v>0</v>
          </cell>
          <cell r="AQ278">
            <v>0</v>
          </cell>
          <cell r="AR278">
            <v>0</v>
          </cell>
          <cell r="AS278">
            <v>10</v>
          </cell>
          <cell r="AT278">
            <v>2.5</v>
          </cell>
          <cell r="AU278">
            <v>402.62</v>
          </cell>
          <cell r="AV278">
            <v>100.655</v>
          </cell>
          <cell r="AW278">
            <v>402.62</v>
          </cell>
          <cell r="AX278">
            <v>402.62</v>
          </cell>
          <cell r="AY278">
            <v>0</v>
          </cell>
          <cell r="AZ278">
            <v>0</v>
          </cell>
          <cell r="BA278">
            <v>0</v>
          </cell>
          <cell r="BB278">
            <v>0</v>
          </cell>
          <cell r="BC278">
            <v>0</v>
          </cell>
          <cell r="BD278">
            <v>0</v>
          </cell>
          <cell r="BE278">
            <v>0</v>
          </cell>
          <cell r="BF278">
            <v>0</v>
          </cell>
          <cell r="BG278">
            <v>0</v>
          </cell>
          <cell r="BH278">
            <v>2189.7939000000001</v>
          </cell>
          <cell r="BI278">
            <v>2242.4549999999999</v>
          </cell>
          <cell r="BJ278">
            <v>2189.7939000000001</v>
          </cell>
          <cell r="BK278">
            <v>2242.4549999999999</v>
          </cell>
          <cell r="BL278">
            <v>2242.4549999999999</v>
          </cell>
          <cell r="BM278">
            <v>2242.4549999999999</v>
          </cell>
          <cell r="BN278" t="str">
            <v>&lt;--ADMw_F--</v>
          </cell>
          <cell r="BO278">
            <v>-1.859E-3</v>
          </cell>
          <cell r="BP278">
            <v>0</v>
          </cell>
          <cell r="BQ278">
            <v>445.71</v>
          </cell>
          <cell r="BR278">
            <v>18</v>
          </cell>
          <cell r="BS278">
            <v>0.7</v>
          </cell>
          <cell r="BT278" t="str">
            <v>&lt;--Spacer--&gt;</v>
          </cell>
          <cell r="BU278" t="str">
            <v>&lt;--Spacer--&gt;</v>
          </cell>
          <cell r="BV278" t="str">
            <v>&lt;--Spacer--&gt;</v>
          </cell>
          <cell r="BW278" t="str">
            <v>&lt;--Spacer--&gt;</v>
          </cell>
          <cell r="BX278">
            <v>2200</v>
          </cell>
          <cell r="BY278">
            <v>3050000</v>
          </cell>
          <cell r="BZ278">
            <v>2500</v>
          </cell>
          <cell r="CA278">
            <v>0</v>
          </cell>
          <cell r="CB278">
            <v>46000</v>
          </cell>
          <cell r="CC278">
            <v>0</v>
          </cell>
          <cell r="CD278">
            <v>0</v>
          </cell>
          <cell r="CE278">
            <v>0</v>
          </cell>
          <cell r="CF278">
            <v>0</v>
          </cell>
          <cell r="CG278">
            <v>10.39</v>
          </cell>
          <cell r="CH278">
            <v>780000</v>
          </cell>
          <cell r="CI278">
            <v>1725.49</v>
          </cell>
          <cell r="CJ278">
            <v>1725.49</v>
          </cell>
          <cell r="CK278">
            <v>1725.49</v>
          </cell>
          <cell r="CL278">
            <v>0</v>
          </cell>
          <cell r="CM278">
            <v>0</v>
          </cell>
          <cell r="CN278" t="str">
            <v>--ADMw_C--&gt;</v>
          </cell>
          <cell r="CO278">
            <v>1725.49</v>
          </cell>
          <cell r="CP278">
            <v>1725.49</v>
          </cell>
          <cell r="CQ278">
            <v>1725.49</v>
          </cell>
          <cell r="CR278">
            <v>0</v>
          </cell>
          <cell r="CS278">
            <v>206</v>
          </cell>
          <cell r="CT278">
            <v>189.8039</v>
          </cell>
          <cell r="CU278">
            <v>1.8</v>
          </cell>
          <cell r="CV278">
            <v>336.19</v>
          </cell>
          <cell r="CW278">
            <v>168.095</v>
          </cell>
          <cell r="CX278">
            <v>336.19</v>
          </cell>
          <cell r="CY278">
            <v>336.19</v>
          </cell>
          <cell r="CZ278">
            <v>0</v>
          </cell>
          <cell r="DA278">
            <v>2.86</v>
          </cell>
          <cell r="DB278">
            <v>2.86</v>
          </cell>
          <cell r="DC278">
            <v>2.86</v>
          </cell>
          <cell r="DD278">
            <v>2.86</v>
          </cell>
          <cell r="DE278">
            <v>0</v>
          </cell>
          <cell r="DF278">
            <v>0</v>
          </cell>
          <cell r="DG278">
            <v>0</v>
          </cell>
          <cell r="DH278">
            <v>0</v>
          </cell>
          <cell r="DI278">
            <v>0</v>
          </cell>
          <cell r="DJ278">
            <v>0</v>
          </cell>
          <cell r="DK278">
            <v>10</v>
          </cell>
          <cell r="DL278">
            <v>2.5</v>
          </cell>
          <cell r="DM278">
            <v>396.98</v>
          </cell>
          <cell r="DN278">
            <v>99.245000000000005</v>
          </cell>
          <cell r="DO278">
            <v>396.98</v>
          </cell>
          <cell r="DP278">
            <v>396.98</v>
          </cell>
          <cell r="DQ278">
            <v>0</v>
          </cell>
          <cell r="DR278">
            <v>0</v>
          </cell>
          <cell r="DS278">
            <v>0</v>
          </cell>
          <cell r="DT278">
            <v>0</v>
          </cell>
          <cell r="DU278">
            <v>0</v>
          </cell>
          <cell r="DV278">
            <v>0</v>
          </cell>
          <cell r="DW278">
            <v>0</v>
          </cell>
          <cell r="DX278">
            <v>0</v>
          </cell>
          <cell r="DY278">
            <v>0</v>
          </cell>
          <cell r="DZ278">
            <v>2186.8683000000001</v>
          </cell>
          <cell r="EA278">
            <v>2189.7939000000001</v>
          </cell>
          <cell r="EB278">
            <v>2186.8683000000001</v>
          </cell>
          <cell r="EC278">
            <v>2189.7939000000001</v>
          </cell>
          <cell r="ED278">
            <v>2189.7939000000001</v>
          </cell>
          <cell r="EE278">
            <v>2189.7939000000001</v>
          </cell>
          <cell r="EF278" t="str">
            <v>&lt;--ADMw_C--</v>
          </cell>
          <cell r="EG278">
            <v>-3.0300000000000001E-3</v>
          </cell>
          <cell r="EH278">
            <v>0</v>
          </cell>
          <cell r="EI278">
            <v>450.68</v>
          </cell>
          <cell r="EJ278">
            <v>20</v>
          </cell>
          <cell r="EK278">
            <v>0.7</v>
          </cell>
          <cell r="EL278" t="str">
            <v>&lt;--Spacer--&gt;</v>
          </cell>
          <cell r="EM278" t="str">
            <v>&lt;--Spacer--&gt;</v>
          </cell>
          <cell r="EN278" t="str">
            <v>&lt;--Spacer--&gt;</v>
          </cell>
          <cell r="EO278" t="str">
            <v>&lt;--Spacer--&gt;</v>
          </cell>
          <cell r="EP278">
            <v>2200</v>
          </cell>
          <cell r="EQ278">
            <v>2961016</v>
          </cell>
          <cell r="ER278">
            <v>2489</v>
          </cell>
          <cell r="ES278">
            <v>166391</v>
          </cell>
          <cell r="ET278">
            <v>46319</v>
          </cell>
          <cell r="EU278">
            <v>0</v>
          </cell>
          <cell r="EV278">
            <v>0</v>
          </cell>
          <cell r="EW278">
            <v>0</v>
          </cell>
          <cell r="EX278">
            <v>0</v>
          </cell>
          <cell r="EY278">
            <v>12.34</v>
          </cell>
          <cell r="EZ278">
            <v>812321</v>
          </cell>
          <cell r="FA278">
            <v>1714.28</v>
          </cell>
          <cell r="FB278">
            <v>1714.28</v>
          </cell>
          <cell r="FC278">
            <v>1714.28</v>
          </cell>
          <cell r="FD278">
            <v>0</v>
          </cell>
          <cell r="FE278">
            <v>0</v>
          </cell>
          <cell r="FF278" t="str">
            <v>--ADMw_P--&gt;</v>
          </cell>
          <cell r="FG278">
            <v>1714.28</v>
          </cell>
          <cell r="FH278">
            <v>1714.28</v>
          </cell>
          <cell r="FI278">
            <v>1714.28</v>
          </cell>
          <cell r="FJ278">
            <v>0</v>
          </cell>
          <cell r="FK278">
            <v>210</v>
          </cell>
          <cell r="FL278">
            <v>188.57079999999999</v>
          </cell>
          <cell r="FM278">
            <v>1.8</v>
          </cell>
          <cell r="FN278">
            <v>358.39</v>
          </cell>
          <cell r="FO278">
            <v>179.19499999999999</v>
          </cell>
          <cell r="FP278">
            <v>358.39</v>
          </cell>
          <cell r="FQ278">
            <v>358.39</v>
          </cell>
          <cell r="FR278">
            <v>0</v>
          </cell>
          <cell r="FS278">
            <v>3.25</v>
          </cell>
          <cell r="FT278">
            <v>3.25</v>
          </cell>
          <cell r="FU278">
            <v>3.25</v>
          </cell>
          <cell r="FV278">
            <v>3.25</v>
          </cell>
          <cell r="FW278">
            <v>0</v>
          </cell>
          <cell r="FX278">
            <v>0</v>
          </cell>
          <cell r="FY278">
            <v>0</v>
          </cell>
          <cell r="FZ278">
            <v>0</v>
          </cell>
          <cell r="GA278">
            <v>0</v>
          </cell>
          <cell r="GB278">
            <v>0</v>
          </cell>
          <cell r="GC278">
            <v>8</v>
          </cell>
          <cell r="GD278">
            <v>2</v>
          </cell>
          <cell r="GE278">
            <v>391.09</v>
          </cell>
          <cell r="GF278">
            <v>97.772499999999994</v>
          </cell>
          <cell r="GG278">
            <v>391.09</v>
          </cell>
          <cell r="GH278">
            <v>391.09</v>
          </cell>
          <cell r="GI278">
            <v>0</v>
          </cell>
          <cell r="GJ278">
            <v>0</v>
          </cell>
          <cell r="GK278">
            <v>0</v>
          </cell>
          <cell r="GL278">
            <v>0</v>
          </cell>
          <cell r="GM278">
            <v>0</v>
          </cell>
          <cell r="GN278">
            <v>0</v>
          </cell>
          <cell r="GO278">
            <v>0</v>
          </cell>
          <cell r="GP278">
            <v>0</v>
          </cell>
          <cell r="GQ278">
            <v>0</v>
          </cell>
          <cell r="GR278">
            <v>2240.7337000000002</v>
          </cell>
          <cell r="GS278">
            <v>2186.8683000000001</v>
          </cell>
          <cell r="GT278">
            <v>2240.7337000000002</v>
          </cell>
          <cell r="GU278">
            <v>2186.8683000000001</v>
          </cell>
          <cell r="GV278">
            <v>2240.7337000000002</v>
          </cell>
          <cell r="GW278">
            <v>2240.7337000000002</v>
          </cell>
          <cell r="GX278" t="str">
            <v>&lt;--ADMw_P--</v>
          </cell>
          <cell r="GY278">
            <v>-5.5770000000000004E-3</v>
          </cell>
          <cell r="GZ278">
            <v>0</v>
          </cell>
          <cell r="HA278">
            <v>473.86</v>
          </cell>
          <cell r="HB278">
            <v>20</v>
          </cell>
          <cell r="HC278">
            <v>0.7</v>
          </cell>
          <cell r="HD278" t="str">
            <v>&lt;--Spacer--&gt;</v>
          </cell>
          <cell r="HE278" t="str">
            <v>&lt;--Spacer--&gt;</v>
          </cell>
          <cell r="HF278" t="str">
            <v>&lt;--Spacer--&gt;</v>
          </cell>
          <cell r="HG278" t="str">
            <v>&lt;--Spacer--&gt;</v>
          </cell>
          <cell r="HH278">
            <v>2200</v>
          </cell>
          <cell r="HI278">
            <v>2782500</v>
          </cell>
          <cell r="HJ278">
            <v>2467</v>
          </cell>
          <cell r="HK278">
            <v>199433</v>
          </cell>
          <cell r="HL278">
            <v>41560</v>
          </cell>
          <cell r="HM278">
            <v>0</v>
          </cell>
          <cell r="HN278">
            <v>0</v>
          </cell>
          <cell r="HO278">
            <v>0</v>
          </cell>
          <cell r="HP278">
            <v>0</v>
          </cell>
          <cell r="HQ278">
            <v>11.32</v>
          </cell>
          <cell r="HR278">
            <v>768542</v>
          </cell>
          <cell r="HS278">
            <v>1724.92</v>
          </cell>
          <cell r="HT278">
            <v>1724.92</v>
          </cell>
          <cell r="HU278">
            <v>1724.92</v>
          </cell>
          <cell r="HV278">
            <v>0</v>
          </cell>
          <cell r="HW278">
            <v>0</v>
          </cell>
          <cell r="HX278" t="str">
            <v>--ADMw_O--&gt;</v>
          </cell>
          <cell r="HY278">
            <v>1724.92</v>
          </cell>
          <cell r="HZ278">
            <v>1724.92</v>
          </cell>
          <cell r="IA278">
            <v>1724.92</v>
          </cell>
          <cell r="IB278">
            <v>0</v>
          </cell>
          <cell r="IC278">
            <v>204</v>
          </cell>
          <cell r="ID278">
            <v>189.74119999999999</v>
          </cell>
          <cell r="IE278">
            <v>1.3</v>
          </cell>
          <cell r="IF278">
            <v>369.07</v>
          </cell>
          <cell r="IG278">
            <v>184.535</v>
          </cell>
          <cell r="IH278">
            <v>369.07</v>
          </cell>
          <cell r="II278">
            <v>369.07</v>
          </cell>
          <cell r="IJ278">
            <v>0</v>
          </cell>
          <cell r="IK278">
            <v>3.24</v>
          </cell>
          <cell r="IL278">
            <v>3.24</v>
          </cell>
          <cell r="IM278">
            <v>3.24</v>
          </cell>
          <cell r="IN278">
            <v>3.24</v>
          </cell>
          <cell r="IO278">
            <v>0</v>
          </cell>
          <cell r="IP278">
            <v>0</v>
          </cell>
          <cell r="IQ278">
            <v>0</v>
          </cell>
          <cell r="IR278">
            <v>0</v>
          </cell>
          <cell r="IS278">
            <v>0</v>
          </cell>
          <cell r="IT278">
            <v>0</v>
          </cell>
          <cell r="IU278">
            <v>6</v>
          </cell>
          <cell r="IV278">
            <v>1.5</v>
          </cell>
          <cell r="IW278">
            <v>541.99</v>
          </cell>
          <cell r="IX278">
            <v>135.4975</v>
          </cell>
          <cell r="IY278">
            <v>541.99</v>
          </cell>
          <cell r="IZ278">
            <v>541.99</v>
          </cell>
          <cell r="JA278">
            <v>0</v>
          </cell>
          <cell r="JB278">
            <v>0</v>
          </cell>
          <cell r="JC278">
            <v>0</v>
          </cell>
          <cell r="JD278">
            <v>0</v>
          </cell>
          <cell r="JE278">
            <v>0</v>
          </cell>
          <cell r="JF278">
            <v>0</v>
          </cell>
          <cell r="JG278">
            <v>0</v>
          </cell>
          <cell r="JH278">
            <v>0</v>
          </cell>
          <cell r="JI278">
            <v>0</v>
          </cell>
          <cell r="JJ278">
            <v>2240.7337000000002</v>
          </cell>
          <cell r="JK278">
            <v>2240.7337000000002</v>
          </cell>
          <cell r="JL278" t="str">
            <v>&lt;--ADMw_O--</v>
          </cell>
          <cell r="JM278">
            <v>-1.3375E-2</v>
          </cell>
          <cell r="JN278">
            <v>0</v>
          </cell>
          <cell r="JO278">
            <v>445.55</v>
          </cell>
          <cell r="JP278">
            <v>20</v>
          </cell>
          <cell r="JQ278">
            <v>0.7</v>
          </cell>
          <cell r="JR278">
            <v>43640.35126797454</v>
          </cell>
          <cell r="JS278">
            <v>1</v>
          </cell>
          <cell r="JT278">
            <v>2</v>
          </cell>
        </row>
        <row r="279">
          <cell r="A279">
            <v>2206</v>
          </cell>
          <cell r="B279">
            <v>2206</v>
          </cell>
          <cell r="C279" t="str">
            <v>30008</v>
          </cell>
          <cell r="D279" t="str">
            <v>Umatilla</v>
          </cell>
          <cell r="E279" t="str">
            <v>Hermiston SD 8</v>
          </cell>
          <cell r="G279">
            <v>2200</v>
          </cell>
          <cell r="H279">
            <v>9275000</v>
          </cell>
          <cell r="I279">
            <v>8400</v>
          </cell>
          <cell r="J279">
            <v>0</v>
          </cell>
          <cell r="K279">
            <v>165000</v>
          </cell>
          <cell r="L279">
            <v>0</v>
          </cell>
          <cell r="M279">
            <v>0</v>
          </cell>
          <cell r="N279">
            <v>0</v>
          </cell>
          <cell r="O279">
            <v>0</v>
          </cell>
          <cell r="P279">
            <v>10.54</v>
          </cell>
          <cell r="Q279">
            <v>1750000</v>
          </cell>
          <cell r="R279">
            <v>5734</v>
          </cell>
          <cell r="S279">
            <v>5734</v>
          </cell>
          <cell r="T279">
            <v>5734</v>
          </cell>
          <cell r="U279">
            <v>0</v>
          </cell>
          <cell r="V279" t="str">
            <v>--ADMw_F--&gt;</v>
          </cell>
          <cell r="W279">
            <v>5734</v>
          </cell>
          <cell r="X279">
            <v>5734</v>
          </cell>
          <cell r="Y279">
            <v>5734</v>
          </cell>
          <cell r="Z279">
            <v>0</v>
          </cell>
          <cell r="AA279">
            <v>750</v>
          </cell>
          <cell r="AB279">
            <v>630.74</v>
          </cell>
          <cell r="AC279">
            <v>6.1</v>
          </cell>
          <cell r="AD279">
            <v>1000</v>
          </cell>
          <cell r="AE279">
            <v>500</v>
          </cell>
          <cell r="AF279">
            <v>1000</v>
          </cell>
          <cell r="AG279">
            <v>1000</v>
          </cell>
          <cell r="AH279">
            <v>0</v>
          </cell>
          <cell r="AI279">
            <v>10</v>
          </cell>
          <cell r="AJ279">
            <v>10</v>
          </cell>
          <cell r="AK279">
            <v>10</v>
          </cell>
          <cell r="AL279">
            <v>10</v>
          </cell>
          <cell r="AM279">
            <v>0</v>
          </cell>
          <cell r="AN279">
            <v>0</v>
          </cell>
          <cell r="AO279">
            <v>0</v>
          </cell>
          <cell r="AP279">
            <v>0</v>
          </cell>
          <cell r="AQ279">
            <v>0</v>
          </cell>
          <cell r="AR279">
            <v>0</v>
          </cell>
          <cell r="AS279">
            <v>23</v>
          </cell>
          <cell r="AT279">
            <v>5.75</v>
          </cell>
          <cell r="AU279">
            <v>870</v>
          </cell>
          <cell r="AV279">
            <v>217.5</v>
          </cell>
          <cell r="AW279">
            <v>870</v>
          </cell>
          <cell r="AX279">
            <v>870</v>
          </cell>
          <cell r="AY279">
            <v>0</v>
          </cell>
          <cell r="AZ279">
            <v>0</v>
          </cell>
          <cell r="BA279">
            <v>0</v>
          </cell>
          <cell r="BB279">
            <v>0</v>
          </cell>
          <cell r="BC279">
            <v>0</v>
          </cell>
          <cell r="BD279">
            <v>0</v>
          </cell>
          <cell r="BE279">
            <v>0</v>
          </cell>
          <cell r="BF279">
            <v>0</v>
          </cell>
          <cell r="BG279">
            <v>0</v>
          </cell>
          <cell r="BH279">
            <v>7060.0300999999999</v>
          </cell>
          <cell r="BI279">
            <v>7104.09</v>
          </cell>
          <cell r="BJ279">
            <v>7060.0300999999999</v>
          </cell>
          <cell r="BK279">
            <v>7104.09</v>
          </cell>
          <cell r="BL279">
            <v>7104.09</v>
          </cell>
          <cell r="BM279">
            <v>7104.09</v>
          </cell>
          <cell r="BN279" t="str">
            <v>&lt;--ADMw_F--</v>
          </cell>
          <cell r="BO279">
            <v>-1.6609999999999999E-3</v>
          </cell>
          <cell r="BP279">
            <v>0</v>
          </cell>
          <cell r="BQ279">
            <v>305.2</v>
          </cell>
          <cell r="BR279">
            <v>5</v>
          </cell>
          <cell r="BS279">
            <v>0.7</v>
          </cell>
          <cell r="BT279" t="str">
            <v>&lt;--Spacer--&gt;</v>
          </cell>
          <cell r="BU279" t="str">
            <v>&lt;--Spacer--&gt;</v>
          </cell>
          <cell r="BV279" t="str">
            <v>&lt;--Spacer--&gt;</v>
          </cell>
          <cell r="BW279" t="str">
            <v>&lt;--Spacer--&gt;</v>
          </cell>
          <cell r="BX279">
            <v>2200</v>
          </cell>
          <cell r="BY279">
            <v>9050000</v>
          </cell>
          <cell r="BZ279">
            <v>8300</v>
          </cell>
          <cell r="CA279">
            <v>0</v>
          </cell>
          <cell r="CB279">
            <v>155000</v>
          </cell>
          <cell r="CC279">
            <v>0</v>
          </cell>
          <cell r="CD279">
            <v>0</v>
          </cell>
          <cell r="CE279">
            <v>0</v>
          </cell>
          <cell r="CF279">
            <v>0</v>
          </cell>
          <cell r="CG279">
            <v>10.220000000000001</v>
          </cell>
          <cell r="CH279">
            <v>1600000</v>
          </cell>
          <cell r="CI279">
            <v>5697.41</v>
          </cell>
          <cell r="CJ279">
            <v>5697.41</v>
          </cell>
          <cell r="CK279">
            <v>5697.41</v>
          </cell>
          <cell r="CL279">
            <v>0</v>
          </cell>
          <cell r="CM279">
            <v>0</v>
          </cell>
          <cell r="CN279" t="str">
            <v>--ADMw_C--&gt;</v>
          </cell>
          <cell r="CO279">
            <v>5697.41</v>
          </cell>
          <cell r="CP279">
            <v>5697.41</v>
          </cell>
          <cell r="CQ279">
            <v>5697.41</v>
          </cell>
          <cell r="CR279">
            <v>0</v>
          </cell>
          <cell r="CS279">
            <v>702</v>
          </cell>
          <cell r="CT279">
            <v>626.71510000000001</v>
          </cell>
          <cell r="CU279">
            <v>6.1</v>
          </cell>
          <cell r="CV279">
            <v>994.55</v>
          </cell>
          <cell r="CW279">
            <v>497.27499999999998</v>
          </cell>
          <cell r="CX279">
            <v>994.55</v>
          </cell>
          <cell r="CY279">
            <v>994.55</v>
          </cell>
          <cell r="CZ279">
            <v>0</v>
          </cell>
          <cell r="DA279">
            <v>9.2799999999999994</v>
          </cell>
          <cell r="DB279">
            <v>9.2799999999999994</v>
          </cell>
          <cell r="DC279">
            <v>9.2799999999999994</v>
          </cell>
          <cell r="DD279">
            <v>9.2799999999999994</v>
          </cell>
          <cell r="DE279">
            <v>0</v>
          </cell>
          <cell r="DF279">
            <v>0</v>
          </cell>
          <cell r="DG279">
            <v>0</v>
          </cell>
          <cell r="DH279">
            <v>0</v>
          </cell>
          <cell r="DI279">
            <v>0</v>
          </cell>
          <cell r="DJ279">
            <v>0</v>
          </cell>
          <cell r="DK279">
            <v>23</v>
          </cell>
          <cell r="DL279">
            <v>5.75</v>
          </cell>
          <cell r="DM279">
            <v>870</v>
          </cell>
          <cell r="DN279">
            <v>217.5</v>
          </cell>
          <cell r="DO279">
            <v>870</v>
          </cell>
          <cell r="DP279">
            <v>870</v>
          </cell>
          <cell r="DQ279">
            <v>0</v>
          </cell>
          <cell r="DR279">
            <v>0</v>
          </cell>
          <cell r="DS279">
            <v>0</v>
          </cell>
          <cell r="DT279">
            <v>0</v>
          </cell>
          <cell r="DU279">
            <v>0</v>
          </cell>
          <cell r="DV279">
            <v>0</v>
          </cell>
          <cell r="DW279">
            <v>0</v>
          </cell>
          <cell r="DX279">
            <v>0</v>
          </cell>
          <cell r="DY279">
            <v>0</v>
          </cell>
          <cell r="DZ279">
            <v>7012.1580999999996</v>
          </cell>
          <cell r="EA279">
            <v>7060.0300999999999</v>
          </cell>
          <cell r="EB279">
            <v>7012.1580999999996</v>
          </cell>
          <cell r="EC279">
            <v>7060.0300999999999</v>
          </cell>
          <cell r="ED279">
            <v>7060.0300999999999</v>
          </cell>
          <cell r="EE279">
            <v>7060.0300999999999</v>
          </cell>
          <cell r="EF279" t="str">
            <v>&lt;--ADMw_C--</v>
          </cell>
          <cell r="EG279">
            <v>-1.9239999999999999E-3</v>
          </cell>
          <cell r="EH279">
            <v>0</v>
          </cell>
          <cell r="EI279">
            <v>280.29000000000002</v>
          </cell>
          <cell r="EJ279">
            <v>5</v>
          </cell>
          <cell r="EK279">
            <v>0.7</v>
          </cell>
          <cell r="EL279" t="str">
            <v>&lt;--Spacer--&gt;</v>
          </cell>
          <cell r="EM279" t="str">
            <v>&lt;--Spacer--&gt;</v>
          </cell>
          <cell r="EN279" t="str">
            <v>&lt;--Spacer--&gt;</v>
          </cell>
          <cell r="EO279" t="str">
            <v>&lt;--Spacer--&gt;</v>
          </cell>
          <cell r="EP279">
            <v>2200</v>
          </cell>
          <cell r="EQ279">
            <v>8823667</v>
          </cell>
          <cell r="ER279">
            <v>7990</v>
          </cell>
          <cell r="ES279">
            <v>538924</v>
          </cell>
          <cell r="ET279">
            <v>148716</v>
          </cell>
          <cell r="EU279">
            <v>0</v>
          </cell>
          <cell r="EV279">
            <v>0</v>
          </cell>
          <cell r="EW279">
            <v>0</v>
          </cell>
          <cell r="EX279">
            <v>0</v>
          </cell>
          <cell r="EY279">
            <v>10.54</v>
          </cell>
          <cell r="EZ279">
            <v>1478668</v>
          </cell>
          <cell r="FA279">
            <v>5659.21</v>
          </cell>
          <cell r="FB279">
            <v>5659.21</v>
          </cell>
          <cell r="FC279">
            <v>5659.21</v>
          </cell>
          <cell r="FD279">
            <v>0</v>
          </cell>
          <cell r="FE279">
            <v>0</v>
          </cell>
          <cell r="FF279" t="str">
            <v>--ADMw_P--&gt;</v>
          </cell>
          <cell r="FG279">
            <v>5659.21</v>
          </cell>
          <cell r="FH279">
            <v>5659.21</v>
          </cell>
          <cell r="FI279">
            <v>5659.21</v>
          </cell>
          <cell r="FJ279">
            <v>0</v>
          </cell>
          <cell r="FK279">
            <v>723</v>
          </cell>
          <cell r="FL279">
            <v>622.51310000000001</v>
          </cell>
          <cell r="FM279">
            <v>6.1</v>
          </cell>
          <cell r="FN279">
            <v>964.85</v>
          </cell>
          <cell r="FO279">
            <v>482.42500000000001</v>
          </cell>
          <cell r="FP279">
            <v>964.85</v>
          </cell>
          <cell r="FQ279">
            <v>964.85</v>
          </cell>
          <cell r="FR279">
            <v>0</v>
          </cell>
          <cell r="FS279">
            <v>12.91</v>
          </cell>
          <cell r="FT279">
            <v>12.91</v>
          </cell>
          <cell r="FU279">
            <v>12.91</v>
          </cell>
          <cell r="FV279">
            <v>12.91</v>
          </cell>
          <cell r="FW279">
            <v>0</v>
          </cell>
          <cell r="FX279">
            <v>0</v>
          </cell>
          <cell r="FY279">
            <v>0</v>
          </cell>
          <cell r="FZ279">
            <v>0</v>
          </cell>
          <cell r="GA279">
            <v>0</v>
          </cell>
          <cell r="GB279">
            <v>0</v>
          </cell>
          <cell r="GC279">
            <v>27</v>
          </cell>
          <cell r="GD279">
            <v>6.75</v>
          </cell>
          <cell r="GE279">
            <v>889</v>
          </cell>
          <cell r="GF279">
            <v>222.25</v>
          </cell>
          <cell r="GG279">
            <v>889</v>
          </cell>
          <cell r="GH279">
            <v>889</v>
          </cell>
          <cell r="GI279">
            <v>0</v>
          </cell>
          <cell r="GJ279">
            <v>0</v>
          </cell>
          <cell r="GK279">
            <v>0</v>
          </cell>
          <cell r="GL279">
            <v>0</v>
          </cell>
          <cell r="GM279">
            <v>0</v>
          </cell>
          <cell r="GN279">
            <v>0</v>
          </cell>
          <cell r="GO279">
            <v>0</v>
          </cell>
          <cell r="GP279">
            <v>0</v>
          </cell>
          <cell r="GQ279">
            <v>0</v>
          </cell>
          <cell r="GR279">
            <v>7052.5346</v>
          </cell>
          <cell r="GS279">
            <v>7012.1580999999996</v>
          </cell>
          <cell r="GT279">
            <v>7052.5346</v>
          </cell>
          <cell r="GU279">
            <v>7012.1580999999996</v>
          </cell>
          <cell r="GV279">
            <v>7052.5346</v>
          </cell>
          <cell r="GW279">
            <v>7052.5346</v>
          </cell>
          <cell r="GX279" t="str">
            <v>&lt;--ADMw_P--</v>
          </cell>
          <cell r="GY279">
            <v>-3.6280000000000001E-3</v>
          </cell>
          <cell r="GZ279">
            <v>0</v>
          </cell>
          <cell r="HA279">
            <v>261.29000000000002</v>
          </cell>
          <cell r="HB279">
            <v>4</v>
          </cell>
          <cell r="HC279">
            <v>0.7</v>
          </cell>
          <cell r="HD279" t="str">
            <v>&lt;--Spacer--&gt;</v>
          </cell>
          <cell r="HE279" t="str">
            <v>&lt;--Spacer--&gt;</v>
          </cell>
          <cell r="HF279" t="str">
            <v>&lt;--Spacer--&gt;</v>
          </cell>
          <cell r="HG279" t="str">
            <v>&lt;--Spacer--&gt;</v>
          </cell>
          <cell r="HH279">
            <v>2200</v>
          </cell>
          <cell r="HI279">
            <v>8633571</v>
          </cell>
          <cell r="HJ279">
            <v>7363</v>
          </cell>
          <cell r="HK279">
            <v>640316</v>
          </cell>
          <cell r="HL279">
            <v>124054</v>
          </cell>
          <cell r="HM279">
            <v>0</v>
          </cell>
          <cell r="HN279">
            <v>0</v>
          </cell>
          <cell r="HO279">
            <v>0</v>
          </cell>
          <cell r="HP279">
            <v>0</v>
          </cell>
          <cell r="HQ279">
            <v>10.07</v>
          </cell>
          <cell r="HR279">
            <v>1414086</v>
          </cell>
          <cell r="HS279">
            <v>5586.86</v>
          </cell>
          <cell r="HT279">
            <v>5586.86</v>
          </cell>
          <cell r="HU279">
            <v>5586.86</v>
          </cell>
          <cell r="HV279">
            <v>0</v>
          </cell>
          <cell r="HW279">
            <v>0</v>
          </cell>
          <cell r="HX279" t="str">
            <v>--ADMw_O--&gt;</v>
          </cell>
          <cell r="HY279">
            <v>5586.86</v>
          </cell>
          <cell r="HZ279">
            <v>5586.86</v>
          </cell>
          <cell r="IA279">
            <v>5586.86</v>
          </cell>
          <cell r="IB279">
            <v>0</v>
          </cell>
          <cell r="IC279">
            <v>724</v>
          </cell>
          <cell r="ID279">
            <v>614.55460000000005</v>
          </cell>
          <cell r="IE279">
            <v>8.8000000000000007</v>
          </cell>
          <cell r="IF279">
            <v>1013.6</v>
          </cell>
          <cell r="IG279">
            <v>506.8</v>
          </cell>
          <cell r="IH279">
            <v>1013.6</v>
          </cell>
          <cell r="II279">
            <v>1013.6</v>
          </cell>
          <cell r="IJ279">
            <v>0</v>
          </cell>
          <cell r="IK279">
            <v>8.77</v>
          </cell>
          <cell r="IL279">
            <v>8.77</v>
          </cell>
          <cell r="IM279">
            <v>8.77</v>
          </cell>
          <cell r="IN279">
            <v>8.77</v>
          </cell>
          <cell r="IO279">
            <v>0</v>
          </cell>
          <cell r="IP279">
            <v>0</v>
          </cell>
          <cell r="IQ279">
            <v>0</v>
          </cell>
          <cell r="IR279">
            <v>0</v>
          </cell>
          <cell r="IS279">
            <v>0</v>
          </cell>
          <cell r="IT279">
            <v>0</v>
          </cell>
          <cell r="IU279">
            <v>25</v>
          </cell>
          <cell r="IV279">
            <v>6.25</v>
          </cell>
          <cell r="IW279">
            <v>1282</v>
          </cell>
          <cell r="IX279">
            <v>320.5</v>
          </cell>
          <cell r="IY279">
            <v>1282</v>
          </cell>
          <cell r="IZ279">
            <v>1282</v>
          </cell>
          <cell r="JA279">
            <v>0</v>
          </cell>
          <cell r="JB279">
            <v>0</v>
          </cell>
          <cell r="JC279">
            <v>0</v>
          </cell>
          <cell r="JD279">
            <v>0</v>
          </cell>
          <cell r="JE279">
            <v>0</v>
          </cell>
          <cell r="JF279">
            <v>0</v>
          </cell>
          <cell r="JG279">
            <v>0</v>
          </cell>
          <cell r="JH279">
            <v>0</v>
          </cell>
          <cell r="JI279">
            <v>0</v>
          </cell>
          <cell r="JJ279">
            <v>7052.5346</v>
          </cell>
          <cell r="JK279">
            <v>7052.5346</v>
          </cell>
          <cell r="JL279" t="str">
            <v>&lt;--ADMw_O--</v>
          </cell>
          <cell r="JM279">
            <v>-6.3350000000000004E-3</v>
          </cell>
          <cell r="JN279">
            <v>0</v>
          </cell>
          <cell r="JO279">
            <v>253.11</v>
          </cell>
          <cell r="JP279">
            <v>4</v>
          </cell>
          <cell r="JQ279">
            <v>0.7</v>
          </cell>
          <cell r="JR279">
            <v>43640.35126797454</v>
          </cell>
          <cell r="JS279">
            <v>1</v>
          </cell>
          <cell r="JT279">
            <v>2</v>
          </cell>
        </row>
        <row r="280">
          <cell r="A280">
            <v>2207</v>
          </cell>
          <cell r="B280">
            <v>2207</v>
          </cell>
          <cell r="C280" t="str">
            <v>30016</v>
          </cell>
          <cell r="D280" t="str">
            <v>Umatilla</v>
          </cell>
          <cell r="E280" t="str">
            <v>Pendleton SD 16</v>
          </cell>
          <cell r="G280">
            <v>2200</v>
          </cell>
          <cell r="H280">
            <v>6190000</v>
          </cell>
          <cell r="I280">
            <v>5000</v>
          </cell>
          <cell r="J280">
            <v>0</v>
          </cell>
          <cell r="K280">
            <v>90000</v>
          </cell>
          <cell r="L280">
            <v>0</v>
          </cell>
          <cell r="M280">
            <v>0</v>
          </cell>
          <cell r="N280">
            <v>0</v>
          </cell>
          <cell r="O280">
            <v>0</v>
          </cell>
          <cell r="P280">
            <v>15.57</v>
          </cell>
          <cell r="Q280">
            <v>1340000</v>
          </cell>
          <cell r="R280">
            <v>3075</v>
          </cell>
          <cell r="S280">
            <v>3075</v>
          </cell>
          <cell r="T280">
            <v>3075</v>
          </cell>
          <cell r="U280">
            <v>0</v>
          </cell>
          <cell r="V280" t="str">
            <v>--ADMw_F--&gt;</v>
          </cell>
          <cell r="W280">
            <v>3075</v>
          </cell>
          <cell r="X280">
            <v>3075</v>
          </cell>
          <cell r="Y280">
            <v>3075</v>
          </cell>
          <cell r="Z280">
            <v>0</v>
          </cell>
          <cell r="AA280">
            <v>460</v>
          </cell>
          <cell r="AB280">
            <v>338.25</v>
          </cell>
          <cell r="AC280">
            <v>35.299999999999997</v>
          </cell>
          <cell r="AD280">
            <v>50</v>
          </cell>
          <cell r="AE280">
            <v>25</v>
          </cell>
          <cell r="AF280">
            <v>50</v>
          </cell>
          <cell r="AG280">
            <v>50</v>
          </cell>
          <cell r="AH280">
            <v>0</v>
          </cell>
          <cell r="AI280">
            <v>2</v>
          </cell>
          <cell r="AJ280">
            <v>2</v>
          </cell>
          <cell r="AK280">
            <v>2</v>
          </cell>
          <cell r="AL280">
            <v>2</v>
          </cell>
          <cell r="AM280">
            <v>0</v>
          </cell>
          <cell r="AN280">
            <v>0</v>
          </cell>
          <cell r="AO280">
            <v>0</v>
          </cell>
          <cell r="AP280">
            <v>0</v>
          </cell>
          <cell r="AQ280">
            <v>0</v>
          </cell>
          <cell r="AR280">
            <v>0</v>
          </cell>
          <cell r="AS280">
            <v>20</v>
          </cell>
          <cell r="AT280">
            <v>5</v>
          </cell>
          <cell r="AU280">
            <v>457.37</v>
          </cell>
          <cell r="AV280">
            <v>114.3425</v>
          </cell>
          <cell r="AW280">
            <v>457.37</v>
          </cell>
          <cell r="AX280">
            <v>457.37</v>
          </cell>
          <cell r="AY280">
            <v>0</v>
          </cell>
          <cell r="AZ280">
            <v>0</v>
          </cell>
          <cell r="BA280">
            <v>0</v>
          </cell>
          <cell r="BB280">
            <v>0</v>
          </cell>
          <cell r="BC280">
            <v>0</v>
          </cell>
          <cell r="BD280">
            <v>0</v>
          </cell>
          <cell r="BE280">
            <v>0</v>
          </cell>
          <cell r="BF280">
            <v>0</v>
          </cell>
          <cell r="BG280">
            <v>0</v>
          </cell>
          <cell r="BH280">
            <v>3523.0223999999998</v>
          </cell>
          <cell r="BI280">
            <v>3594.8924999999999</v>
          </cell>
          <cell r="BJ280">
            <v>3601.9324000000001</v>
          </cell>
          <cell r="BK280">
            <v>3594.8924999999999</v>
          </cell>
          <cell r="BL280">
            <v>3594.8924999999999</v>
          </cell>
          <cell r="BM280">
            <v>3601.9324000000001</v>
          </cell>
          <cell r="BN280" t="str">
            <v>&lt;--ADMw_F--</v>
          </cell>
          <cell r="BO280">
            <v>-5.1599999999999997E-3</v>
          </cell>
          <cell r="BP280">
            <v>0</v>
          </cell>
          <cell r="BQ280">
            <v>435.77</v>
          </cell>
          <cell r="BR280">
            <v>16</v>
          </cell>
          <cell r="BS280">
            <v>0.7</v>
          </cell>
          <cell r="BT280" t="str">
            <v>&lt;--Spacer--&gt;</v>
          </cell>
          <cell r="BU280" t="str">
            <v>&lt;--Spacer--&gt;</v>
          </cell>
          <cell r="BV280" t="str">
            <v>&lt;--Spacer--&gt;</v>
          </cell>
          <cell r="BW280" t="str">
            <v>&lt;--Spacer--&gt;</v>
          </cell>
          <cell r="BX280">
            <v>2200</v>
          </cell>
          <cell r="BY280">
            <v>6025000</v>
          </cell>
          <cell r="BZ280">
            <v>5000</v>
          </cell>
          <cell r="CA280">
            <v>0</v>
          </cell>
          <cell r="CB280">
            <v>85000</v>
          </cell>
          <cell r="CC280">
            <v>0</v>
          </cell>
          <cell r="CD280">
            <v>0</v>
          </cell>
          <cell r="CE280">
            <v>0</v>
          </cell>
          <cell r="CF280">
            <v>0</v>
          </cell>
          <cell r="CG280">
            <v>15.82</v>
          </cell>
          <cell r="CH280">
            <v>1320000</v>
          </cell>
          <cell r="CI280">
            <v>3002.54</v>
          </cell>
          <cell r="CJ280">
            <v>3078.59</v>
          </cell>
          <cell r="CK280">
            <v>3002.54</v>
          </cell>
          <cell r="CL280">
            <v>76.05</v>
          </cell>
          <cell r="CM280">
            <v>0</v>
          </cell>
          <cell r="CN280" t="str">
            <v>--ADMw_C--&gt;</v>
          </cell>
          <cell r="CO280">
            <v>3002.54</v>
          </cell>
          <cell r="CP280">
            <v>3078.59</v>
          </cell>
          <cell r="CQ280">
            <v>3002.54</v>
          </cell>
          <cell r="CR280">
            <v>76.05</v>
          </cell>
          <cell r="CS280">
            <v>450</v>
          </cell>
          <cell r="CT280">
            <v>338.64490000000001</v>
          </cell>
          <cell r="CU280">
            <v>35.299999999999997</v>
          </cell>
          <cell r="CV280">
            <v>59.14</v>
          </cell>
          <cell r="CW280">
            <v>29.57</v>
          </cell>
          <cell r="CX280">
            <v>59.14</v>
          </cell>
          <cell r="CY280">
            <v>59.14</v>
          </cell>
          <cell r="CZ280">
            <v>0</v>
          </cell>
          <cell r="DA280">
            <v>0.35</v>
          </cell>
          <cell r="DB280">
            <v>0.35</v>
          </cell>
          <cell r="DC280">
            <v>0.35</v>
          </cell>
          <cell r="DD280">
            <v>0.35</v>
          </cell>
          <cell r="DE280">
            <v>0</v>
          </cell>
          <cell r="DF280">
            <v>0</v>
          </cell>
          <cell r="DG280">
            <v>0</v>
          </cell>
          <cell r="DH280">
            <v>0</v>
          </cell>
          <cell r="DI280">
            <v>0</v>
          </cell>
          <cell r="DJ280">
            <v>0</v>
          </cell>
          <cell r="DK280">
            <v>20</v>
          </cell>
          <cell r="DL280">
            <v>5</v>
          </cell>
          <cell r="DM280">
            <v>446.47</v>
          </cell>
          <cell r="DN280">
            <v>111.61750000000001</v>
          </cell>
          <cell r="DO280">
            <v>457.91</v>
          </cell>
          <cell r="DP280">
            <v>446.47</v>
          </cell>
          <cell r="DQ280">
            <v>11.44</v>
          </cell>
          <cell r="DR280">
            <v>0</v>
          </cell>
          <cell r="DS280">
            <v>0</v>
          </cell>
          <cell r="DT280">
            <v>0</v>
          </cell>
          <cell r="DU280">
            <v>0</v>
          </cell>
          <cell r="DV280">
            <v>0</v>
          </cell>
          <cell r="DW280">
            <v>0</v>
          </cell>
          <cell r="DX280">
            <v>0</v>
          </cell>
          <cell r="DY280">
            <v>0</v>
          </cell>
          <cell r="DZ280">
            <v>3536.3083999999999</v>
          </cell>
          <cell r="EA280">
            <v>3523.0223999999998</v>
          </cell>
          <cell r="EB280">
            <v>3615.4459000000002</v>
          </cell>
          <cell r="EC280">
            <v>3601.9324000000001</v>
          </cell>
          <cell r="ED280">
            <v>3536.3083999999999</v>
          </cell>
          <cell r="EE280">
            <v>3615.4459000000002</v>
          </cell>
          <cell r="EF280" t="str">
            <v>&lt;--ADMw_C--</v>
          </cell>
          <cell r="EG280">
            <v>-1.1377E-2</v>
          </cell>
          <cell r="EH280">
            <v>0</v>
          </cell>
          <cell r="EI280">
            <v>423.89</v>
          </cell>
          <cell r="EJ280">
            <v>17</v>
          </cell>
          <cell r="EK280">
            <v>0.7</v>
          </cell>
          <cell r="EL280" t="str">
            <v>&lt;--Spacer--&gt;</v>
          </cell>
          <cell r="EM280" t="str">
            <v>&lt;--Spacer--&gt;</v>
          </cell>
          <cell r="EN280" t="str">
            <v>&lt;--Spacer--&gt;</v>
          </cell>
          <cell r="EO280" t="str">
            <v>&lt;--Spacer--&gt;</v>
          </cell>
          <cell r="EP280">
            <v>2200</v>
          </cell>
          <cell r="EQ280">
            <v>5832794</v>
          </cell>
          <cell r="ER280">
            <v>4672</v>
          </cell>
          <cell r="ES280">
            <v>335573</v>
          </cell>
          <cell r="ET280">
            <v>86949</v>
          </cell>
          <cell r="EU280">
            <v>0</v>
          </cell>
          <cell r="EV280">
            <v>0</v>
          </cell>
          <cell r="EW280">
            <v>0</v>
          </cell>
          <cell r="EX280">
            <v>0</v>
          </cell>
          <cell r="EY280">
            <v>15.57</v>
          </cell>
          <cell r="EZ280">
            <v>1541771</v>
          </cell>
          <cell r="FA280">
            <v>3012.26</v>
          </cell>
          <cell r="FB280">
            <v>3088.44</v>
          </cell>
          <cell r="FC280">
            <v>3012.26</v>
          </cell>
          <cell r="FD280">
            <v>76.180000000000007</v>
          </cell>
          <cell r="FE280">
            <v>0</v>
          </cell>
          <cell r="FF280" t="str">
            <v>--ADMw_P--&gt;</v>
          </cell>
          <cell r="FG280">
            <v>3012.26</v>
          </cell>
          <cell r="FH280">
            <v>3088.44</v>
          </cell>
          <cell r="FI280">
            <v>3012.26</v>
          </cell>
          <cell r="FJ280">
            <v>76.180000000000007</v>
          </cell>
          <cell r="FK280">
            <v>440</v>
          </cell>
          <cell r="FL280">
            <v>339.72840000000002</v>
          </cell>
          <cell r="FM280">
            <v>35.299999999999997</v>
          </cell>
          <cell r="FN280">
            <v>46.67</v>
          </cell>
          <cell r="FO280">
            <v>23.335000000000001</v>
          </cell>
          <cell r="FP280">
            <v>46.67</v>
          </cell>
          <cell r="FQ280">
            <v>46.67</v>
          </cell>
          <cell r="FR280">
            <v>0</v>
          </cell>
          <cell r="FS280">
            <v>2.96</v>
          </cell>
          <cell r="FT280">
            <v>2.96</v>
          </cell>
          <cell r="FU280">
            <v>2.96</v>
          </cell>
          <cell r="FV280">
            <v>2.96</v>
          </cell>
          <cell r="FW280">
            <v>0</v>
          </cell>
          <cell r="FX280">
            <v>0</v>
          </cell>
          <cell r="FY280">
            <v>0</v>
          </cell>
          <cell r="FZ280">
            <v>0</v>
          </cell>
          <cell r="GA280">
            <v>0</v>
          </cell>
          <cell r="GB280">
            <v>0</v>
          </cell>
          <cell r="GC280">
            <v>23</v>
          </cell>
          <cell r="GD280">
            <v>5.75</v>
          </cell>
          <cell r="GE280">
            <v>467.9</v>
          </cell>
          <cell r="GF280">
            <v>116.97499999999999</v>
          </cell>
          <cell r="GG280">
            <v>479.73</v>
          </cell>
          <cell r="GH280">
            <v>467.9</v>
          </cell>
          <cell r="GI280">
            <v>11.83</v>
          </cell>
          <cell r="GJ280">
            <v>0</v>
          </cell>
          <cell r="GK280">
            <v>0</v>
          </cell>
          <cell r="GL280">
            <v>0</v>
          </cell>
          <cell r="GM280">
            <v>0</v>
          </cell>
          <cell r="GN280">
            <v>0</v>
          </cell>
          <cell r="GO280">
            <v>0</v>
          </cell>
          <cell r="GP280">
            <v>0</v>
          </cell>
          <cell r="GQ280">
            <v>0</v>
          </cell>
          <cell r="GR280">
            <v>3569.7649999999999</v>
          </cell>
          <cell r="GS280">
            <v>3536.3083999999999</v>
          </cell>
          <cell r="GT280">
            <v>3628.5825</v>
          </cell>
          <cell r="GU280">
            <v>3615.4459000000002</v>
          </cell>
          <cell r="GV280">
            <v>3569.7649999999999</v>
          </cell>
          <cell r="GW280">
            <v>3628.5825</v>
          </cell>
          <cell r="GX280" t="str">
            <v>&lt;--ADMw_P--</v>
          </cell>
          <cell r="GY280">
            <v>-9.8399999999999998E-3</v>
          </cell>
          <cell r="GZ280">
            <v>0</v>
          </cell>
          <cell r="HA280">
            <v>499.21</v>
          </cell>
          <cell r="HB280">
            <v>26</v>
          </cell>
          <cell r="HC280">
            <v>0.7</v>
          </cell>
          <cell r="HD280" t="str">
            <v>&lt;--Spacer--&gt;</v>
          </cell>
          <cell r="HE280" t="str">
            <v>&lt;--Spacer--&gt;</v>
          </cell>
          <cell r="HF280" t="str">
            <v>&lt;--Spacer--&gt;</v>
          </cell>
          <cell r="HG280" t="str">
            <v>&lt;--Spacer--&gt;</v>
          </cell>
          <cell r="HH280">
            <v>2200</v>
          </cell>
          <cell r="HI280">
            <v>5559192</v>
          </cell>
          <cell r="HJ280">
            <v>0</v>
          </cell>
          <cell r="HK280">
            <v>404354</v>
          </cell>
          <cell r="HL280">
            <v>80811</v>
          </cell>
          <cell r="HM280">
            <v>0</v>
          </cell>
          <cell r="HN280">
            <v>0</v>
          </cell>
          <cell r="HO280">
            <v>0</v>
          </cell>
          <cell r="HP280">
            <v>0</v>
          </cell>
          <cell r="HQ280">
            <v>15.11</v>
          </cell>
          <cell r="HR280">
            <v>1497847</v>
          </cell>
          <cell r="HS280">
            <v>3020.2</v>
          </cell>
          <cell r="HT280">
            <v>3076.25</v>
          </cell>
          <cell r="HU280">
            <v>3020.2</v>
          </cell>
          <cell r="HV280">
            <v>56.05</v>
          </cell>
          <cell r="HW280">
            <v>0</v>
          </cell>
          <cell r="HX280" t="str">
            <v>--ADMw_O--&gt;</v>
          </cell>
          <cell r="HY280">
            <v>3020.2</v>
          </cell>
          <cell r="HZ280">
            <v>3076.25</v>
          </cell>
          <cell r="IA280">
            <v>3020.2</v>
          </cell>
          <cell r="IB280">
            <v>56.05</v>
          </cell>
          <cell r="IC280">
            <v>416</v>
          </cell>
          <cell r="ID280">
            <v>338.38749999999999</v>
          </cell>
          <cell r="IE280">
            <v>28.8</v>
          </cell>
          <cell r="IF280">
            <v>52.11</v>
          </cell>
          <cell r="IG280">
            <v>26.055</v>
          </cell>
          <cell r="IH280">
            <v>52.11</v>
          </cell>
          <cell r="II280">
            <v>52.11</v>
          </cell>
          <cell r="IJ280">
            <v>0</v>
          </cell>
          <cell r="IK280">
            <v>4.93</v>
          </cell>
          <cell r="IL280">
            <v>4.93</v>
          </cell>
          <cell r="IM280">
            <v>4.93</v>
          </cell>
          <cell r="IN280">
            <v>4.93</v>
          </cell>
          <cell r="IO280">
            <v>0</v>
          </cell>
          <cell r="IP280">
            <v>0</v>
          </cell>
          <cell r="IQ280">
            <v>0</v>
          </cell>
          <cell r="IR280">
            <v>0</v>
          </cell>
          <cell r="IS280">
            <v>0</v>
          </cell>
          <cell r="IT280">
            <v>0</v>
          </cell>
          <cell r="IU280">
            <v>9</v>
          </cell>
          <cell r="IV280">
            <v>2.25</v>
          </cell>
          <cell r="IW280">
            <v>596.57000000000005</v>
          </cell>
          <cell r="IX280">
            <v>149.14250000000001</v>
          </cell>
          <cell r="IY280">
            <v>607.64</v>
          </cell>
          <cell r="IZ280">
            <v>596.57000000000005</v>
          </cell>
          <cell r="JA280">
            <v>11.07</v>
          </cell>
          <cell r="JB280">
            <v>0</v>
          </cell>
          <cell r="JC280">
            <v>0</v>
          </cell>
          <cell r="JD280">
            <v>0</v>
          </cell>
          <cell r="JE280">
            <v>0</v>
          </cell>
          <cell r="JF280">
            <v>0</v>
          </cell>
          <cell r="JG280">
            <v>0</v>
          </cell>
          <cell r="JH280">
            <v>0</v>
          </cell>
          <cell r="JI280">
            <v>0</v>
          </cell>
          <cell r="JJ280">
            <v>3569.7649999999999</v>
          </cell>
          <cell r="JK280">
            <v>3628.5825</v>
          </cell>
          <cell r="JL280" t="str">
            <v>&lt;--ADMw_O--</v>
          </cell>
          <cell r="JM280">
            <v>-9.3069999999999993E-3</v>
          </cell>
          <cell r="JN280">
            <v>0</v>
          </cell>
          <cell r="JO280">
            <v>486.91</v>
          </cell>
          <cell r="JP280">
            <v>34</v>
          </cell>
          <cell r="JQ280">
            <v>0.7</v>
          </cell>
          <cell r="JR280">
            <v>43640.35126797454</v>
          </cell>
          <cell r="JS280">
            <v>1</v>
          </cell>
          <cell r="JT280">
            <v>2</v>
          </cell>
        </row>
        <row r="281">
          <cell r="A281">
            <v>4202</v>
          </cell>
          <cell r="B281">
            <v>2207</v>
          </cell>
          <cell r="D281" t="str">
            <v>Umatilla</v>
          </cell>
          <cell r="E281" t="str">
            <v>Pendleton SD 16</v>
          </cell>
          <cell r="F281" t="str">
            <v>Nixyaawii Community School</v>
          </cell>
          <cell r="H281">
            <v>0</v>
          </cell>
          <cell r="I281">
            <v>0</v>
          </cell>
          <cell r="J281">
            <v>0</v>
          </cell>
          <cell r="K281">
            <v>0</v>
          </cell>
          <cell r="L281">
            <v>0</v>
          </cell>
          <cell r="M281">
            <v>0</v>
          </cell>
          <cell r="N281">
            <v>0</v>
          </cell>
          <cell r="O281">
            <v>0</v>
          </cell>
          <cell r="P281">
            <v>0</v>
          </cell>
          <cell r="Q281">
            <v>0</v>
          </cell>
          <cell r="R281">
            <v>0</v>
          </cell>
          <cell r="T281">
            <v>0</v>
          </cell>
          <cell r="U281">
            <v>0</v>
          </cell>
          <cell r="V281" t="str">
            <v>--ADMw_F--&gt;</v>
          </cell>
          <cell r="W281">
            <v>0</v>
          </cell>
          <cell r="Y281">
            <v>0</v>
          </cell>
          <cell r="Z281">
            <v>0</v>
          </cell>
          <cell r="AA281">
            <v>0</v>
          </cell>
          <cell r="AB281">
            <v>0</v>
          </cell>
          <cell r="AC281">
            <v>0</v>
          </cell>
          <cell r="AD281">
            <v>0</v>
          </cell>
          <cell r="AE281">
            <v>0</v>
          </cell>
          <cell r="AG281">
            <v>0</v>
          </cell>
          <cell r="AH281">
            <v>0</v>
          </cell>
          <cell r="AI281">
            <v>0</v>
          </cell>
          <cell r="AJ281">
            <v>0</v>
          </cell>
          <cell r="AL281">
            <v>0</v>
          </cell>
          <cell r="AM281">
            <v>0</v>
          </cell>
          <cell r="AN281">
            <v>0</v>
          </cell>
          <cell r="AO281">
            <v>0</v>
          </cell>
          <cell r="AQ281">
            <v>0</v>
          </cell>
          <cell r="AR281">
            <v>0</v>
          </cell>
          <cell r="AS281">
            <v>0</v>
          </cell>
          <cell r="AT281">
            <v>0</v>
          </cell>
          <cell r="AU281">
            <v>0</v>
          </cell>
          <cell r="AV281">
            <v>0</v>
          </cell>
          <cell r="AX281">
            <v>0</v>
          </cell>
          <cell r="AY281">
            <v>0</v>
          </cell>
          <cell r="AZ281">
            <v>0</v>
          </cell>
          <cell r="BB281">
            <v>0</v>
          </cell>
          <cell r="BC281">
            <v>0</v>
          </cell>
          <cell r="BD281">
            <v>0</v>
          </cell>
          <cell r="BF281">
            <v>0</v>
          </cell>
          <cell r="BG281">
            <v>0</v>
          </cell>
          <cell r="BH281">
            <v>78.91</v>
          </cell>
          <cell r="BI281">
            <v>0</v>
          </cell>
          <cell r="BL281">
            <v>78.91</v>
          </cell>
          <cell r="BN281" t="str">
            <v>&lt;--ADMw_F--</v>
          </cell>
          <cell r="BO281">
            <v>0</v>
          </cell>
          <cell r="BP281">
            <v>0</v>
          </cell>
          <cell r="BQ281">
            <v>0</v>
          </cell>
          <cell r="BR281">
            <v>0</v>
          </cell>
          <cell r="BS281">
            <v>0</v>
          </cell>
          <cell r="BT281" t="str">
            <v>&lt;--Spacer--&gt;</v>
          </cell>
          <cell r="BU281" t="str">
            <v>&lt;--Spacer--&gt;</v>
          </cell>
          <cell r="BV281" t="str">
            <v>&lt;--Spacer--&gt;</v>
          </cell>
          <cell r="BW281" t="str">
            <v>&lt;--Spacer--&gt;</v>
          </cell>
          <cell r="BY281">
            <v>0</v>
          </cell>
          <cell r="BZ281">
            <v>0</v>
          </cell>
          <cell r="CA281">
            <v>0</v>
          </cell>
          <cell r="CB281">
            <v>0</v>
          </cell>
          <cell r="CC281">
            <v>0</v>
          </cell>
          <cell r="CD281">
            <v>0</v>
          </cell>
          <cell r="CE281">
            <v>0</v>
          </cell>
          <cell r="CF281">
            <v>0</v>
          </cell>
          <cell r="CG281">
            <v>0</v>
          </cell>
          <cell r="CH281">
            <v>0</v>
          </cell>
          <cell r="CI281">
            <v>76.05</v>
          </cell>
          <cell r="CK281">
            <v>76.05</v>
          </cell>
          <cell r="CL281">
            <v>0</v>
          </cell>
          <cell r="CM281">
            <v>0</v>
          </cell>
          <cell r="CN281" t="str">
            <v>--ADMw_C--&gt;</v>
          </cell>
          <cell r="CO281">
            <v>76.05</v>
          </cell>
          <cell r="CQ281">
            <v>76.05</v>
          </cell>
          <cell r="CR281">
            <v>0</v>
          </cell>
          <cell r="CS281">
            <v>0</v>
          </cell>
          <cell r="CT281">
            <v>0</v>
          </cell>
          <cell r="CU281">
            <v>0</v>
          </cell>
          <cell r="CV281">
            <v>0</v>
          </cell>
          <cell r="CW281">
            <v>0</v>
          </cell>
          <cell r="CY281">
            <v>0</v>
          </cell>
          <cell r="CZ281">
            <v>0</v>
          </cell>
          <cell r="DA281">
            <v>0</v>
          </cell>
          <cell r="DB281">
            <v>0</v>
          </cell>
          <cell r="DD281">
            <v>0</v>
          </cell>
          <cell r="DE281">
            <v>0</v>
          </cell>
          <cell r="DF281">
            <v>0</v>
          </cell>
          <cell r="DG281">
            <v>0</v>
          </cell>
          <cell r="DI281">
            <v>0</v>
          </cell>
          <cell r="DJ281">
            <v>0</v>
          </cell>
          <cell r="DK281">
            <v>0</v>
          </cell>
          <cell r="DL281">
            <v>0</v>
          </cell>
          <cell r="DM281">
            <v>11.44</v>
          </cell>
          <cell r="DN281">
            <v>2.86</v>
          </cell>
          <cell r="DP281">
            <v>11.44</v>
          </cell>
          <cell r="DQ281">
            <v>0</v>
          </cell>
          <cell r="DR281">
            <v>0</v>
          </cell>
          <cell r="DT281">
            <v>0</v>
          </cell>
          <cell r="DU281">
            <v>0</v>
          </cell>
          <cell r="DV281">
            <v>0</v>
          </cell>
          <cell r="DX281">
            <v>0</v>
          </cell>
          <cell r="DY281">
            <v>0</v>
          </cell>
          <cell r="DZ281">
            <v>79.137500000000003</v>
          </cell>
          <cell r="EA281">
            <v>78.91</v>
          </cell>
          <cell r="ED281">
            <v>79.137500000000003</v>
          </cell>
          <cell r="EF281" t="str">
            <v>&lt;--ADMw_C--</v>
          </cell>
          <cell r="EG281">
            <v>-1.1377E-2</v>
          </cell>
          <cell r="EH281">
            <v>0</v>
          </cell>
          <cell r="EI281">
            <v>0</v>
          </cell>
          <cell r="EJ281">
            <v>0</v>
          </cell>
          <cell r="EK281">
            <v>0</v>
          </cell>
          <cell r="EL281" t="str">
            <v>&lt;--Spacer--&gt;</v>
          </cell>
          <cell r="EM281" t="str">
            <v>&lt;--Spacer--&gt;</v>
          </cell>
          <cell r="EN281" t="str">
            <v>&lt;--Spacer--&gt;</v>
          </cell>
          <cell r="EO281" t="str">
            <v>&lt;--Spacer--&gt;</v>
          </cell>
          <cell r="EQ281">
            <v>0</v>
          </cell>
          <cell r="ER281">
            <v>0</v>
          </cell>
          <cell r="ES281">
            <v>0</v>
          </cell>
          <cell r="ET281">
            <v>0</v>
          </cell>
          <cell r="EU281">
            <v>0</v>
          </cell>
          <cell r="EV281">
            <v>0</v>
          </cell>
          <cell r="EW281">
            <v>0</v>
          </cell>
          <cell r="EX281">
            <v>0</v>
          </cell>
          <cell r="EY281">
            <v>0</v>
          </cell>
          <cell r="EZ281">
            <v>0</v>
          </cell>
          <cell r="FA281">
            <v>76.180000000000007</v>
          </cell>
          <cell r="FC281">
            <v>76.180000000000007</v>
          </cell>
          <cell r="FD281">
            <v>0</v>
          </cell>
          <cell r="FE281">
            <v>0</v>
          </cell>
          <cell r="FF281" t="str">
            <v>--ADMw_P--&gt;</v>
          </cell>
          <cell r="FG281">
            <v>76.180000000000007</v>
          </cell>
          <cell r="FI281">
            <v>76.180000000000007</v>
          </cell>
          <cell r="FJ281">
            <v>0</v>
          </cell>
          <cell r="FK281">
            <v>0</v>
          </cell>
          <cell r="FL281">
            <v>0</v>
          </cell>
          <cell r="FM281">
            <v>0</v>
          </cell>
          <cell r="FN281">
            <v>0</v>
          </cell>
          <cell r="FO281">
            <v>0</v>
          </cell>
          <cell r="FQ281">
            <v>0</v>
          </cell>
          <cell r="FR281">
            <v>0</v>
          </cell>
          <cell r="FS281">
            <v>0</v>
          </cell>
          <cell r="FT281">
            <v>0</v>
          </cell>
          <cell r="FV281">
            <v>0</v>
          </cell>
          <cell r="FW281">
            <v>0</v>
          </cell>
          <cell r="FX281">
            <v>0</v>
          </cell>
          <cell r="FY281">
            <v>0</v>
          </cell>
          <cell r="GA281">
            <v>0</v>
          </cell>
          <cell r="GB281">
            <v>0</v>
          </cell>
          <cell r="GC281">
            <v>0</v>
          </cell>
          <cell r="GD281">
            <v>0</v>
          </cell>
          <cell r="GE281">
            <v>11.83</v>
          </cell>
          <cell r="GF281">
            <v>2.9575</v>
          </cell>
          <cell r="GH281">
            <v>11.83</v>
          </cell>
          <cell r="GI281">
            <v>0</v>
          </cell>
          <cell r="GJ281">
            <v>0</v>
          </cell>
          <cell r="GL281">
            <v>0</v>
          </cell>
          <cell r="GM281">
            <v>0</v>
          </cell>
          <cell r="GN281">
            <v>0</v>
          </cell>
          <cell r="GP281">
            <v>0</v>
          </cell>
          <cell r="GQ281">
            <v>0</v>
          </cell>
          <cell r="GR281">
            <v>58.817500000000003</v>
          </cell>
          <cell r="GS281">
            <v>79.137500000000003</v>
          </cell>
          <cell r="GV281">
            <v>79.137500000000003</v>
          </cell>
          <cell r="GX281" t="str">
            <v>&lt;--ADMw_P--</v>
          </cell>
          <cell r="GY281">
            <v>0</v>
          </cell>
          <cell r="GZ281">
            <v>0</v>
          </cell>
          <cell r="HA281">
            <v>0</v>
          </cell>
          <cell r="HB281">
            <v>0</v>
          </cell>
          <cell r="HC281">
            <v>0</v>
          </cell>
          <cell r="HD281" t="str">
            <v>&lt;--Spacer--&gt;</v>
          </cell>
          <cell r="HE281" t="str">
            <v>&lt;--Spacer--&gt;</v>
          </cell>
          <cell r="HF281" t="str">
            <v>&lt;--Spacer--&gt;</v>
          </cell>
          <cell r="HG281" t="str">
            <v>&lt;--Spacer--&gt;</v>
          </cell>
          <cell r="HI281">
            <v>0</v>
          </cell>
          <cell r="HJ281">
            <v>0</v>
          </cell>
          <cell r="HK281">
            <v>0</v>
          </cell>
          <cell r="HL281">
            <v>0</v>
          </cell>
          <cell r="HM281">
            <v>0</v>
          </cell>
          <cell r="HN281">
            <v>0</v>
          </cell>
          <cell r="HO281">
            <v>0</v>
          </cell>
          <cell r="HP281">
            <v>0</v>
          </cell>
          <cell r="HQ281">
            <v>0</v>
          </cell>
          <cell r="HR281">
            <v>0</v>
          </cell>
          <cell r="HS281">
            <v>56.05</v>
          </cell>
          <cell r="HU281">
            <v>56.05</v>
          </cell>
          <cell r="HV281">
            <v>0</v>
          </cell>
          <cell r="HW281">
            <v>0</v>
          </cell>
          <cell r="HX281" t="str">
            <v>--ADMw_O--&gt;</v>
          </cell>
          <cell r="HY281">
            <v>56.05</v>
          </cell>
          <cell r="IA281">
            <v>56.05</v>
          </cell>
          <cell r="IB281">
            <v>0</v>
          </cell>
          <cell r="IC281">
            <v>0</v>
          </cell>
          <cell r="ID281">
            <v>0</v>
          </cell>
          <cell r="IE281">
            <v>0</v>
          </cell>
          <cell r="IF281">
            <v>0</v>
          </cell>
          <cell r="IG281">
            <v>0</v>
          </cell>
          <cell r="II281">
            <v>0</v>
          </cell>
          <cell r="IJ281">
            <v>0</v>
          </cell>
          <cell r="IK281">
            <v>0</v>
          </cell>
          <cell r="IL281">
            <v>0</v>
          </cell>
          <cell r="IN281">
            <v>0</v>
          </cell>
          <cell r="IO281">
            <v>0</v>
          </cell>
          <cell r="IP281">
            <v>0</v>
          </cell>
          <cell r="IQ281">
            <v>0</v>
          </cell>
          <cell r="IS281">
            <v>0</v>
          </cell>
          <cell r="IT281">
            <v>0</v>
          </cell>
          <cell r="IU281">
            <v>0</v>
          </cell>
          <cell r="IV281">
            <v>0</v>
          </cell>
          <cell r="IW281">
            <v>11.07</v>
          </cell>
          <cell r="IX281">
            <v>2.7675000000000001</v>
          </cell>
          <cell r="IZ281">
            <v>11.07</v>
          </cell>
          <cell r="JA281">
            <v>0</v>
          </cell>
          <cell r="JB281">
            <v>0</v>
          </cell>
          <cell r="JD281">
            <v>0</v>
          </cell>
          <cell r="JE281">
            <v>0</v>
          </cell>
          <cell r="JF281">
            <v>0</v>
          </cell>
          <cell r="JH281">
            <v>0</v>
          </cell>
          <cell r="JI281">
            <v>0</v>
          </cell>
          <cell r="JJ281">
            <v>58.817500000000003</v>
          </cell>
          <cell r="JL281" t="str">
            <v>&lt;--ADMw_O--</v>
          </cell>
          <cell r="JM281">
            <v>0</v>
          </cell>
          <cell r="JN281">
            <v>0</v>
          </cell>
          <cell r="JO281">
            <v>0</v>
          </cell>
          <cell r="JP281">
            <v>0</v>
          </cell>
          <cell r="JQ281">
            <v>0</v>
          </cell>
          <cell r="JR281">
            <v>43640.35126797454</v>
          </cell>
          <cell r="JS281">
            <v>1</v>
          </cell>
          <cell r="JT281">
            <v>3</v>
          </cell>
        </row>
        <row r="282">
          <cell r="A282">
            <v>2208</v>
          </cell>
          <cell r="B282">
            <v>2208</v>
          </cell>
          <cell r="C282" t="str">
            <v>30029</v>
          </cell>
          <cell r="D282" t="str">
            <v>Umatilla</v>
          </cell>
          <cell r="E282" t="str">
            <v>Athena-Weston SD 29RJ</v>
          </cell>
          <cell r="G282">
            <v>2200</v>
          </cell>
          <cell r="H282">
            <v>1260000</v>
          </cell>
          <cell r="I282">
            <v>1000</v>
          </cell>
          <cell r="J282">
            <v>0</v>
          </cell>
          <cell r="K282">
            <v>16000</v>
          </cell>
          <cell r="L282">
            <v>0</v>
          </cell>
          <cell r="M282">
            <v>0</v>
          </cell>
          <cell r="N282">
            <v>0</v>
          </cell>
          <cell r="O282">
            <v>0</v>
          </cell>
          <cell r="P282">
            <v>15.72</v>
          </cell>
          <cell r="Q282">
            <v>250000</v>
          </cell>
          <cell r="R282">
            <v>560</v>
          </cell>
          <cell r="S282">
            <v>560</v>
          </cell>
          <cell r="T282">
            <v>560</v>
          </cell>
          <cell r="U282">
            <v>0</v>
          </cell>
          <cell r="V282" t="str">
            <v>--ADMw_F--&gt;</v>
          </cell>
          <cell r="W282">
            <v>560</v>
          </cell>
          <cell r="X282">
            <v>560</v>
          </cell>
          <cell r="Y282">
            <v>560</v>
          </cell>
          <cell r="Z282">
            <v>0</v>
          </cell>
          <cell r="AA282">
            <v>83</v>
          </cell>
          <cell r="AB282">
            <v>61.6</v>
          </cell>
          <cell r="AC282">
            <v>0</v>
          </cell>
          <cell r="AD282">
            <v>0</v>
          </cell>
          <cell r="AE282">
            <v>0</v>
          </cell>
          <cell r="AF282">
            <v>0</v>
          </cell>
          <cell r="AG282">
            <v>0</v>
          </cell>
          <cell r="AH282">
            <v>0</v>
          </cell>
          <cell r="AI282">
            <v>1</v>
          </cell>
          <cell r="AJ282">
            <v>1</v>
          </cell>
          <cell r="AK282">
            <v>1</v>
          </cell>
          <cell r="AL282">
            <v>1</v>
          </cell>
          <cell r="AM282">
            <v>0</v>
          </cell>
          <cell r="AN282">
            <v>0</v>
          </cell>
          <cell r="AO282">
            <v>0</v>
          </cell>
          <cell r="AP282">
            <v>0</v>
          </cell>
          <cell r="AQ282">
            <v>0</v>
          </cell>
          <cell r="AR282">
            <v>0</v>
          </cell>
          <cell r="AS282">
            <v>6</v>
          </cell>
          <cell r="AT282">
            <v>1.5</v>
          </cell>
          <cell r="AU282">
            <v>73</v>
          </cell>
          <cell r="AV282">
            <v>18.25</v>
          </cell>
          <cell r="AW282">
            <v>73</v>
          </cell>
          <cell r="AX282">
            <v>73</v>
          </cell>
          <cell r="AY282">
            <v>0</v>
          </cell>
          <cell r="AZ282">
            <v>0</v>
          </cell>
          <cell r="BA282">
            <v>0</v>
          </cell>
          <cell r="BB282">
            <v>0</v>
          </cell>
          <cell r="BC282">
            <v>0</v>
          </cell>
          <cell r="BD282">
            <v>88.66</v>
          </cell>
          <cell r="BE282">
            <v>88.66</v>
          </cell>
          <cell r="BF282">
            <v>88.66</v>
          </cell>
          <cell r="BG282">
            <v>0</v>
          </cell>
          <cell r="BH282">
            <v>755.36339999999996</v>
          </cell>
          <cell r="BI282">
            <v>731.01</v>
          </cell>
          <cell r="BJ282">
            <v>755.36339999999996</v>
          </cell>
          <cell r="BK282">
            <v>731.01</v>
          </cell>
          <cell r="BL282">
            <v>755.36339999999996</v>
          </cell>
          <cell r="BM282">
            <v>755.36339999999996</v>
          </cell>
          <cell r="BN282" t="str">
            <v>&lt;--ADMw_F--</v>
          </cell>
          <cell r="BO282">
            <v>-4.2839999999999996E-3</v>
          </cell>
          <cell r="BP282">
            <v>0</v>
          </cell>
          <cell r="BQ282">
            <v>446.43</v>
          </cell>
          <cell r="BR282">
            <v>18</v>
          </cell>
          <cell r="BS282">
            <v>0.7</v>
          </cell>
          <cell r="BT282" t="str">
            <v>&lt;--Spacer--&gt;</v>
          </cell>
          <cell r="BU282" t="str">
            <v>&lt;--Spacer--&gt;</v>
          </cell>
          <cell r="BV282" t="str">
            <v>&lt;--Spacer--&gt;</v>
          </cell>
          <cell r="BW282" t="str">
            <v>&lt;--Spacer--&gt;</v>
          </cell>
          <cell r="BX282">
            <v>2200</v>
          </cell>
          <cell r="BY282">
            <v>1260000</v>
          </cell>
          <cell r="BZ282">
            <v>1000</v>
          </cell>
          <cell r="CA282">
            <v>0</v>
          </cell>
          <cell r="CB282">
            <v>12000</v>
          </cell>
          <cell r="CC282">
            <v>0</v>
          </cell>
          <cell r="CD282">
            <v>0</v>
          </cell>
          <cell r="CE282">
            <v>0</v>
          </cell>
          <cell r="CF282">
            <v>0</v>
          </cell>
          <cell r="CG282">
            <v>14.45</v>
          </cell>
          <cell r="CH282">
            <v>250000</v>
          </cell>
          <cell r="CI282">
            <v>581.94000000000005</v>
          </cell>
          <cell r="CJ282">
            <v>581.94000000000005</v>
          </cell>
          <cell r="CK282">
            <v>581.94000000000005</v>
          </cell>
          <cell r="CL282">
            <v>0</v>
          </cell>
          <cell r="CM282">
            <v>0</v>
          </cell>
          <cell r="CN282" t="str">
            <v>--ADMw_C--&gt;</v>
          </cell>
          <cell r="CO282">
            <v>581.94000000000005</v>
          </cell>
          <cell r="CP282">
            <v>581.94000000000005</v>
          </cell>
          <cell r="CQ282">
            <v>581.94000000000005</v>
          </cell>
          <cell r="CR282">
            <v>0</v>
          </cell>
          <cell r="CS282">
            <v>83</v>
          </cell>
          <cell r="CT282">
            <v>64.013400000000004</v>
          </cell>
          <cell r="CU282">
            <v>0</v>
          </cell>
          <cell r="CV282">
            <v>2</v>
          </cell>
          <cell r="CW282">
            <v>1</v>
          </cell>
          <cell r="CX282">
            <v>2</v>
          </cell>
          <cell r="CY282">
            <v>2</v>
          </cell>
          <cell r="CZ282">
            <v>0</v>
          </cell>
          <cell r="DA282">
            <v>0</v>
          </cell>
          <cell r="DB282">
            <v>0</v>
          </cell>
          <cell r="DC282">
            <v>0</v>
          </cell>
          <cell r="DD282">
            <v>0</v>
          </cell>
          <cell r="DE282">
            <v>0</v>
          </cell>
          <cell r="DF282">
            <v>0</v>
          </cell>
          <cell r="DG282">
            <v>0</v>
          </cell>
          <cell r="DH282">
            <v>0</v>
          </cell>
          <cell r="DI282">
            <v>0</v>
          </cell>
          <cell r="DJ282">
            <v>0</v>
          </cell>
          <cell r="DK282">
            <v>6</v>
          </cell>
          <cell r="DL282">
            <v>1.5</v>
          </cell>
          <cell r="DM282">
            <v>73</v>
          </cell>
          <cell r="DN282">
            <v>18.25</v>
          </cell>
          <cell r="DO282">
            <v>73</v>
          </cell>
          <cell r="DP282">
            <v>73</v>
          </cell>
          <cell r="DQ282">
            <v>0</v>
          </cell>
          <cell r="DR282">
            <v>0</v>
          </cell>
          <cell r="DS282">
            <v>0</v>
          </cell>
          <cell r="DT282">
            <v>0</v>
          </cell>
          <cell r="DU282">
            <v>0</v>
          </cell>
          <cell r="DV282">
            <v>88.66</v>
          </cell>
          <cell r="DW282">
            <v>88.66</v>
          </cell>
          <cell r="DX282">
            <v>88.66</v>
          </cell>
          <cell r="DY282">
            <v>0</v>
          </cell>
          <cell r="DZ282">
            <v>742.54539999999997</v>
          </cell>
          <cell r="EA282">
            <v>755.36339999999996</v>
          </cell>
          <cell r="EB282">
            <v>742.54539999999997</v>
          </cell>
          <cell r="EC282">
            <v>755.36339999999996</v>
          </cell>
          <cell r="ED282">
            <v>755.36339999999996</v>
          </cell>
          <cell r="EE282">
            <v>755.36339999999996</v>
          </cell>
          <cell r="EF282" t="str">
            <v>&lt;--ADMw_C--</v>
          </cell>
          <cell r="EG282">
            <v>-1.939E-3</v>
          </cell>
          <cell r="EH282">
            <v>0</v>
          </cell>
          <cell r="EI282">
            <v>428.76</v>
          </cell>
          <cell r="EJ282">
            <v>18</v>
          </cell>
          <cell r="EK282">
            <v>0.7</v>
          </cell>
          <cell r="EL282" t="str">
            <v>&lt;--Spacer--&gt;</v>
          </cell>
          <cell r="EM282" t="str">
            <v>&lt;--Spacer--&gt;</v>
          </cell>
          <cell r="EN282" t="str">
            <v>&lt;--Spacer--&gt;</v>
          </cell>
          <cell r="EO282" t="str">
            <v>&lt;--Spacer--&gt;</v>
          </cell>
          <cell r="EP282">
            <v>2200</v>
          </cell>
          <cell r="EQ282">
            <v>1298892</v>
          </cell>
          <cell r="ER282">
            <v>828</v>
          </cell>
          <cell r="ES282">
            <v>61288</v>
          </cell>
          <cell r="ET282">
            <v>15412</v>
          </cell>
          <cell r="EU282">
            <v>0</v>
          </cell>
          <cell r="EV282">
            <v>0</v>
          </cell>
          <cell r="EW282">
            <v>0</v>
          </cell>
          <cell r="EX282">
            <v>0</v>
          </cell>
          <cell r="EY282">
            <v>15.72</v>
          </cell>
          <cell r="EZ282">
            <v>285445</v>
          </cell>
          <cell r="FA282">
            <v>568.14</v>
          </cell>
          <cell r="FB282">
            <v>568.14</v>
          </cell>
          <cell r="FC282">
            <v>568.14</v>
          </cell>
          <cell r="FD282">
            <v>0</v>
          </cell>
          <cell r="FE282">
            <v>0</v>
          </cell>
          <cell r="FF282" t="str">
            <v>--ADMw_P--&gt;</v>
          </cell>
          <cell r="FG282">
            <v>568.14</v>
          </cell>
          <cell r="FH282">
            <v>568.14</v>
          </cell>
          <cell r="FI282">
            <v>568.14</v>
          </cell>
          <cell r="FJ282">
            <v>0</v>
          </cell>
          <cell r="FK282">
            <v>78</v>
          </cell>
          <cell r="FL282">
            <v>62.495399999999997</v>
          </cell>
          <cell r="FM282">
            <v>0</v>
          </cell>
          <cell r="FN282">
            <v>0</v>
          </cell>
          <cell r="FO282">
            <v>0</v>
          </cell>
          <cell r="FP282">
            <v>0</v>
          </cell>
          <cell r="FQ282">
            <v>0</v>
          </cell>
          <cell r="FR282">
            <v>0</v>
          </cell>
          <cell r="FS282">
            <v>0</v>
          </cell>
          <cell r="FT282">
            <v>0</v>
          </cell>
          <cell r="FU282">
            <v>0</v>
          </cell>
          <cell r="FV282">
            <v>0</v>
          </cell>
          <cell r="FW282">
            <v>0</v>
          </cell>
          <cell r="FX282">
            <v>0</v>
          </cell>
          <cell r="FY282">
            <v>0</v>
          </cell>
          <cell r="FZ282">
            <v>0</v>
          </cell>
          <cell r="GA282">
            <v>0</v>
          </cell>
          <cell r="GB282">
            <v>0</v>
          </cell>
          <cell r="GC282">
            <v>8</v>
          </cell>
          <cell r="GD282">
            <v>2</v>
          </cell>
          <cell r="GE282">
            <v>85</v>
          </cell>
          <cell r="GF282">
            <v>21.25</v>
          </cell>
          <cell r="GG282">
            <v>85</v>
          </cell>
          <cell r="GH282">
            <v>85</v>
          </cell>
          <cell r="GI282">
            <v>0</v>
          </cell>
          <cell r="GJ282">
            <v>0</v>
          </cell>
          <cell r="GK282">
            <v>0</v>
          </cell>
          <cell r="GL282">
            <v>0</v>
          </cell>
          <cell r="GM282">
            <v>0</v>
          </cell>
          <cell r="GN282">
            <v>88.66</v>
          </cell>
          <cell r="GO282">
            <v>88.66</v>
          </cell>
          <cell r="GP282">
            <v>88.66</v>
          </cell>
          <cell r="GQ282">
            <v>0</v>
          </cell>
          <cell r="GR282">
            <v>766.84580000000005</v>
          </cell>
          <cell r="GS282">
            <v>742.54539999999997</v>
          </cell>
          <cell r="GT282">
            <v>766.84580000000005</v>
          </cell>
          <cell r="GU282">
            <v>742.54539999999997</v>
          </cell>
          <cell r="GV282">
            <v>766.84580000000005</v>
          </cell>
          <cell r="GW282">
            <v>766.84580000000005</v>
          </cell>
          <cell r="GX282" t="str">
            <v>&lt;--ADMw_P--</v>
          </cell>
          <cell r="GY282">
            <v>0</v>
          </cell>
          <cell r="GZ282">
            <v>0</v>
          </cell>
          <cell r="HA282">
            <v>502.42</v>
          </cell>
          <cell r="HB282">
            <v>28</v>
          </cell>
          <cell r="HC282">
            <v>0.7</v>
          </cell>
          <cell r="HD282" t="str">
            <v>&lt;--Spacer--&gt;</v>
          </cell>
          <cell r="HE282" t="str">
            <v>&lt;--Spacer--&gt;</v>
          </cell>
          <cell r="HF282" t="str">
            <v>&lt;--Spacer--&gt;</v>
          </cell>
          <cell r="HG282" t="str">
            <v>&lt;--Spacer--&gt;</v>
          </cell>
          <cell r="HH282">
            <v>2200</v>
          </cell>
          <cell r="HI282">
            <v>1196920</v>
          </cell>
          <cell r="HJ282">
            <v>808</v>
          </cell>
          <cell r="HK282">
            <v>72064</v>
          </cell>
          <cell r="HL282">
            <v>13621</v>
          </cell>
          <cell r="HM282">
            <v>0</v>
          </cell>
          <cell r="HN282">
            <v>0</v>
          </cell>
          <cell r="HO282">
            <v>0</v>
          </cell>
          <cell r="HP282">
            <v>0</v>
          </cell>
          <cell r="HQ282">
            <v>15.87</v>
          </cell>
          <cell r="HR282">
            <v>208248</v>
          </cell>
          <cell r="HS282">
            <v>582.78</v>
          </cell>
          <cell r="HT282">
            <v>582.78</v>
          </cell>
          <cell r="HU282">
            <v>582.78</v>
          </cell>
          <cell r="HV282">
            <v>0</v>
          </cell>
          <cell r="HW282">
            <v>0</v>
          </cell>
          <cell r="HX282" t="str">
            <v>--ADMw_O--&gt;</v>
          </cell>
          <cell r="HY282">
            <v>582.78</v>
          </cell>
          <cell r="HZ282">
            <v>582.78</v>
          </cell>
          <cell r="IA282">
            <v>582.78</v>
          </cell>
          <cell r="IB282">
            <v>0</v>
          </cell>
          <cell r="IC282">
            <v>86</v>
          </cell>
          <cell r="ID282">
            <v>64.105800000000002</v>
          </cell>
          <cell r="IE282">
            <v>1.6</v>
          </cell>
          <cell r="IF282">
            <v>1</v>
          </cell>
          <cell r="IG282">
            <v>0.5</v>
          </cell>
          <cell r="IH282">
            <v>1</v>
          </cell>
          <cell r="II282">
            <v>1</v>
          </cell>
          <cell r="IJ282">
            <v>0</v>
          </cell>
          <cell r="IK282">
            <v>0.25</v>
          </cell>
          <cell r="IL282">
            <v>0.25</v>
          </cell>
          <cell r="IM282">
            <v>0.25</v>
          </cell>
          <cell r="IN282">
            <v>0.25</v>
          </cell>
          <cell r="IO282">
            <v>0</v>
          </cell>
          <cell r="IP282">
            <v>0</v>
          </cell>
          <cell r="IQ282">
            <v>0</v>
          </cell>
          <cell r="IR282">
            <v>0</v>
          </cell>
          <cell r="IS282">
            <v>0</v>
          </cell>
          <cell r="IT282">
            <v>0</v>
          </cell>
          <cell r="IU282">
            <v>7</v>
          </cell>
          <cell r="IV282">
            <v>1.75</v>
          </cell>
          <cell r="IW282">
            <v>109</v>
          </cell>
          <cell r="IX282">
            <v>27.25</v>
          </cell>
          <cell r="IY282">
            <v>109</v>
          </cell>
          <cell r="IZ282">
            <v>109</v>
          </cell>
          <cell r="JA282">
            <v>0</v>
          </cell>
          <cell r="JB282">
            <v>0</v>
          </cell>
          <cell r="JC282">
            <v>0</v>
          </cell>
          <cell r="JD282">
            <v>0</v>
          </cell>
          <cell r="JE282">
            <v>0</v>
          </cell>
          <cell r="JF282">
            <v>88.61</v>
          </cell>
          <cell r="JG282">
            <v>88.61</v>
          </cell>
          <cell r="JH282">
            <v>88.61</v>
          </cell>
          <cell r="JI282">
            <v>0</v>
          </cell>
          <cell r="JJ282">
            <v>766.84580000000005</v>
          </cell>
          <cell r="JK282">
            <v>766.84580000000005</v>
          </cell>
          <cell r="JL282" t="str">
            <v>&lt;--ADMw_O--</v>
          </cell>
          <cell r="JM282">
            <v>-9.4399999999999996E-4</v>
          </cell>
          <cell r="JN282">
            <v>0</v>
          </cell>
          <cell r="JO282">
            <v>357.34</v>
          </cell>
          <cell r="JP282">
            <v>10</v>
          </cell>
          <cell r="JQ282">
            <v>0.7</v>
          </cell>
          <cell r="JR282">
            <v>43640.35126797454</v>
          </cell>
          <cell r="JS282">
            <v>1</v>
          </cell>
          <cell r="JT282">
            <v>2</v>
          </cell>
        </row>
        <row r="283">
          <cell r="A283">
            <v>2209</v>
          </cell>
          <cell r="B283">
            <v>2209</v>
          </cell>
          <cell r="C283" t="str">
            <v>30061</v>
          </cell>
          <cell r="D283" t="str">
            <v>Umatilla</v>
          </cell>
          <cell r="E283" t="str">
            <v>Stanfield SD 61</v>
          </cell>
          <cell r="G283">
            <v>2200</v>
          </cell>
          <cell r="H283">
            <v>1194903</v>
          </cell>
          <cell r="I283">
            <v>0</v>
          </cell>
          <cell r="J283">
            <v>0</v>
          </cell>
          <cell r="K283">
            <v>12000</v>
          </cell>
          <cell r="L283">
            <v>0</v>
          </cell>
          <cell r="M283">
            <v>0</v>
          </cell>
          <cell r="N283">
            <v>11800</v>
          </cell>
          <cell r="O283">
            <v>0</v>
          </cell>
          <cell r="P283">
            <v>9.34</v>
          </cell>
          <cell r="Q283">
            <v>308400</v>
          </cell>
          <cell r="R283">
            <v>470</v>
          </cell>
          <cell r="S283">
            <v>470</v>
          </cell>
          <cell r="T283">
            <v>470</v>
          </cell>
          <cell r="U283">
            <v>0</v>
          </cell>
          <cell r="V283" t="str">
            <v>--ADMw_F--&gt;</v>
          </cell>
          <cell r="W283">
            <v>470</v>
          </cell>
          <cell r="X283">
            <v>470</v>
          </cell>
          <cell r="Y283">
            <v>470</v>
          </cell>
          <cell r="Z283">
            <v>0</v>
          </cell>
          <cell r="AA283">
            <v>80</v>
          </cell>
          <cell r="AB283">
            <v>51.7</v>
          </cell>
          <cell r="AC283">
            <v>0.1</v>
          </cell>
          <cell r="AD283">
            <v>140</v>
          </cell>
          <cell r="AE283">
            <v>70</v>
          </cell>
          <cell r="AF283">
            <v>140</v>
          </cell>
          <cell r="AG283">
            <v>140</v>
          </cell>
          <cell r="AH283">
            <v>0</v>
          </cell>
          <cell r="AI283">
            <v>1</v>
          </cell>
          <cell r="AJ283">
            <v>1</v>
          </cell>
          <cell r="AK283">
            <v>1</v>
          </cell>
          <cell r="AL283">
            <v>1</v>
          </cell>
          <cell r="AM283">
            <v>0</v>
          </cell>
          <cell r="AN283">
            <v>0</v>
          </cell>
          <cell r="AO283">
            <v>0</v>
          </cell>
          <cell r="AP283">
            <v>0</v>
          </cell>
          <cell r="AQ283">
            <v>0</v>
          </cell>
          <cell r="AR283">
            <v>0</v>
          </cell>
          <cell r="AS283">
            <v>5</v>
          </cell>
          <cell r="AT283">
            <v>1.25</v>
          </cell>
          <cell r="AU283">
            <v>42.25</v>
          </cell>
          <cell r="AV283">
            <v>10.5625</v>
          </cell>
          <cell r="AW283">
            <v>42.25</v>
          </cell>
          <cell r="AX283">
            <v>42.25</v>
          </cell>
          <cell r="AY283">
            <v>0</v>
          </cell>
          <cell r="AZ283">
            <v>0</v>
          </cell>
          <cell r="BA283">
            <v>0</v>
          </cell>
          <cell r="BB283">
            <v>0</v>
          </cell>
          <cell r="BC283">
            <v>0</v>
          </cell>
          <cell r="BD283">
            <v>84.62</v>
          </cell>
          <cell r="BE283">
            <v>84.62</v>
          </cell>
          <cell r="BF283">
            <v>84.62</v>
          </cell>
          <cell r="BG283">
            <v>0</v>
          </cell>
          <cell r="BH283">
            <v>634.85550000000001</v>
          </cell>
          <cell r="BI283">
            <v>689.23249999999996</v>
          </cell>
          <cell r="BJ283">
            <v>634.85550000000001</v>
          </cell>
          <cell r="BK283">
            <v>689.23249999999996</v>
          </cell>
          <cell r="BL283">
            <v>689.23249999999996</v>
          </cell>
          <cell r="BM283">
            <v>689.23249999999996</v>
          </cell>
          <cell r="BN283" t="str">
            <v>&lt;--ADMw_F--</v>
          </cell>
          <cell r="BO283">
            <v>-9.1570000000000002E-3</v>
          </cell>
          <cell r="BP283">
            <v>0</v>
          </cell>
          <cell r="BQ283">
            <v>656.17</v>
          </cell>
          <cell r="BR283">
            <v>48</v>
          </cell>
          <cell r="BS283">
            <v>0.7</v>
          </cell>
          <cell r="BT283" t="str">
            <v>&lt;--Spacer--&gt;</v>
          </cell>
          <cell r="BU283" t="str">
            <v>&lt;--Spacer--&gt;</v>
          </cell>
          <cell r="BV283" t="str">
            <v>&lt;--Spacer--&gt;</v>
          </cell>
          <cell r="BW283" t="str">
            <v>&lt;--Spacer--&gt;</v>
          </cell>
          <cell r="BX283">
            <v>2200</v>
          </cell>
          <cell r="BY283">
            <v>1160100</v>
          </cell>
          <cell r="BZ283">
            <v>0</v>
          </cell>
          <cell r="CA283">
            <v>0</v>
          </cell>
          <cell r="CB283">
            <v>12500</v>
          </cell>
          <cell r="CC283">
            <v>0</v>
          </cell>
          <cell r="CD283">
            <v>0</v>
          </cell>
          <cell r="CE283">
            <v>12000</v>
          </cell>
          <cell r="CF283">
            <v>0</v>
          </cell>
          <cell r="CG283">
            <v>7.53</v>
          </cell>
          <cell r="CH283">
            <v>293800</v>
          </cell>
          <cell r="CI283">
            <v>457.8</v>
          </cell>
          <cell r="CJ283">
            <v>457.8</v>
          </cell>
          <cell r="CK283">
            <v>457.8</v>
          </cell>
          <cell r="CL283">
            <v>0</v>
          </cell>
          <cell r="CM283">
            <v>0</v>
          </cell>
          <cell r="CN283" t="str">
            <v>--ADMw_C--&gt;</v>
          </cell>
          <cell r="CO283">
            <v>457.8</v>
          </cell>
          <cell r="CP283">
            <v>457.8</v>
          </cell>
          <cell r="CQ283">
            <v>457.8</v>
          </cell>
          <cell r="CR283">
            <v>0</v>
          </cell>
          <cell r="CS283">
            <v>58</v>
          </cell>
          <cell r="CT283">
            <v>50.357999999999997</v>
          </cell>
          <cell r="CU283">
            <v>0.1</v>
          </cell>
          <cell r="CV283">
            <v>60.88</v>
          </cell>
          <cell r="CW283">
            <v>30.44</v>
          </cell>
          <cell r="CX283">
            <v>60.88</v>
          </cell>
          <cell r="CY283">
            <v>60.88</v>
          </cell>
          <cell r="CZ283">
            <v>0</v>
          </cell>
          <cell r="DA283">
            <v>0</v>
          </cell>
          <cell r="DB283">
            <v>0</v>
          </cell>
          <cell r="DC283">
            <v>0</v>
          </cell>
          <cell r="DD283">
            <v>0</v>
          </cell>
          <cell r="DE283">
            <v>0</v>
          </cell>
          <cell r="DF283">
            <v>0</v>
          </cell>
          <cell r="DG283">
            <v>0</v>
          </cell>
          <cell r="DH283">
            <v>0</v>
          </cell>
          <cell r="DI283">
            <v>0</v>
          </cell>
          <cell r="DJ283">
            <v>0</v>
          </cell>
          <cell r="DK283">
            <v>5</v>
          </cell>
          <cell r="DL283">
            <v>1.25</v>
          </cell>
          <cell r="DM283">
            <v>41.15</v>
          </cell>
          <cell r="DN283">
            <v>10.2875</v>
          </cell>
          <cell r="DO283">
            <v>41.15</v>
          </cell>
          <cell r="DP283">
            <v>41.15</v>
          </cell>
          <cell r="DQ283">
            <v>0</v>
          </cell>
          <cell r="DR283">
            <v>0</v>
          </cell>
          <cell r="DS283">
            <v>0</v>
          </cell>
          <cell r="DT283">
            <v>0</v>
          </cell>
          <cell r="DU283">
            <v>0</v>
          </cell>
          <cell r="DV283">
            <v>84.62</v>
          </cell>
          <cell r="DW283">
            <v>84.62</v>
          </cell>
          <cell r="DX283">
            <v>84.62</v>
          </cell>
          <cell r="DY283">
            <v>0</v>
          </cell>
          <cell r="DZ283">
            <v>629.44920000000002</v>
          </cell>
          <cell r="EA283">
            <v>634.85550000000001</v>
          </cell>
          <cell r="EB283">
            <v>629.44920000000002</v>
          </cell>
          <cell r="EC283">
            <v>634.85550000000001</v>
          </cell>
          <cell r="ED283">
            <v>634.85550000000001</v>
          </cell>
          <cell r="EE283">
            <v>634.85550000000001</v>
          </cell>
          <cell r="EF283" t="str">
            <v>&lt;--ADMw_C--</v>
          </cell>
          <cell r="EG283">
            <v>-1.7905000000000001E-2</v>
          </cell>
          <cell r="EH283">
            <v>0</v>
          </cell>
          <cell r="EI283">
            <v>630.27</v>
          </cell>
          <cell r="EJ283">
            <v>48</v>
          </cell>
          <cell r="EK283">
            <v>0.7</v>
          </cell>
          <cell r="EL283" t="str">
            <v>&lt;--Spacer--&gt;</v>
          </cell>
          <cell r="EM283" t="str">
            <v>&lt;--Spacer--&gt;</v>
          </cell>
          <cell r="EN283" t="str">
            <v>&lt;--Spacer--&gt;</v>
          </cell>
          <cell r="EO283" t="str">
            <v>&lt;--Spacer--&gt;</v>
          </cell>
          <cell r="EP283">
            <v>2200</v>
          </cell>
          <cell r="EQ283">
            <v>1166315</v>
          </cell>
          <cell r="ER283">
            <v>730</v>
          </cell>
          <cell r="ES283">
            <v>53300</v>
          </cell>
          <cell r="ET283">
            <v>13587</v>
          </cell>
          <cell r="EU283">
            <v>0</v>
          </cell>
          <cell r="EV283">
            <v>0</v>
          </cell>
          <cell r="EW283">
            <v>0</v>
          </cell>
          <cell r="EX283">
            <v>0</v>
          </cell>
          <cell r="EY283">
            <v>9.34</v>
          </cell>
          <cell r="EZ283">
            <v>250199</v>
          </cell>
          <cell r="FA283">
            <v>457.22</v>
          </cell>
          <cell r="FB283">
            <v>457.22</v>
          </cell>
          <cell r="FC283">
            <v>457.22</v>
          </cell>
          <cell r="FD283">
            <v>0</v>
          </cell>
          <cell r="FE283">
            <v>0</v>
          </cell>
          <cell r="FF283" t="str">
            <v>--ADMw_P--&gt;</v>
          </cell>
          <cell r="FG283">
            <v>457.22</v>
          </cell>
          <cell r="FH283">
            <v>457.22</v>
          </cell>
          <cell r="FI283">
            <v>457.22</v>
          </cell>
          <cell r="FJ283">
            <v>0</v>
          </cell>
          <cell r="FK283">
            <v>52</v>
          </cell>
          <cell r="FL283">
            <v>50.294199999999996</v>
          </cell>
          <cell r="FM283">
            <v>0.1</v>
          </cell>
          <cell r="FN283">
            <v>49.46</v>
          </cell>
          <cell r="FO283">
            <v>24.73</v>
          </cell>
          <cell r="FP283">
            <v>49.46</v>
          </cell>
          <cell r="FQ283">
            <v>49.46</v>
          </cell>
          <cell r="FR283">
            <v>0</v>
          </cell>
          <cell r="FS283">
            <v>0.52</v>
          </cell>
          <cell r="FT283">
            <v>0.52</v>
          </cell>
          <cell r="FU283">
            <v>0.52</v>
          </cell>
          <cell r="FV283">
            <v>0.52</v>
          </cell>
          <cell r="FW283">
            <v>0</v>
          </cell>
          <cell r="FX283">
            <v>0</v>
          </cell>
          <cell r="FY283">
            <v>0</v>
          </cell>
          <cell r="FZ283">
            <v>0</v>
          </cell>
          <cell r="GA283">
            <v>0</v>
          </cell>
          <cell r="GB283">
            <v>0</v>
          </cell>
          <cell r="GC283">
            <v>0</v>
          </cell>
          <cell r="GD283">
            <v>0</v>
          </cell>
          <cell r="GE283">
            <v>47.86</v>
          </cell>
          <cell r="GF283">
            <v>11.965</v>
          </cell>
          <cell r="GG283">
            <v>47.86</v>
          </cell>
          <cell r="GH283">
            <v>47.86</v>
          </cell>
          <cell r="GI283">
            <v>0</v>
          </cell>
          <cell r="GJ283">
            <v>0</v>
          </cell>
          <cell r="GK283">
            <v>0</v>
          </cell>
          <cell r="GL283">
            <v>0</v>
          </cell>
          <cell r="GM283">
            <v>0</v>
          </cell>
          <cell r="GN283">
            <v>84.62</v>
          </cell>
          <cell r="GO283">
            <v>84.62</v>
          </cell>
          <cell r="GP283">
            <v>84.62</v>
          </cell>
          <cell r="GQ283">
            <v>0</v>
          </cell>
          <cell r="GR283">
            <v>680.34569999999997</v>
          </cell>
          <cell r="GS283">
            <v>629.44920000000002</v>
          </cell>
          <cell r="GT283">
            <v>680.34569999999997</v>
          </cell>
          <cell r="GU283">
            <v>629.44920000000002</v>
          </cell>
          <cell r="GV283">
            <v>680.34569999999997</v>
          </cell>
          <cell r="GW283">
            <v>680.34569999999997</v>
          </cell>
          <cell r="GX283" t="str">
            <v>&lt;--ADMw_P--</v>
          </cell>
          <cell r="GY283">
            <v>-8.4650000000000003E-3</v>
          </cell>
          <cell r="GZ283">
            <v>0</v>
          </cell>
          <cell r="HA283">
            <v>547.22</v>
          </cell>
          <cell r="HB283">
            <v>39</v>
          </cell>
          <cell r="HC283">
            <v>0.7</v>
          </cell>
          <cell r="HD283" t="str">
            <v>&lt;--Spacer--&gt;</v>
          </cell>
          <cell r="HE283" t="str">
            <v>&lt;--Spacer--&gt;</v>
          </cell>
          <cell r="HF283" t="str">
            <v>&lt;--Spacer--&gt;</v>
          </cell>
          <cell r="HG283" t="str">
            <v>&lt;--Spacer--&gt;</v>
          </cell>
          <cell r="HH283">
            <v>2200</v>
          </cell>
          <cell r="HI283">
            <v>1087938</v>
          </cell>
          <cell r="HJ283">
            <v>0</v>
          </cell>
          <cell r="HK283">
            <v>63095</v>
          </cell>
          <cell r="HL283">
            <v>12598</v>
          </cell>
          <cell r="HM283">
            <v>0</v>
          </cell>
          <cell r="HN283">
            <v>0</v>
          </cell>
          <cell r="HO283">
            <v>0</v>
          </cell>
          <cell r="HP283">
            <v>0</v>
          </cell>
          <cell r="HQ283">
            <v>11.84</v>
          </cell>
          <cell r="HR283">
            <v>212925</v>
          </cell>
          <cell r="HS283">
            <v>498.62</v>
          </cell>
          <cell r="HT283">
            <v>498.62</v>
          </cell>
          <cell r="HU283">
            <v>498.62</v>
          </cell>
          <cell r="HV283">
            <v>0</v>
          </cell>
          <cell r="HW283">
            <v>0</v>
          </cell>
          <cell r="HX283" t="str">
            <v>--ADMw_O--&gt;</v>
          </cell>
          <cell r="HY283">
            <v>498.62</v>
          </cell>
          <cell r="HZ283">
            <v>498.62</v>
          </cell>
          <cell r="IA283">
            <v>498.62</v>
          </cell>
          <cell r="IB283">
            <v>0</v>
          </cell>
          <cell r="IC283">
            <v>56</v>
          </cell>
          <cell r="ID283">
            <v>54.848199999999999</v>
          </cell>
          <cell r="IE283">
            <v>0</v>
          </cell>
          <cell r="IF283">
            <v>45.03</v>
          </cell>
          <cell r="IG283">
            <v>22.515000000000001</v>
          </cell>
          <cell r="IH283">
            <v>45.03</v>
          </cell>
          <cell r="II283">
            <v>45.03</v>
          </cell>
          <cell r="IJ283">
            <v>0</v>
          </cell>
          <cell r="IK283">
            <v>1</v>
          </cell>
          <cell r="IL283">
            <v>1</v>
          </cell>
          <cell r="IM283">
            <v>1</v>
          </cell>
          <cell r="IN283">
            <v>1</v>
          </cell>
          <cell r="IO283">
            <v>0</v>
          </cell>
          <cell r="IP283">
            <v>0</v>
          </cell>
          <cell r="IQ283">
            <v>0</v>
          </cell>
          <cell r="IR283">
            <v>0</v>
          </cell>
          <cell r="IS283">
            <v>0</v>
          </cell>
          <cell r="IT283">
            <v>0</v>
          </cell>
          <cell r="IU283">
            <v>0</v>
          </cell>
          <cell r="IV283">
            <v>0</v>
          </cell>
          <cell r="IW283">
            <v>65.61</v>
          </cell>
          <cell r="IX283">
            <v>16.4025</v>
          </cell>
          <cell r="IY283">
            <v>65.61</v>
          </cell>
          <cell r="IZ283">
            <v>65.61</v>
          </cell>
          <cell r="JA283">
            <v>0</v>
          </cell>
          <cell r="JB283">
            <v>0</v>
          </cell>
          <cell r="JC283">
            <v>0</v>
          </cell>
          <cell r="JD283">
            <v>0</v>
          </cell>
          <cell r="JE283">
            <v>0</v>
          </cell>
          <cell r="JF283">
            <v>86.96</v>
          </cell>
          <cell r="JG283">
            <v>86.96</v>
          </cell>
          <cell r="JH283">
            <v>86.96</v>
          </cell>
          <cell r="JI283">
            <v>0</v>
          </cell>
          <cell r="JJ283">
            <v>680.34569999999997</v>
          </cell>
          <cell r="JK283">
            <v>680.34569999999997</v>
          </cell>
          <cell r="JL283" t="str">
            <v>&lt;--ADMw_O--</v>
          </cell>
          <cell r="JM283">
            <v>-8.5190000000000005E-3</v>
          </cell>
          <cell r="JN283">
            <v>0</v>
          </cell>
          <cell r="JO283">
            <v>427.03</v>
          </cell>
          <cell r="JP283">
            <v>18</v>
          </cell>
          <cell r="JQ283">
            <v>0.7</v>
          </cell>
          <cell r="JR283">
            <v>43640.35126797454</v>
          </cell>
          <cell r="JS283">
            <v>1</v>
          </cell>
          <cell r="JT283">
            <v>2</v>
          </cell>
        </row>
        <row r="284">
          <cell r="A284">
            <v>2210</v>
          </cell>
          <cell r="B284">
            <v>2210</v>
          </cell>
          <cell r="C284" t="str">
            <v>30080</v>
          </cell>
          <cell r="D284" t="str">
            <v>Umatilla</v>
          </cell>
          <cell r="E284" t="str">
            <v>Ukiah SD 80R</v>
          </cell>
          <cell r="G284">
            <v>2200</v>
          </cell>
          <cell r="H284">
            <v>87000</v>
          </cell>
          <cell r="I284">
            <v>50</v>
          </cell>
          <cell r="J284">
            <v>0</v>
          </cell>
          <cell r="K284">
            <v>725</v>
          </cell>
          <cell r="L284">
            <v>0</v>
          </cell>
          <cell r="M284">
            <v>0</v>
          </cell>
          <cell r="N284">
            <v>0</v>
          </cell>
          <cell r="O284">
            <v>0</v>
          </cell>
          <cell r="P284">
            <v>20.3</v>
          </cell>
          <cell r="Q284">
            <v>22000</v>
          </cell>
          <cell r="R284">
            <v>32</v>
          </cell>
          <cell r="S284">
            <v>32</v>
          </cell>
          <cell r="T284">
            <v>32</v>
          </cell>
          <cell r="U284">
            <v>0</v>
          </cell>
          <cell r="V284" t="str">
            <v>--ADMw_F--&gt;</v>
          </cell>
          <cell r="W284">
            <v>32</v>
          </cell>
          <cell r="X284">
            <v>32</v>
          </cell>
          <cell r="Y284">
            <v>32</v>
          </cell>
          <cell r="Z284">
            <v>0</v>
          </cell>
          <cell r="AA284">
            <v>4</v>
          </cell>
          <cell r="AB284">
            <v>3.52</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5.53</v>
          </cell>
          <cell r="AV284">
            <v>1.3825000000000001</v>
          </cell>
          <cell r="AW284">
            <v>5.53</v>
          </cell>
          <cell r="AX284">
            <v>5.53</v>
          </cell>
          <cell r="AY284">
            <v>0</v>
          </cell>
          <cell r="AZ284">
            <v>25.54</v>
          </cell>
          <cell r="BA284">
            <v>25.54</v>
          </cell>
          <cell r="BB284">
            <v>25.54</v>
          </cell>
          <cell r="BC284">
            <v>0</v>
          </cell>
          <cell r="BD284">
            <v>50.46</v>
          </cell>
          <cell r="BE284">
            <v>50.46</v>
          </cell>
          <cell r="BF284">
            <v>50.46</v>
          </cell>
          <cell r="BG284">
            <v>0</v>
          </cell>
          <cell r="BH284">
            <v>111.60339999999999</v>
          </cell>
          <cell r="BI284">
            <v>112.9025</v>
          </cell>
          <cell r="BJ284">
            <v>111.60339999999999</v>
          </cell>
          <cell r="BK284">
            <v>112.9025</v>
          </cell>
          <cell r="BL284">
            <v>112.9025</v>
          </cell>
          <cell r="BM284">
            <v>112.9025</v>
          </cell>
          <cell r="BN284" t="str">
            <v>&lt;--ADMw_F--</v>
          </cell>
          <cell r="BO284">
            <v>-1.5968E-2</v>
          </cell>
          <cell r="BP284">
            <v>0</v>
          </cell>
          <cell r="BQ284">
            <v>687.5</v>
          </cell>
          <cell r="BR284">
            <v>54</v>
          </cell>
          <cell r="BS284">
            <v>0.7</v>
          </cell>
          <cell r="BT284" t="str">
            <v>&lt;--Spacer--&gt;</v>
          </cell>
          <cell r="BU284" t="str">
            <v>&lt;--Spacer--&gt;</v>
          </cell>
          <cell r="BV284" t="str">
            <v>&lt;--Spacer--&gt;</v>
          </cell>
          <cell r="BW284" t="str">
            <v>&lt;--Spacer--&gt;</v>
          </cell>
          <cell r="BX284">
            <v>2200</v>
          </cell>
          <cell r="BY284">
            <v>87000</v>
          </cell>
          <cell r="BZ284">
            <v>50</v>
          </cell>
          <cell r="CA284">
            <v>0</v>
          </cell>
          <cell r="CB284">
            <v>725</v>
          </cell>
          <cell r="CC284">
            <v>0</v>
          </cell>
          <cell r="CD284">
            <v>0</v>
          </cell>
          <cell r="CE284">
            <v>0</v>
          </cell>
          <cell r="CF284">
            <v>0</v>
          </cell>
          <cell r="CG284">
            <v>25.58</v>
          </cell>
          <cell r="CH284">
            <v>25000</v>
          </cell>
          <cell r="CI284">
            <v>30.94</v>
          </cell>
          <cell r="CJ284">
            <v>30.94</v>
          </cell>
          <cell r="CK284">
            <v>30.94</v>
          </cell>
          <cell r="CL284">
            <v>0</v>
          </cell>
          <cell r="CM284">
            <v>0</v>
          </cell>
          <cell r="CN284" t="str">
            <v>--ADMw_C--&gt;</v>
          </cell>
          <cell r="CO284">
            <v>30.94</v>
          </cell>
          <cell r="CP284">
            <v>30.94</v>
          </cell>
          <cell r="CQ284">
            <v>30.94</v>
          </cell>
          <cell r="CR284">
            <v>0</v>
          </cell>
          <cell r="CS284">
            <v>4</v>
          </cell>
          <cell r="CT284">
            <v>3.4034</v>
          </cell>
          <cell r="CU284">
            <v>0</v>
          </cell>
          <cell r="CV284">
            <v>0</v>
          </cell>
          <cell r="CW284">
            <v>0</v>
          </cell>
          <cell r="CX284">
            <v>0</v>
          </cell>
          <cell r="CY284">
            <v>0</v>
          </cell>
          <cell r="CZ284">
            <v>0</v>
          </cell>
          <cell r="DA284">
            <v>0</v>
          </cell>
          <cell r="DB284">
            <v>0</v>
          </cell>
          <cell r="DC284">
            <v>0</v>
          </cell>
          <cell r="DD284">
            <v>0</v>
          </cell>
          <cell r="DE284">
            <v>0</v>
          </cell>
          <cell r="DF284">
            <v>0</v>
          </cell>
          <cell r="DG284">
            <v>0</v>
          </cell>
          <cell r="DH284">
            <v>0</v>
          </cell>
          <cell r="DI284">
            <v>0</v>
          </cell>
          <cell r="DJ284">
            <v>0</v>
          </cell>
          <cell r="DK284">
            <v>0</v>
          </cell>
          <cell r="DL284">
            <v>0</v>
          </cell>
          <cell r="DM284">
            <v>5.04</v>
          </cell>
          <cell r="DN284">
            <v>1.26</v>
          </cell>
          <cell r="DO284">
            <v>5.04</v>
          </cell>
          <cell r="DP284">
            <v>5.04</v>
          </cell>
          <cell r="DQ284">
            <v>0</v>
          </cell>
          <cell r="DR284">
            <v>25.54</v>
          </cell>
          <cell r="DS284">
            <v>25.54</v>
          </cell>
          <cell r="DT284">
            <v>25.54</v>
          </cell>
          <cell r="DU284">
            <v>0</v>
          </cell>
          <cell r="DV284">
            <v>50.46</v>
          </cell>
          <cell r="DW284">
            <v>50.46</v>
          </cell>
          <cell r="DX284">
            <v>50.46</v>
          </cell>
          <cell r="DY284">
            <v>0</v>
          </cell>
          <cell r="DZ284">
            <v>107.86579999999999</v>
          </cell>
          <cell r="EA284">
            <v>111.60339999999999</v>
          </cell>
          <cell r="EB284">
            <v>107.86579999999999</v>
          </cell>
          <cell r="EC284">
            <v>111.60339999999999</v>
          </cell>
          <cell r="ED284">
            <v>111.60339999999999</v>
          </cell>
          <cell r="EE284">
            <v>111.60339999999999</v>
          </cell>
          <cell r="EF284" t="str">
            <v>&lt;--ADMw_C--</v>
          </cell>
          <cell r="EG284">
            <v>-2.7275000000000001E-2</v>
          </cell>
          <cell r="EH284">
            <v>0</v>
          </cell>
          <cell r="EI284">
            <v>785.92</v>
          </cell>
          <cell r="EJ284">
            <v>68</v>
          </cell>
          <cell r="EK284">
            <v>0.7</v>
          </cell>
          <cell r="EL284" t="str">
            <v>&lt;--Spacer--&gt;</v>
          </cell>
          <cell r="EM284" t="str">
            <v>&lt;--Spacer--&gt;</v>
          </cell>
          <cell r="EN284" t="str">
            <v>&lt;--Spacer--&gt;</v>
          </cell>
          <cell r="EO284" t="str">
            <v>&lt;--Spacer--&gt;</v>
          </cell>
          <cell r="EP284">
            <v>2200</v>
          </cell>
          <cell r="EQ284">
            <v>81075</v>
          </cell>
          <cell r="ER284">
            <v>45</v>
          </cell>
          <cell r="ES284">
            <v>1126</v>
          </cell>
          <cell r="ET284">
            <v>834</v>
          </cell>
          <cell r="EU284">
            <v>0</v>
          </cell>
          <cell r="EV284">
            <v>0</v>
          </cell>
          <cell r="EW284">
            <v>0</v>
          </cell>
          <cell r="EX284">
            <v>0</v>
          </cell>
          <cell r="EY284">
            <v>20.3</v>
          </cell>
          <cell r="EZ284">
            <v>20086</v>
          </cell>
          <cell r="FA284">
            <v>27.28</v>
          </cell>
          <cell r="FB284">
            <v>27.28</v>
          </cell>
          <cell r="FC284">
            <v>27.28</v>
          </cell>
          <cell r="FD284">
            <v>0</v>
          </cell>
          <cell r="FE284">
            <v>0</v>
          </cell>
          <cell r="FF284" t="str">
            <v>--ADMw_P--&gt;</v>
          </cell>
          <cell r="FG284">
            <v>27.28</v>
          </cell>
          <cell r="FH284">
            <v>27.28</v>
          </cell>
          <cell r="FI284">
            <v>27.28</v>
          </cell>
          <cell r="FJ284">
            <v>0</v>
          </cell>
          <cell r="FK284">
            <v>4</v>
          </cell>
          <cell r="FL284">
            <v>3.0007999999999999</v>
          </cell>
          <cell r="FM284">
            <v>0</v>
          </cell>
          <cell r="FN284">
            <v>0</v>
          </cell>
          <cell r="FO284">
            <v>0</v>
          </cell>
          <cell r="FP284">
            <v>0</v>
          </cell>
          <cell r="FQ284">
            <v>0</v>
          </cell>
          <cell r="FR284">
            <v>0</v>
          </cell>
          <cell r="FS284">
            <v>0</v>
          </cell>
          <cell r="FT284">
            <v>0</v>
          </cell>
          <cell r="FU284">
            <v>0</v>
          </cell>
          <cell r="FV284">
            <v>0</v>
          </cell>
          <cell r="FW284">
            <v>0</v>
          </cell>
          <cell r="FX284">
            <v>0</v>
          </cell>
          <cell r="FY284">
            <v>0</v>
          </cell>
          <cell r="FZ284">
            <v>0</v>
          </cell>
          <cell r="GA284">
            <v>0</v>
          </cell>
          <cell r="GB284">
            <v>0</v>
          </cell>
          <cell r="GC284">
            <v>0</v>
          </cell>
          <cell r="GD284">
            <v>0</v>
          </cell>
          <cell r="GE284">
            <v>6.34</v>
          </cell>
          <cell r="GF284">
            <v>1.585</v>
          </cell>
          <cell r="GG284">
            <v>6.34</v>
          </cell>
          <cell r="GH284">
            <v>6.34</v>
          </cell>
          <cell r="GI284">
            <v>0</v>
          </cell>
          <cell r="GJ284">
            <v>25.54</v>
          </cell>
          <cell r="GK284">
            <v>25.54</v>
          </cell>
          <cell r="GL284">
            <v>25.54</v>
          </cell>
          <cell r="GM284">
            <v>0</v>
          </cell>
          <cell r="GN284">
            <v>50.46</v>
          </cell>
          <cell r="GO284">
            <v>50.46</v>
          </cell>
          <cell r="GP284">
            <v>50.46</v>
          </cell>
          <cell r="GQ284">
            <v>0</v>
          </cell>
          <cell r="GR284">
            <v>103.53489999999999</v>
          </cell>
          <cell r="GS284">
            <v>107.86579999999999</v>
          </cell>
          <cell r="GT284">
            <v>103.53489999999999</v>
          </cell>
          <cell r="GU284">
            <v>107.86579999999999</v>
          </cell>
          <cell r="GV284">
            <v>107.86579999999999</v>
          </cell>
          <cell r="GW284">
            <v>107.86579999999999</v>
          </cell>
          <cell r="GX284" t="str">
            <v>&lt;--ADMw_P--</v>
          </cell>
          <cell r="GY284">
            <v>-1.8069999999999999E-2</v>
          </cell>
          <cell r="GZ284">
            <v>0</v>
          </cell>
          <cell r="HA284">
            <v>736.29</v>
          </cell>
          <cell r="HB284">
            <v>63</v>
          </cell>
          <cell r="HC284">
            <v>0.7</v>
          </cell>
          <cell r="HD284" t="str">
            <v>&lt;--Spacer--&gt;</v>
          </cell>
          <cell r="HE284" t="str">
            <v>&lt;--Spacer--&gt;</v>
          </cell>
          <cell r="HF284" t="str">
            <v>&lt;--Spacer--&gt;</v>
          </cell>
          <cell r="HG284" t="str">
            <v>&lt;--Spacer--&gt;</v>
          </cell>
          <cell r="HH284">
            <v>2200</v>
          </cell>
          <cell r="HI284">
            <v>79749</v>
          </cell>
          <cell r="HJ284">
            <v>63</v>
          </cell>
          <cell r="HK284">
            <v>3592</v>
          </cell>
          <cell r="HL284">
            <v>1057</v>
          </cell>
          <cell r="HM284">
            <v>0</v>
          </cell>
          <cell r="HN284">
            <v>0</v>
          </cell>
          <cell r="HO284">
            <v>0</v>
          </cell>
          <cell r="HP284">
            <v>0</v>
          </cell>
          <cell r="HQ284">
            <v>22.4</v>
          </cell>
          <cell r="HR284">
            <v>6748</v>
          </cell>
          <cell r="HS284">
            <v>23.34</v>
          </cell>
          <cell r="HT284">
            <v>23.34</v>
          </cell>
          <cell r="HU284">
            <v>23.34</v>
          </cell>
          <cell r="HV284">
            <v>0</v>
          </cell>
          <cell r="HW284">
            <v>0</v>
          </cell>
          <cell r="HX284" t="str">
            <v>--ADMw_O--&gt;</v>
          </cell>
          <cell r="HY284">
            <v>23.34</v>
          </cell>
          <cell r="HZ284">
            <v>23.34</v>
          </cell>
          <cell r="IA284">
            <v>23.34</v>
          </cell>
          <cell r="IB284">
            <v>0</v>
          </cell>
          <cell r="IC284">
            <v>3</v>
          </cell>
          <cell r="ID284">
            <v>2.5674000000000001</v>
          </cell>
          <cell r="IE284">
            <v>0</v>
          </cell>
          <cell r="IF284">
            <v>0</v>
          </cell>
          <cell r="IG284">
            <v>0</v>
          </cell>
          <cell r="IH284">
            <v>0</v>
          </cell>
          <cell r="II284">
            <v>0</v>
          </cell>
          <cell r="IJ284">
            <v>0</v>
          </cell>
          <cell r="IK284">
            <v>0</v>
          </cell>
          <cell r="IL284">
            <v>0</v>
          </cell>
          <cell r="IM284">
            <v>0</v>
          </cell>
          <cell r="IN284">
            <v>0</v>
          </cell>
          <cell r="IO284">
            <v>0</v>
          </cell>
          <cell r="IP284">
            <v>0</v>
          </cell>
          <cell r="IQ284">
            <v>0</v>
          </cell>
          <cell r="IR284">
            <v>0</v>
          </cell>
          <cell r="IS284">
            <v>0</v>
          </cell>
          <cell r="IT284">
            <v>0</v>
          </cell>
          <cell r="IU284">
            <v>0</v>
          </cell>
          <cell r="IV284">
            <v>0</v>
          </cell>
          <cell r="IW284">
            <v>6.51</v>
          </cell>
          <cell r="IX284">
            <v>1.6274999999999999</v>
          </cell>
          <cell r="IY284">
            <v>6.51</v>
          </cell>
          <cell r="IZ284">
            <v>6.51</v>
          </cell>
          <cell r="JA284">
            <v>0</v>
          </cell>
          <cell r="JB284">
            <v>25.54</v>
          </cell>
          <cell r="JC284">
            <v>25.54</v>
          </cell>
          <cell r="JD284">
            <v>25.54</v>
          </cell>
          <cell r="JE284">
            <v>0</v>
          </cell>
          <cell r="JF284">
            <v>50.46</v>
          </cell>
          <cell r="JG284">
            <v>50.46</v>
          </cell>
          <cell r="JH284">
            <v>50.46</v>
          </cell>
          <cell r="JI284">
            <v>0</v>
          </cell>
          <cell r="JJ284">
            <v>103.53489999999999</v>
          </cell>
          <cell r="JK284">
            <v>103.53489999999999</v>
          </cell>
          <cell r="JL284" t="str">
            <v>&lt;--ADMw_O--</v>
          </cell>
          <cell r="JM284">
            <v>0</v>
          </cell>
          <cell r="JN284">
            <v>0</v>
          </cell>
          <cell r="JO284">
            <v>289.12</v>
          </cell>
          <cell r="JP284">
            <v>6</v>
          </cell>
          <cell r="JQ284">
            <v>0.7</v>
          </cell>
          <cell r="JR284">
            <v>43640.35126797454</v>
          </cell>
          <cell r="JS284">
            <v>1</v>
          </cell>
          <cell r="JT284">
            <v>2</v>
          </cell>
        </row>
        <row r="285">
          <cell r="A285">
            <v>2212</v>
          </cell>
          <cell r="B285">
            <v>2212</v>
          </cell>
          <cell r="C285" t="str">
            <v>31001</v>
          </cell>
          <cell r="D285" t="str">
            <v>Union</v>
          </cell>
          <cell r="E285" t="str">
            <v>La Grande SD 1</v>
          </cell>
          <cell r="G285">
            <v>2200</v>
          </cell>
          <cell r="H285">
            <v>5697216</v>
          </cell>
          <cell r="I285">
            <v>110000</v>
          </cell>
          <cell r="J285">
            <v>0</v>
          </cell>
          <cell r="K285">
            <v>79000</v>
          </cell>
          <cell r="L285">
            <v>0</v>
          </cell>
          <cell r="M285">
            <v>0</v>
          </cell>
          <cell r="N285">
            <v>0</v>
          </cell>
          <cell r="O285">
            <v>0</v>
          </cell>
          <cell r="P285">
            <v>11.59</v>
          </cell>
          <cell r="Q285">
            <v>694205</v>
          </cell>
          <cell r="R285">
            <v>2293</v>
          </cell>
          <cell r="S285">
            <v>2293</v>
          </cell>
          <cell r="T285">
            <v>2293</v>
          </cell>
          <cell r="U285">
            <v>0</v>
          </cell>
          <cell r="V285" t="str">
            <v>--ADMw_F--&gt;</v>
          </cell>
          <cell r="W285">
            <v>2293</v>
          </cell>
          <cell r="X285">
            <v>2293</v>
          </cell>
          <cell r="Y285">
            <v>2293</v>
          </cell>
          <cell r="Z285">
            <v>0</v>
          </cell>
          <cell r="AA285">
            <v>350</v>
          </cell>
          <cell r="AB285">
            <v>252.23</v>
          </cell>
          <cell r="AC285">
            <v>19.3</v>
          </cell>
          <cell r="AD285">
            <v>55</v>
          </cell>
          <cell r="AE285">
            <v>27.5</v>
          </cell>
          <cell r="AF285">
            <v>55</v>
          </cell>
          <cell r="AG285">
            <v>55</v>
          </cell>
          <cell r="AH285">
            <v>0</v>
          </cell>
          <cell r="AI285">
            <v>2</v>
          </cell>
          <cell r="AJ285">
            <v>2</v>
          </cell>
          <cell r="AK285">
            <v>2</v>
          </cell>
          <cell r="AL285">
            <v>2</v>
          </cell>
          <cell r="AM285">
            <v>0</v>
          </cell>
          <cell r="AN285">
            <v>0</v>
          </cell>
          <cell r="AO285">
            <v>0</v>
          </cell>
          <cell r="AP285">
            <v>0</v>
          </cell>
          <cell r="AQ285">
            <v>0</v>
          </cell>
          <cell r="AR285">
            <v>0</v>
          </cell>
          <cell r="AS285">
            <v>13</v>
          </cell>
          <cell r="AT285">
            <v>3.25</v>
          </cell>
          <cell r="AU285">
            <v>389.49</v>
          </cell>
          <cell r="AV285">
            <v>97.372500000000002</v>
          </cell>
          <cell r="AW285">
            <v>389.49</v>
          </cell>
          <cell r="AX285">
            <v>389.49</v>
          </cell>
          <cell r="AY285">
            <v>0</v>
          </cell>
          <cell r="AZ285">
            <v>0</v>
          </cell>
          <cell r="BA285">
            <v>0</v>
          </cell>
          <cell r="BB285">
            <v>0</v>
          </cell>
          <cell r="BC285">
            <v>0</v>
          </cell>
          <cell r="BD285">
            <v>0</v>
          </cell>
          <cell r="BE285">
            <v>0</v>
          </cell>
          <cell r="BF285">
            <v>0</v>
          </cell>
          <cell r="BG285">
            <v>0</v>
          </cell>
          <cell r="BH285">
            <v>2682.4483</v>
          </cell>
          <cell r="BI285">
            <v>2694.6525000000001</v>
          </cell>
          <cell r="BJ285">
            <v>2682.4483</v>
          </cell>
          <cell r="BK285">
            <v>2694.6525000000001</v>
          </cell>
          <cell r="BL285">
            <v>2694.6525000000001</v>
          </cell>
          <cell r="BM285">
            <v>2694.6525000000001</v>
          </cell>
          <cell r="BN285" t="str">
            <v>&lt;--ADMw_F--</v>
          </cell>
          <cell r="BO285">
            <v>-5.4310000000000001E-3</v>
          </cell>
          <cell r="BP285">
            <v>0</v>
          </cell>
          <cell r="BQ285">
            <v>302.75</v>
          </cell>
          <cell r="BR285">
            <v>4</v>
          </cell>
          <cell r="BS285">
            <v>0.7</v>
          </cell>
          <cell r="BT285" t="str">
            <v>&lt;--Spacer--&gt;</v>
          </cell>
          <cell r="BU285" t="str">
            <v>&lt;--Spacer--&gt;</v>
          </cell>
          <cell r="BV285" t="str">
            <v>&lt;--Spacer--&gt;</v>
          </cell>
          <cell r="BW285" t="str">
            <v>&lt;--Spacer--&gt;</v>
          </cell>
          <cell r="BX285">
            <v>2200</v>
          </cell>
          <cell r="BY285">
            <v>5568631</v>
          </cell>
          <cell r="BZ285">
            <v>110000</v>
          </cell>
          <cell r="CA285">
            <v>0</v>
          </cell>
          <cell r="CB285">
            <v>78500</v>
          </cell>
          <cell r="CC285">
            <v>0</v>
          </cell>
          <cell r="CD285">
            <v>0</v>
          </cell>
          <cell r="CE285">
            <v>0</v>
          </cell>
          <cell r="CF285">
            <v>0</v>
          </cell>
          <cell r="CG285">
            <v>11.45</v>
          </cell>
          <cell r="CH285">
            <v>671235</v>
          </cell>
          <cell r="CI285">
            <v>2281.5300000000002</v>
          </cell>
          <cell r="CJ285">
            <v>2281.5300000000002</v>
          </cell>
          <cell r="CK285">
            <v>2281.5300000000002</v>
          </cell>
          <cell r="CL285">
            <v>0</v>
          </cell>
          <cell r="CM285">
            <v>0</v>
          </cell>
          <cell r="CN285" t="str">
            <v>--ADMw_C--&gt;</v>
          </cell>
          <cell r="CO285">
            <v>2281.5300000000002</v>
          </cell>
          <cell r="CP285">
            <v>2281.5300000000002</v>
          </cell>
          <cell r="CQ285">
            <v>2281.5300000000002</v>
          </cell>
          <cell r="CR285">
            <v>0</v>
          </cell>
          <cell r="CS285">
            <v>360</v>
          </cell>
          <cell r="CT285">
            <v>250.9683</v>
          </cell>
          <cell r="CU285">
            <v>19.3</v>
          </cell>
          <cell r="CV285">
            <v>61.03</v>
          </cell>
          <cell r="CW285">
            <v>30.515000000000001</v>
          </cell>
          <cell r="CX285">
            <v>61.03</v>
          </cell>
          <cell r="CY285">
            <v>61.03</v>
          </cell>
          <cell r="CZ285">
            <v>0</v>
          </cell>
          <cell r="DA285">
            <v>0</v>
          </cell>
          <cell r="DB285">
            <v>0</v>
          </cell>
          <cell r="DC285">
            <v>0</v>
          </cell>
          <cell r="DD285">
            <v>0</v>
          </cell>
          <cell r="DE285">
            <v>0</v>
          </cell>
          <cell r="DF285">
            <v>0</v>
          </cell>
          <cell r="DG285">
            <v>0</v>
          </cell>
          <cell r="DH285">
            <v>0</v>
          </cell>
          <cell r="DI285">
            <v>0</v>
          </cell>
          <cell r="DJ285">
            <v>0</v>
          </cell>
          <cell r="DK285">
            <v>13</v>
          </cell>
          <cell r="DL285">
            <v>3.25</v>
          </cell>
          <cell r="DM285">
            <v>387.54</v>
          </cell>
          <cell r="DN285">
            <v>96.885000000000005</v>
          </cell>
          <cell r="DO285">
            <v>387.54</v>
          </cell>
          <cell r="DP285">
            <v>387.54</v>
          </cell>
          <cell r="DQ285">
            <v>0</v>
          </cell>
          <cell r="DR285">
            <v>0</v>
          </cell>
          <cell r="DS285">
            <v>0</v>
          </cell>
          <cell r="DT285">
            <v>0</v>
          </cell>
          <cell r="DU285">
            <v>0</v>
          </cell>
          <cell r="DV285">
            <v>0</v>
          </cell>
          <cell r="DW285">
            <v>0</v>
          </cell>
          <cell r="DX285">
            <v>0</v>
          </cell>
          <cell r="DY285">
            <v>0</v>
          </cell>
          <cell r="DZ285">
            <v>2726.3222000000001</v>
          </cell>
          <cell r="EA285">
            <v>2682.4483</v>
          </cell>
          <cell r="EB285">
            <v>2726.3222000000001</v>
          </cell>
          <cell r="EC285">
            <v>2682.4483</v>
          </cell>
          <cell r="ED285">
            <v>2726.3222000000001</v>
          </cell>
          <cell r="EE285">
            <v>2726.3222000000001</v>
          </cell>
          <cell r="EF285" t="str">
            <v>&lt;--ADMw_C--</v>
          </cell>
          <cell r="EG285">
            <v>-1.052E-2</v>
          </cell>
          <cell r="EH285">
            <v>0</v>
          </cell>
          <cell r="EI285">
            <v>291.11</v>
          </cell>
          <cell r="EJ285">
            <v>5</v>
          </cell>
          <cell r="EK285">
            <v>0.7</v>
          </cell>
          <cell r="EL285" t="str">
            <v>&lt;--Spacer--&gt;</v>
          </cell>
          <cell r="EM285" t="str">
            <v>&lt;--Spacer--&gt;</v>
          </cell>
          <cell r="EN285" t="str">
            <v>&lt;--Spacer--&gt;</v>
          </cell>
          <cell r="EO285" t="str">
            <v>&lt;--Spacer--&gt;</v>
          </cell>
          <cell r="EP285">
            <v>2200</v>
          </cell>
          <cell r="EQ285">
            <v>5432665</v>
          </cell>
          <cell r="ER285">
            <v>111421</v>
          </cell>
          <cell r="ES285">
            <v>247091</v>
          </cell>
          <cell r="ET285">
            <v>80930</v>
          </cell>
          <cell r="EU285">
            <v>0</v>
          </cell>
          <cell r="EV285">
            <v>0</v>
          </cell>
          <cell r="EW285">
            <v>0</v>
          </cell>
          <cell r="EX285">
            <v>0</v>
          </cell>
          <cell r="EY285">
            <v>11.59</v>
          </cell>
          <cell r="EZ285">
            <v>694200</v>
          </cell>
          <cell r="FA285">
            <v>2309.27</v>
          </cell>
          <cell r="FB285">
            <v>2309.27</v>
          </cell>
          <cell r="FC285">
            <v>2309.27</v>
          </cell>
          <cell r="FD285">
            <v>0</v>
          </cell>
          <cell r="FE285">
            <v>0</v>
          </cell>
          <cell r="FF285" t="str">
            <v>--ADMw_P--&gt;</v>
          </cell>
          <cell r="FG285">
            <v>2309.27</v>
          </cell>
          <cell r="FH285">
            <v>2309.27</v>
          </cell>
          <cell r="FI285">
            <v>2309.27</v>
          </cell>
          <cell r="FJ285">
            <v>0</v>
          </cell>
          <cell r="FK285">
            <v>348</v>
          </cell>
          <cell r="FL285">
            <v>254.0197</v>
          </cell>
          <cell r="FM285">
            <v>19.3</v>
          </cell>
          <cell r="FN285">
            <v>55.51</v>
          </cell>
          <cell r="FO285">
            <v>27.754999999999999</v>
          </cell>
          <cell r="FP285">
            <v>55.51</v>
          </cell>
          <cell r="FQ285">
            <v>55.51</v>
          </cell>
          <cell r="FR285">
            <v>0</v>
          </cell>
          <cell r="FS285">
            <v>0.99</v>
          </cell>
          <cell r="FT285">
            <v>0.99</v>
          </cell>
          <cell r="FU285">
            <v>0.99</v>
          </cell>
          <cell r="FV285">
            <v>0.99</v>
          </cell>
          <cell r="FW285">
            <v>0</v>
          </cell>
          <cell r="FX285">
            <v>0</v>
          </cell>
          <cell r="FY285">
            <v>0</v>
          </cell>
          <cell r="FZ285">
            <v>0</v>
          </cell>
          <cell r="GA285">
            <v>0</v>
          </cell>
          <cell r="GB285">
            <v>0</v>
          </cell>
          <cell r="GC285">
            <v>10</v>
          </cell>
          <cell r="GD285">
            <v>2.5</v>
          </cell>
          <cell r="GE285">
            <v>449.95</v>
          </cell>
          <cell r="GF285">
            <v>112.4875</v>
          </cell>
          <cell r="GG285">
            <v>449.95</v>
          </cell>
          <cell r="GH285">
            <v>449.95</v>
          </cell>
          <cell r="GI285">
            <v>0</v>
          </cell>
          <cell r="GJ285">
            <v>0</v>
          </cell>
          <cell r="GK285">
            <v>0</v>
          </cell>
          <cell r="GL285">
            <v>0</v>
          </cell>
          <cell r="GM285">
            <v>0</v>
          </cell>
          <cell r="GN285">
            <v>0</v>
          </cell>
          <cell r="GO285">
            <v>0</v>
          </cell>
          <cell r="GP285">
            <v>0</v>
          </cell>
          <cell r="GQ285">
            <v>0</v>
          </cell>
          <cell r="GR285">
            <v>2664.3694999999998</v>
          </cell>
          <cell r="GS285">
            <v>2726.3222000000001</v>
          </cell>
          <cell r="GT285">
            <v>2664.3694999999998</v>
          </cell>
          <cell r="GU285">
            <v>2726.3222000000001</v>
          </cell>
          <cell r="GV285">
            <v>2726.3222000000001</v>
          </cell>
          <cell r="GW285">
            <v>2726.3222000000001</v>
          </cell>
          <cell r="GX285" t="str">
            <v>&lt;--ADMw_P--</v>
          </cell>
          <cell r="GY285">
            <v>-8.6409999999999994E-3</v>
          </cell>
          <cell r="GZ285">
            <v>0</v>
          </cell>
          <cell r="HA285">
            <v>300.61</v>
          </cell>
          <cell r="HB285">
            <v>5</v>
          </cell>
          <cell r="HC285">
            <v>0.7</v>
          </cell>
          <cell r="HD285" t="str">
            <v>&lt;--Spacer--&gt;</v>
          </cell>
          <cell r="HE285" t="str">
            <v>&lt;--Spacer--&gt;</v>
          </cell>
          <cell r="HF285" t="str">
            <v>&lt;--Spacer--&gt;</v>
          </cell>
          <cell r="HG285" t="str">
            <v>&lt;--Spacer--&gt;</v>
          </cell>
          <cell r="HH285">
            <v>2200</v>
          </cell>
          <cell r="HI285">
            <v>5272268</v>
          </cell>
          <cell r="HJ285">
            <v>11612</v>
          </cell>
          <cell r="HK285">
            <v>295958</v>
          </cell>
          <cell r="HL285">
            <v>76425</v>
          </cell>
          <cell r="HM285">
            <v>0</v>
          </cell>
          <cell r="HN285">
            <v>0</v>
          </cell>
          <cell r="HO285">
            <v>0</v>
          </cell>
          <cell r="HP285">
            <v>0</v>
          </cell>
          <cell r="HQ285">
            <v>10.85</v>
          </cell>
          <cell r="HR285">
            <v>648154</v>
          </cell>
          <cell r="HS285">
            <v>2253.9499999999998</v>
          </cell>
          <cell r="HT285">
            <v>2253.9499999999998</v>
          </cell>
          <cell r="HU285">
            <v>2253.9499999999998</v>
          </cell>
          <cell r="HV285">
            <v>0</v>
          </cell>
          <cell r="HW285">
            <v>0</v>
          </cell>
          <cell r="HX285" t="str">
            <v>--ADMw_O--&gt;</v>
          </cell>
          <cell r="HY285">
            <v>2253.9499999999998</v>
          </cell>
          <cell r="HZ285">
            <v>2253.9499999999998</v>
          </cell>
          <cell r="IA285">
            <v>2253.9499999999998</v>
          </cell>
          <cell r="IB285">
            <v>0</v>
          </cell>
          <cell r="IC285">
            <v>302</v>
          </cell>
          <cell r="ID285">
            <v>247.93450000000001</v>
          </cell>
          <cell r="IE285">
            <v>8.3000000000000007</v>
          </cell>
          <cell r="IF285">
            <v>51.82</v>
          </cell>
          <cell r="IG285">
            <v>25.91</v>
          </cell>
          <cell r="IH285">
            <v>51.82</v>
          </cell>
          <cell r="II285">
            <v>51.82</v>
          </cell>
          <cell r="IJ285">
            <v>0</v>
          </cell>
          <cell r="IK285">
            <v>1.5</v>
          </cell>
          <cell r="IL285">
            <v>1.5</v>
          </cell>
          <cell r="IM285">
            <v>1.5</v>
          </cell>
          <cell r="IN285">
            <v>1.5</v>
          </cell>
          <cell r="IO285">
            <v>0</v>
          </cell>
          <cell r="IP285">
            <v>0</v>
          </cell>
          <cell r="IQ285">
            <v>0</v>
          </cell>
          <cell r="IR285">
            <v>0</v>
          </cell>
          <cell r="IS285">
            <v>0</v>
          </cell>
          <cell r="IT285">
            <v>0</v>
          </cell>
          <cell r="IU285">
            <v>38</v>
          </cell>
          <cell r="IV285">
            <v>9.5</v>
          </cell>
          <cell r="IW285">
            <v>469.1</v>
          </cell>
          <cell r="IX285">
            <v>117.27500000000001</v>
          </cell>
          <cell r="IY285">
            <v>469.1</v>
          </cell>
          <cell r="IZ285">
            <v>469.1</v>
          </cell>
          <cell r="JA285">
            <v>0</v>
          </cell>
          <cell r="JB285">
            <v>0</v>
          </cell>
          <cell r="JC285">
            <v>0</v>
          </cell>
          <cell r="JD285">
            <v>0</v>
          </cell>
          <cell r="JE285">
            <v>0</v>
          </cell>
          <cell r="JF285">
            <v>0</v>
          </cell>
          <cell r="JG285">
            <v>0</v>
          </cell>
          <cell r="JH285">
            <v>0</v>
          </cell>
          <cell r="JI285">
            <v>0</v>
          </cell>
          <cell r="JJ285">
            <v>2664.3694999999998</v>
          </cell>
          <cell r="JK285">
            <v>2664.3694999999998</v>
          </cell>
          <cell r="JL285" t="str">
            <v>&lt;--ADMw_O--</v>
          </cell>
          <cell r="JM285">
            <v>-7.0410000000000004E-3</v>
          </cell>
          <cell r="JN285">
            <v>0</v>
          </cell>
          <cell r="JO285">
            <v>287.56</v>
          </cell>
          <cell r="JP285">
            <v>6</v>
          </cell>
          <cell r="JQ285">
            <v>0.7</v>
          </cell>
          <cell r="JR285">
            <v>43640.35126797454</v>
          </cell>
          <cell r="JS285">
            <v>1</v>
          </cell>
          <cell r="JT285">
            <v>2</v>
          </cell>
        </row>
        <row r="286">
          <cell r="A286">
            <v>2213</v>
          </cell>
          <cell r="B286">
            <v>2213</v>
          </cell>
          <cell r="C286" t="str">
            <v>31005</v>
          </cell>
          <cell r="D286" t="str">
            <v>Union</v>
          </cell>
          <cell r="E286" t="str">
            <v>Union SD 5</v>
          </cell>
          <cell r="G286">
            <v>2200</v>
          </cell>
          <cell r="H286">
            <v>987079</v>
          </cell>
          <cell r="I286">
            <v>16000</v>
          </cell>
          <cell r="J286">
            <v>0</v>
          </cell>
          <cell r="K286">
            <v>12000</v>
          </cell>
          <cell r="L286">
            <v>0</v>
          </cell>
          <cell r="M286">
            <v>0</v>
          </cell>
          <cell r="N286">
            <v>0</v>
          </cell>
          <cell r="O286">
            <v>0</v>
          </cell>
          <cell r="P286">
            <v>13.69</v>
          </cell>
          <cell r="Q286">
            <v>148477</v>
          </cell>
          <cell r="R286">
            <v>334</v>
          </cell>
          <cell r="S286">
            <v>334</v>
          </cell>
          <cell r="T286">
            <v>334</v>
          </cell>
          <cell r="U286">
            <v>0</v>
          </cell>
          <cell r="V286" t="str">
            <v>--ADMw_F--&gt;</v>
          </cell>
          <cell r="W286">
            <v>334</v>
          </cell>
          <cell r="X286">
            <v>334</v>
          </cell>
          <cell r="Y286">
            <v>334</v>
          </cell>
          <cell r="Z286">
            <v>0</v>
          </cell>
          <cell r="AA286">
            <v>39</v>
          </cell>
          <cell r="AB286">
            <v>36.74</v>
          </cell>
          <cell r="AC286">
            <v>0.3</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5</v>
          </cell>
          <cell r="AT286">
            <v>1.25</v>
          </cell>
          <cell r="AU286">
            <v>42.91</v>
          </cell>
          <cell r="AV286">
            <v>10.727499999999999</v>
          </cell>
          <cell r="AW286">
            <v>42.91</v>
          </cell>
          <cell r="AX286">
            <v>42.91</v>
          </cell>
          <cell r="AY286">
            <v>0</v>
          </cell>
          <cell r="AZ286">
            <v>0</v>
          </cell>
          <cell r="BA286">
            <v>0</v>
          </cell>
          <cell r="BB286">
            <v>0</v>
          </cell>
          <cell r="BC286">
            <v>0</v>
          </cell>
          <cell r="BD286">
            <v>79.31</v>
          </cell>
          <cell r="BE286">
            <v>79.31</v>
          </cell>
          <cell r="BF286">
            <v>79.31</v>
          </cell>
          <cell r="BG286">
            <v>0</v>
          </cell>
          <cell r="BH286">
            <v>464.1671</v>
          </cell>
          <cell r="BI286">
            <v>462.32749999999999</v>
          </cell>
          <cell r="BJ286">
            <v>464.1671</v>
          </cell>
          <cell r="BK286">
            <v>462.32749999999999</v>
          </cell>
          <cell r="BL286">
            <v>464.1671</v>
          </cell>
          <cell r="BM286">
            <v>464.1671</v>
          </cell>
          <cell r="BN286" t="str">
            <v>&lt;--ADMw_F--</v>
          </cell>
          <cell r="BO286">
            <v>-2.2039999999999998E-3</v>
          </cell>
          <cell r="BP286">
            <v>0</v>
          </cell>
          <cell r="BQ286">
            <v>444.54</v>
          </cell>
          <cell r="BR286">
            <v>17</v>
          </cell>
          <cell r="BS286">
            <v>0.7</v>
          </cell>
          <cell r="BT286" t="str">
            <v>&lt;--Spacer--&gt;</v>
          </cell>
          <cell r="BU286" t="str">
            <v>&lt;--Spacer--&gt;</v>
          </cell>
          <cell r="BV286" t="str">
            <v>&lt;--Spacer--&gt;</v>
          </cell>
          <cell r="BW286" t="str">
            <v>&lt;--Spacer--&gt;</v>
          </cell>
          <cell r="BX286">
            <v>2200</v>
          </cell>
          <cell r="BY286">
            <v>967725</v>
          </cell>
          <cell r="BZ286">
            <v>16000</v>
          </cell>
          <cell r="CA286">
            <v>0</v>
          </cell>
          <cell r="CB286">
            <v>12000</v>
          </cell>
          <cell r="CC286">
            <v>0</v>
          </cell>
          <cell r="CD286">
            <v>0</v>
          </cell>
          <cell r="CE286">
            <v>0</v>
          </cell>
          <cell r="CF286">
            <v>0</v>
          </cell>
          <cell r="CG286">
            <v>15.41</v>
          </cell>
          <cell r="CH286">
            <v>147007</v>
          </cell>
          <cell r="CI286">
            <v>335.61</v>
          </cell>
          <cell r="CJ286">
            <v>335.61</v>
          </cell>
          <cell r="CK286">
            <v>335.61</v>
          </cell>
          <cell r="CL286">
            <v>0</v>
          </cell>
          <cell r="CM286">
            <v>0</v>
          </cell>
          <cell r="CN286" t="str">
            <v>--ADMw_C--&gt;</v>
          </cell>
          <cell r="CO286">
            <v>335.61</v>
          </cell>
          <cell r="CP286">
            <v>335.61</v>
          </cell>
          <cell r="CQ286">
            <v>335.61</v>
          </cell>
          <cell r="CR286">
            <v>0</v>
          </cell>
          <cell r="CS286">
            <v>39</v>
          </cell>
          <cell r="CT286">
            <v>36.917099999999998</v>
          </cell>
          <cell r="CU286">
            <v>0.3</v>
          </cell>
          <cell r="CV286">
            <v>0</v>
          </cell>
          <cell r="CW286">
            <v>0</v>
          </cell>
          <cell r="CX286">
            <v>0</v>
          </cell>
          <cell r="CY286">
            <v>0</v>
          </cell>
          <cell r="CZ286">
            <v>0</v>
          </cell>
          <cell r="DA286">
            <v>0</v>
          </cell>
          <cell r="DB286">
            <v>0</v>
          </cell>
          <cell r="DC286">
            <v>0</v>
          </cell>
          <cell r="DD286">
            <v>0</v>
          </cell>
          <cell r="DE286">
            <v>0</v>
          </cell>
          <cell r="DF286">
            <v>0</v>
          </cell>
          <cell r="DG286">
            <v>0</v>
          </cell>
          <cell r="DH286">
            <v>0</v>
          </cell>
          <cell r="DI286">
            <v>0</v>
          </cell>
          <cell r="DJ286">
            <v>0</v>
          </cell>
          <cell r="DK286">
            <v>5</v>
          </cell>
          <cell r="DL286">
            <v>1.25</v>
          </cell>
          <cell r="DM286">
            <v>43.12</v>
          </cell>
          <cell r="DN286">
            <v>10.78</v>
          </cell>
          <cell r="DO286">
            <v>43.12</v>
          </cell>
          <cell r="DP286">
            <v>43.12</v>
          </cell>
          <cell r="DQ286">
            <v>0</v>
          </cell>
          <cell r="DR286">
            <v>0</v>
          </cell>
          <cell r="DS286">
            <v>0</v>
          </cell>
          <cell r="DT286">
            <v>0</v>
          </cell>
          <cell r="DU286">
            <v>0</v>
          </cell>
          <cell r="DV286">
            <v>79.31</v>
          </cell>
          <cell r="DW286">
            <v>79.31</v>
          </cell>
          <cell r="DX286">
            <v>79.31</v>
          </cell>
          <cell r="DY286">
            <v>0</v>
          </cell>
          <cell r="DZ286">
            <v>457.1995</v>
          </cell>
          <cell r="EA286">
            <v>464.1671</v>
          </cell>
          <cell r="EB286">
            <v>457.1995</v>
          </cell>
          <cell r="EC286">
            <v>464.1671</v>
          </cell>
          <cell r="ED286">
            <v>464.1671</v>
          </cell>
          <cell r="EE286">
            <v>464.1671</v>
          </cell>
          <cell r="EF286" t="str">
            <v>&lt;--ADMw_C--</v>
          </cell>
          <cell r="EG286">
            <v>-3.539E-3</v>
          </cell>
          <cell r="EH286">
            <v>0</v>
          </cell>
          <cell r="EI286">
            <v>436.48</v>
          </cell>
          <cell r="EJ286">
            <v>19</v>
          </cell>
          <cell r="EK286">
            <v>0.7</v>
          </cell>
          <cell r="EL286" t="str">
            <v>&lt;--Spacer--&gt;</v>
          </cell>
          <cell r="EM286" t="str">
            <v>&lt;--Spacer--&gt;</v>
          </cell>
          <cell r="EN286" t="str">
            <v>&lt;--Spacer--&gt;</v>
          </cell>
          <cell r="EO286" t="str">
            <v>&lt;--Spacer--&gt;</v>
          </cell>
          <cell r="EP286">
            <v>2200</v>
          </cell>
          <cell r="EQ286">
            <v>922874</v>
          </cell>
          <cell r="ER286">
            <v>16439</v>
          </cell>
          <cell r="ES286">
            <v>39191</v>
          </cell>
          <cell r="ET286">
            <v>11937</v>
          </cell>
          <cell r="EU286">
            <v>0</v>
          </cell>
          <cell r="EV286">
            <v>0</v>
          </cell>
          <cell r="EW286">
            <v>0</v>
          </cell>
          <cell r="EX286">
            <v>0</v>
          </cell>
          <cell r="EY286">
            <v>13.69</v>
          </cell>
          <cell r="EZ286">
            <v>158933</v>
          </cell>
          <cell r="FA286">
            <v>329.7</v>
          </cell>
          <cell r="FB286">
            <v>329.7</v>
          </cell>
          <cell r="FC286">
            <v>329.7</v>
          </cell>
          <cell r="FD286">
            <v>0</v>
          </cell>
          <cell r="FE286">
            <v>0</v>
          </cell>
          <cell r="FF286" t="str">
            <v>--ADMw_P--&gt;</v>
          </cell>
          <cell r="FG286">
            <v>329.7</v>
          </cell>
          <cell r="FH286">
            <v>329.7</v>
          </cell>
          <cell r="FI286">
            <v>329.7</v>
          </cell>
          <cell r="FJ286">
            <v>0</v>
          </cell>
          <cell r="FK286">
            <v>38</v>
          </cell>
          <cell r="FL286">
            <v>36.267000000000003</v>
          </cell>
          <cell r="FM286">
            <v>0.3</v>
          </cell>
          <cell r="FN286">
            <v>0</v>
          </cell>
          <cell r="FO286">
            <v>0</v>
          </cell>
          <cell r="FP286">
            <v>0</v>
          </cell>
          <cell r="FQ286">
            <v>0</v>
          </cell>
          <cell r="FR286">
            <v>0</v>
          </cell>
          <cell r="FS286">
            <v>0</v>
          </cell>
          <cell r="FT286">
            <v>0</v>
          </cell>
          <cell r="FU286">
            <v>0</v>
          </cell>
          <cell r="FV286">
            <v>0</v>
          </cell>
          <cell r="FW286">
            <v>0</v>
          </cell>
          <cell r="FX286">
            <v>0</v>
          </cell>
          <cell r="FY286">
            <v>0</v>
          </cell>
          <cell r="FZ286">
            <v>0</v>
          </cell>
          <cell r="GA286">
            <v>0</v>
          </cell>
          <cell r="GB286">
            <v>0</v>
          </cell>
          <cell r="GC286">
            <v>5</v>
          </cell>
          <cell r="GD286">
            <v>1.25</v>
          </cell>
          <cell r="GE286">
            <v>41.49</v>
          </cell>
          <cell r="GF286">
            <v>10.3725</v>
          </cell>
          <cell r="GG286">
            <v>41.49</v>
          </cell>
          <cell r="GH286">
            <v>41.49</v>
          </cell>
          <cell r="GI286">
            <v>0</v>
          </cell>
          <cell r="GJ286">
            <v>0</v>
          </cell>
          <cell r="GK286">
            <v>0</v>
          </cell>
          <cell r="GL286">
            <v>0</v>
          </cell>
          <cell r="GM286">
            <v>0</v>
          </cell>
          <cell r="GN286">
            <v>79.31</v>
          </cell>
          <cell r="GO286">
            <v>79.31</v>
          </cell>
          <cell r="GP286">
            <v>79.31</v>
          </cell>
          <cell r="GQ286">
            <v>0</v>
          </cell>
          <cell r="GR286">
            <v>440.37479999999999</v>
          </cell>
          <cell r="GS286">
            <v>457.1995</v>
          </cell>
          <cell r="GT286">
            <v>440.37479999999999</v>
          </cell>
          <cell r="GU286">
            <v>457.1995</v>
          </cell>
          <cell r="GV286">
            <v>457.1995</v>
          </cell>
          <cell r="GW286">
            <v>457.1995</v>
          </cell>
          <cell r="GX286" t="str">
            <v>&lt;--ADMw_P--</v>
          </cell>
          <cell r="GY286">
            <v>-5.7629999999999999E-3</v>
          </cell>
          <cell r="GZ286">
            <v>0</v>
          </cell>
          <cell r="HA286">
            <v>482.05</v>
          </cell>
          <cell r="HB286">
            <v>22</v>
          </cell>
          <cell r="HC286">
            <v>0.7</v>
          </cell>
          <cell r="HD286" t="str">
            <v>&lt;--Spacer--&gt;</v>
          </cell>
          <cell r="HE286" t="str">
            <v>&lt;--Spacer--&gt;</v>
          </cell>
          <cell r="HF286" t="str">
            <v>&lt;--Spacer--&gt;</v>
          </cell>
          <cell r="HG286" t="str">
            <v>&lt;--Spacer--&gt;</v>
          </cell>
          <cell r="HH286">
            <v>2200</v>
          </cell>
          <cell r="HI286">
            <v>891970</v>
          </cell>
          <cell r="HJ286">
            <v>1875</v>
          </cell>
          <cell r="HK286">
            <v>48782</v>
          </cell>
          <cell r="HL286">
            <v>0</v>
          </cell>
          <cell r="HM286">
            <v>0</v>
          </cell>
          <cell r="HN286">
            <v>0</v>
          </cell>
          <cell r="HO286">
            <v>0</v>
          </cell>
          <cell r="HP286">
            <v>0</v>
          </cell>
          <cell r="HQ286">
            <v>13.25</v>
          </cell>
          <cell r="HR286">
            <v>136172</v>
          </cell>
          <cell r="HS286">
            <v>317.43</v>
          </cell>
          <cell r="HT286">
            <v>317.43</v>
          </cell>
          <cell r="HU286">
            <v>317.43</v>
          </cell>
          <cell r="HV286">
            <v>0</v>
          </cell>
          <cell r="HW286">
            <v>0</v>
          </cell>
          <cell r="HX286" t="str">
            <v>--ADMw_O--&gt;</v>
          </cell>
          <cell r="HY286">
            <v>317.43</v>
          </cell>
          <cell r="HZ286">
            <v>317.43</v>
          </cell>
          <cell r="IA286">
            <v>317.43</v>
          </cell>
          <cell r="IB286">
            <v>0</v>
          </cell>
          <cell r="IC286">
            <v>38</v>
          </cell>
          <cell r="ID286">
            <v>34.917299999999997</v>
          </cell>
          <cell r="IE286">
            <v>0.6</v>
          </cell>
          <cell r="IF286">
            <v>0</v>
          </cell>
          <cell r="IG286">
            <v>0</v>
          </cell>
          <cell r="IH286">
            <v>0</v>
          </cell>
          <cell r="II286">
            <v>0</v>
          </cell>
          <cell r="IJ286">
            <v>0</v>
          </cell>
          <cell r="IK286">
            <v>0</v>
          </cell>
          <cell r="IL286">
            <v>0</v>
          </cell>
          <cell r="IM286">
            <v>0</v>
          </cell>
          <cell r="IN286">
            <v>0</v>
          </cell>
          <cell r="IO286">
            <v>0</v>
          </cell>
          <cell r="IP286">
            <v>0</v>
          </cell>
          <cell r="IQ286">
            <v>0</v>
          </cell>
          <cell r="IR286">
            <v>0</v>
          </cell>
          <cell r="IS286">
            <v>0</v>
          </cell>
          <cell r="IT286">
            <v>0</v>
          </cell>
          <cell r="IU286">
            <v>5</v>
          </cell>
          <cell r="IV286">
            <v>1.25</v>
          </cell>
          <cell r="IW286">
            <v>45.35</v>
          </cell>
          <cell r="IX286">
            <v>11.3375</v>
          </cell>
          <cell r="IY286">
            <v>45.35</v>
          </cell>
          <cell r="IZ286">
            <v>45.35</v>
          </cell>
          <cell r="JA286">
            <v>0</v>
          </cell>
          <cell r="JB286">
            <v>0</v>
          </cell>
          <cell r="JC286">
            <v>0</v>
          </cell>
          <cell r="JD286">
            <v>0</v>
          </cell>
          <cell r="JE286">
            <v>0</v>
          </cell>
          <cell r="JF286">
            <v>74.84</v>
          </cell>
          <cell r="JG286">
            <v>74.84</v>
          </cell>
          <cell r="JH286">
            <v>74.84</v>
          </cell>
          <cell r="JI286">
            <v>0</v>
          </cell>
          <cell r="JJ286">
            <v>440.37479999999999</v>
          </cell>
          <cell r="JK286">
            <v>440.37479999999999</v>
          </cell>
          <cell r="JL286" t="str">
            <v>&lt;--ADMw_O--</v>
          </cell>
          <cell r="JM286">
            <v>-7.7460000000000003E-3</v>
          </cell>
          <cell r="JN286">
            <v>0</v>
          </cell>
          <cell r="JO286">
            <v>428.98</v>
          </cell>
          <cell r="JP286">
            <v>19</v>
          </cell>
          <cell r="JQ286">
            <v>0.7</v>
          </cell>
          <cell r="JR286">
            <v>43640.35126797454</v>
          </cell>
          <cell r="JS286">
            <v>1</v>
          </cell>
          <cell r="JT286">
            <v>2</v>
          </cell>
        </row>
        <row r="287">
          <cell r="A287">
            <v>2214</v>
          </cell>
          <cell r="B287">
            <v>2214</v>
          </cell>
          <cell r="C287" t="str">
            <v>31008</v>
          </cell>
          <cell r="D287" t="str">
            <v>Union</v>
          </cell>
          <cell r="E287" t="str">
            <v>North Powder SD 8J</v>
          </cell>
          <cell r="G287">
            <v>2200</v>
          </cell>
          <cell r="H287">
            <v>450000</v>
          </cell>
          <cell r="I287">
            <v>5000</v>
          </cell>
          <cell r="J287">
            <v>0</v>
          </cell>
          <cell r="K287">
            <v>6500</v>
          </cell>
          <cell r="L287">
            <v>0</v>
          </cell>
          <cell r="M287">
            <v>0</v>
          </cell>
          <cell r="N287">
            <v>5000</v>
          </cell>
          <cell r="O287">
            <v>0</v>
          </cell>
          <cell r="P287">
            <v>14.06</v>
          </cell>
          <cell r="Q287">
            <v>205000</v>
          </cell>
          <cell r="R287">
            <v>275</v>
          </cell>
          <cell r="S287">
            <v>275</v>
          </cell>
          <cell r="T287">
            <v>275</v>
          </cell>
          <cell r="U287">
            <v>0</v>
          </cell>
          <cell r="V287" t="str">
            <v>--ADMw_F--&gt;</v>
          </cell>
          <cell r="W287">
            <v>275</v>
          </cell>
          <cell r="X287">
            <v>275</v>
          </cell>
          <cell r="Y287">
            <v>275</v>
          </cell>
          <cell r="Z287">
            <v>0</v>
          </cell>
          <cell r="AA287">
            <v>40</v>
          </cell>
          <cell r="AB287">
            <v>30.25</v>
          </cell>
          <cell r="AC287">
            <v>0.6</v>
          </cell>
          <cell r="AD287">
            <v>13</v>
          </cell>
          <cell r="AE287">
            <v>6.5</v>
          </cell>
          <cell r="AF287">
            <v>13</v>
          </cell>
          <cell r="AG287">
            <v>13</v>
          </cell>
          <cell r="AH287">
            <v>0</v>
          </cell>
          <cell r="AI287">
            <v>0</v>
          </cell>
          <cell r="AJ287">
            <v>0</v>
          </cell>
          <cell r="AK287">
            <v>0</v>
          </cell>
          <cell r="AL287">
            <v>0</v>
          </cell>
          <cell r="AM287">
            <v>0</v>
          </cell>
          <cell r="AN287">
            <v>0</v>
          </cell>
          <cell r="AO287">
            <v>0</v>
          </cell>
          <cell r="AP287">
            <v>0</v>
          </cell>
          <cell r="AQ287">
            <v>0</v>
          </cell>
          <cell r="AR287">
            <v>0</v>
          </cell>
          <cell r="AS287">
            <v>3</v>
          </cell>
          <cell r="AT287">
            <v>0.75</v>
          </cell>
          <cell r="AU287">
            <v>46</v>
          </cell>
          <cell r="AV287">
            <v>11.5</v>
          </cell>
          <cell r="AW287">
            <v>46</v>
          </cell>
          <cell r="AX287">
            <v>46</v>
          </cell>
          <cell r="AY287">
            <v>0</v>
          </cell>
          <cell r="AZ287">
            <v>0</v>
          </cell>
          <cell r="BA287">
            <v>50.47</v>
          </cell>
          <cell r="BB287">
            <v>0</v>
          </cell>
          <cell r="BC287">
            <v>50.47</v>
          </cell>
          <cell r="BD287">
            <v>0</v>
          </cell>
          <cell r="BE287">
            <v>67.28</v>
          </cell>
          <cell r="BF287">
            <v>0</v>
          </cell>
          <cell r="BG287">
            <v>67.28</v>
          </cell>
          <cell r="BH287">
            <v>31.3184</v>
          </cell>
          <cell r="BI287">
            <v>324.60000000000002</v>
          </cell>
          <cell r="BJ287">
            <v>438.66840000000002</v>
          </cell>
          <cell r="BK287">
            <v>442.35</v>
          </cell>
          <cell r="BL287">
            <v>324.60000000000002</v>
          </cell>
          <cell r="BM287">
            <v>442.35</v>
          </cell>
          <cell r="BN287" t="str">
            <v>&lt;--ADMw_F--</v>
          </cell>
          <cell r="BO287">
            <v>0</v>
          </cell>
          <cell r="BP287">
            <v>0</v>
          </cell>
          <cell r="BQ287">
            <v>745.45</v>
          </cell>
          <cell r="BR287">
            <v>61</v>
          </cell>
          <cell r="BS287">
            <v>0.7</v>
          </cell>
          <cell r="BT287" t="str">
            <v>&lt;--Spacer--&gt;</v>
          </cell>
          <cell r="BU287" t="str">
            <v>&lt;--Spacer--&gt;</v>
          </cell>
          <cell r="BV287" t="str">
            <v>&lt;--Spacer--&gt;</v>
          </cell>
          <cell r="BW287" t="str">
            <v>&lt;--Spacer--&gt;</v>
          </cell>
          <cell r="BX287">
            <v>2200</v>
          </cell>
          <cell r="BY287">
            <v>440000</v>
          </cell>
          <cell r="BZ287">
            <v>5000</v>
          </cell>
          <cell r="CA287">
            <v>0</v>
          </cell>
          <cell r="CB287">
            <v>6500</v>
          </cell>
          <cell r="CC287">
            <v>0</v>
          </cell>
          <cell r="CD287">
            <v>0</v>
          </cell>
          <cell r="CE287">
            <v>5000</v>
          </cell>
          <cell r="CF287">
            <v>0</v>
          </cell>
          <cell r="CG287">
            <v>14.54</v>
          </cell>
          <cell r="CH287">
            <v>200000</v>
          </cell>
          <cell r="CI287">
            <v>0</v>
          </cell>
          <cell r="CJ287">
            <v>272.44</v>
          </cell>
          <cell r="CK287">
            <v>0</v>
          </cell>
          <cell r="CL287">
            <v>272.44</v>
          </cell>
          <cell r="CM287">
            <v>0</v>
          </cell>
          <cell r="CN287" t="str">
            <v>--ADMw_C--&gt;</v>
          </cell>
          <cell r="CO287">
            <v>0</v>
          </cell>
          <cell r="CP287">
            <v>272.44</v>
          </cell>
          <cell r="CQ287">
            <v>0</v>
          </cell>
          <cell r="CR287">
            <v>272.44</v>
          </cell>
          <cell r="CS287">
            <v>40</v>
          </cell>
          <cell r="CT287">
            <v>29.968399999999999</v>
          </cell>
          <cell r="CU287">
            <v>0.6</v>
          </cell>
          <cell r="CV287">
            <v>0</v>
          </cell>
          <cell r="CW287">
            <v>0</v>
          </cell>
          <cell r="CX287">
            <v>11.32</v>
          </cell>
          <cell r="CY287">
            <v>0</v>
          </cell>
          <cell r="CZ287">
            <v>11.32</v>
          </cell>
          <cell r="DA287">
            <v>0</v>
          </cell>
          <cell r="DB287">
            <v>0</v>
          </cell>
          <cell r="DC287">
            <v>0</v>
          </cell>
          <cell r="DD287">
            <v>0</v>
          </cell>
          <cell r="DE287">
            <v>0</v>
          </cell>
          <cell r="DF287">
            <v>0</v>
          </cell>
          <cell r="DG287">
            <v>0</v>
          </cell>
          <cell r="DH287">
            <v>0</v>
          </cell>
          <cell r="DI287">
            <v>0</v>
          </cell>
          <cell r="DJ287">
            <v>0</v>
          </cell>
          <cell r="DK287">
            <v>3</v>
          </cell>
          <cell r="DL287">
            <v>0.75</v>
          </cell>
          <cell r="DM287">
            <v>0</v>
          </cell>
          <cell r="DN287">
            <v>0</v>
          </cell>
          <cell r="DO287">
            <v>46</v>
          </cell>
          <cell r="DP287">
            <v>0</v>
          </cell>
          <cell r="DQ287">
            <v>46</v>
          </cell>
          <cell r="DR287">
            <v>0</v>
          </cell>
          <cell r="DS287">
            <v>50.47</v>
          </cell>
          <cell r="DT287">
            <v>0</v>
          </cell>
          <cell r="DU287">
            <v>50.47</v>
          </cell>
          <cell r="DV287">
            <v>0</v>
          </cell>
          <cell r="DW287">
            <v>67.28</v>
          </cell>
          <cell r="DX287">
            <v>0</v>
          </cell>
          <cell r="DY287">
            <v>67.28</v>
          </cell>
          <cell r="DZ287">
            <v>31.739899999999999</v>
          </cell>
          <cell r="EA287">
            <v>31.3184</v>
          </cell>
          <cell r="EB287">
            <v>450.07990000000001</v>
          </cell>
          <cell r="EC287">
            <v>438.66840000000002</v>
          </cell>
          <cell r="ED287">
            <v>31.739899999999999</v>
          </cell>
          <cell r="EE287">
            <v>450.07990000000001</v>
          </cell>
          <cell r="EF287" t="str">
            <v>&lt;--ADMw_C--</v>
          </cell>
          <cell r="EG287">
            <v>0</v>
          </cell>
          <cell r="EH287">
            <v>0</v>
          </cell>
          <cell r="EI287">
            <v>734.11</v>
          </cell>
          <cell r="EJ287">
            <v>62</v>
          </cell>
          <cell r="EK287">
            <v>0.7</v>
          </cell>
          <cell r="EL287" t="str">
            <v>&lt;--Spacer--&gt;</v>
          </cell>
          <cell r="EM287" t="str">
            <v>&lt;--Spacer--&gt;</v>
          </cell>
          <cell r="EN287" t="str">
            <v>&lt;--Spacer--&gt;</v>
          </cell>
          <cell r="EO287" t="str">
            <v>&lt;--Spacer--&gt;</v>
          </cell>
          <cell r="EP287">
            <v>2200</v>
          </cell>
          <cell r="EQ287">
            <v>438234</v>
          </cell>
          <cell r="ER287">
            <v>15554</v>
          </cell>
          <cell r="ES287">
            <v>24660</v>
          </cell>
          <cell r="ET287">
            <v>6328</v>
          </cell>
          <cell r="EU287">
            <v>0</v>
          </cell>
          <cell r="EV287">
            <v>0</v>
          </cell>
          <cell r="EW287">
            <v>0</v>
          </cell>
          <cell r="EX287">
            <v>0</v>
          </cell>
          <cell r="EY287">
            <v>14.06</v>
          </cell>
          <cell r="EZ287">
            <v>204030</v>
          </cell>
          <cell r="FA287">
            <v>0</v>
          </cell>
          <cell r="FB287">
            <v>283.08999999999997</v>
          </cell>
          <cell r="FC287">
            <v>0</v>
          </cell>
          <cell r="FD287">
            <v>283.08999999999997</v>
          </cell>
          <cell r="FE287">
            <v>0</v>
          </cell>
          <cell r="FF287" t="str">
            <v>--ADMw_P--&gt;</v>
          </cell>
          <cell r="FG287">
            <v>0</v>
          </cell>
          <cell r="FH287">
            <v>283.08999999999997</v>
          </cell>
          <cell r="FI287">
            <v>0</v>
          </cell>
          <cell r="FJ287">
            <v>283.08999999999997</v>
          </cell>
          <cell r="FK287">
            <v>44</v>
          </cell>
          <cell r="FL287">
            <v>31.139900000000001</v>
          </cell>
          <cell r="FM287">
            <v>0.6</v>
          </cell>
          <cell r="FN287">
            <v>0</v>
          </cell>
          <cell r="FO287">
            <v>0</v>
          </cell>
          <cell r="FP287">
            <v>9</v>
          </cell>
          <cell r="FQ287">
            <v>0</v>
          </cell>
          <cell r="FR287">
            <v>9</v>
          </cell>
          <cell r="FS287">
            <v>0</v>
          </cell>
          <cell r="FT287">
            <v>0</v>
          </cell>
          <cell r="FU287">
            <v>0</v>
          </cell>
          <cell r="FV287">
            <v>0</v>
          </cell>
          <cell r="FW287">
            <v>0</v>
          </cell>
          <cell r="FX287">
            <v>0</v>
          </cell>
          <cell r="FY287">
            <v>0</v>
          </cell>
          <cell r="FZ287">
            <v>0</v>
          </cell>
          <cell r="GA287">
            <v>0</v>
          </cell>
          <cell r="GB287">
            <v>0</v>
          </cell>
          <cell r="GC287">
            <v>0</v>
          </cell>
          <cell r="GD287">
            <v>0</v>
          </cell>
          <cell r="GE287">
            <v>0</v>
          </cell>
          <cell r="GF287">
            <v>0</v>
          </cell>
          <cell r="GG287">
            <v>52</v>
          </cell>
          <cell r="GH287">
            <v>0</v>
          </cell>
          <cell r="GI287">
            <v>52</v>
          </cell>
          <cell r="GJ287">
            <v>0</v>
          </cell>
          <cell r="GK287">
            <v>50.47</v>
          </cell>
          <cell r="GL287">
            <v>0</v>
          </cell>
          <cell r="GM287">
            <v>50.47</v>
          </cell>
          <cell r="GN287">
            <v>0</v>
          </cell>
          <cell r="GO287">
            <v>67.28</v>
          </cell>
          <cell r="GP287">
            <v>0</v>
          </cell>
          <cell r="GQ287">
            <v>67.28</v>
          </cell>
          <cell r="GR287">
            <v>29.757200000000001</v>
          </cell>
          <cell r="GS287">
            <v>31.739899999999999</v>
          </cell>
          <cell r="GT287">
            <v>442.62220000000002</v>
          </cell>
          <cell r="GU287">
            <v>450.07990000000001</v>
          </cell>
          <cell r="GV287">
            <v>31.739899999999999</v>
          </cell>
          <cell r="GW287">
            <v>450.07990000000001</v>
          </cell>
          <cell r="GX287" t="str">
            <v>&lt;--ADMw_P--</v>
          </cell>
          <cell r="GY287">
            <v>-8.7639999999999992E-3</v>
          </cell>
          <cell r="GZ287">
            <v>0</v>
          </cell>
          <cell r="HA287">
            <v>720.72</v>
          </cell>
          <cell r="HB287">
            <v>60</v>
          </cell>
          <cell r="HC287">
            <v>0.7</v>
          </cell>
          <cell r="HD287" t="str">
            <v>&lt;--Spacer--&gt;</v>
          </cell>
          <cell r="HE287" t="str">
            <v>&lt;--Spacer--&gt;</v>
          </cell>
          <cell r="HF287" t="str">
            <v>&lt;--Spacer--&gt;</v>
          </cell>
          <cell r="HG287" t="str">
            <v>&lt;--Spacer--&gt;</v>
          </cell>
          <cell r="HH287">
            <v>2200</v>
          </cell>
          <cell r="HI287">
            <v>416950</v>
          </cell>
          <cell r="HJ287">
            <v>1620</v>
          </cell>
          <cell r="HK287">
            <v>30869</v>
          </cell>
          <cell r="HL287">
            <v>5986</v>
          </cell>
          <cell r="HM287">
            <v>0</v>
          </cell>
          <cell r="HN287">
            <v>0</v>
          </cell>
          <cell r="HO287">
            <v>0</v>
          </cell>
          <cell r="HP287">
            <v>0</v>
          </cell>
          <cell r="HQ287">
            <v>13.68</v>
          </cell>
          <cell r="HR287">
            <v>159362</v>
          </cell>
          <cell r="HS287">
            <v>0</v>
          </cell>
          <cell r="HT287">
            <v>270.52</v>
          </cell>
          <cell r="HU287">
            <v>0</v>
          </cell>
          <cell r="HV287">
            <v>270.52</v>
          </cell>
          <cell r="HW287">
            <v>0</v>
          </cell>
          <cell r="HX287" t="str">
            <v>--ADMw_O--&gt;</v>
          </cell>
          <cell r="HY287">
            <v>0</v>
          </cell>
          <cell r="HZ287">
            <v>270.52</v>
          </cell>
          <cell r="IA287">
            <v>0</v>
          </cell>
          <cell r="IB287">
            <v>270.52</v>
          </cell>
          <cell r="IC287">
            <v>33</v>
          </cell>
          <cell r="ID287">
            <v>29.757200000000001</v>
          </cell>
          <cell r="IE287">
            <v>0</v>
          </cell>
          <cell r="IF287">
            <v>0</v>
          </cell>
          <cell r="IG287">
            <v>0</v>
          </cell>
          <cell r="IH287">
            <v>10.73</v>
          </cell>
          <cell r="II287">
            <v>0</v>
          </cell>
          <cell r="IJ287">
            <v>10.73</v>
          </cell>
          <cell r="IK287">
            <v>0</v>
          </cell>
          <cell r="IL287">
            <v>0</v>
          </cell>
          <cell r="IM287">
            <v>0</v>
          </cell>
          <cell r="IN287">
            <v>0</v>
          </cell>
          <cell r="IO287">
            <v>0</v>
          </cell>
          <cell r="IP287">
            <v>0</v>
          </cell>
          <cell r="IQ287">
            <v>0</v>
          </cell>
          <cell r="IR287">
            <v>0</v>
          </cell>
          <cell r="IS287">
            <v>0</v>
          </cell>
          <cell r="IT287">
            <v>0</v>
          </cell>
          <cell r="IU287">
            <v>0</v>
          </cell>
          <cell r="IV287">
            <v>0</v>
          </cell>
          <cell r="IW287">
            <v>0</v>
          </cell>
          <cell r="IX287">
            <v>0</v>
          </cell>
          <cell r="IY287">
            <v>59</v>
          </cell>
          <cell r="IZ287">
            <v>0</v>
          </cell>
          <cell r="JA287">
            <v>59</v>
          </cell>
          <cell r="JB287">
            <v>0</v>
          </cell>
          <cell r="JC287">
            <v>56.21</v>
          </cell>
          <cell r="JD287">
            <v>0</v>
          </cell>
          <cell r="JE287">
            <v>56.21</v>
          </cell>
          <cell r="JF287">
            <v>0</v>
          </cell>
          <cell r="JG287">
            <v>66.02</v>
          </cell>
          <cell r="JH287">
            <v>0</v>
          </cell>
          <cell r="JI287">
            <v>66.02</v>
          </cell>
          <cell r="JJ287">
            <v>29.757200000000001</v>
          </cell>
          <cell r="JK287">
            <v>442.62220000000002</v>
          </cell>
          <cell r="JL287" t="str">
            <v>&lt;--ADMw_O--</v>
          </cell>
          <cell r="JM287">
            <v>-1.8766999999999999E-2</v>
          </cell>
          <cell r="JN287">
            <v>0</v>
          </cell>
          <cell r="JO287">
            <v>589.1</v>
          </cell>
          <cell r="JP287">
            <v>46</v>
          </cell>
          <cell r="JQ287">
            <v>0.7</v>
          </cell>
          <cell r="JR287">
            <v>43640.35126797454</v>
          </cell>
          <cell r="JS287">
            <v>1</v>
          </cell>
          <cell r="JT287">
            <v>2</v>
          </cell>
        </row>
        <row r="288">
          <cell r="A288">
            <v>3365</v>
          </cell>
          <cell r="B288">
            <v>2214</v>
          </cell>
          <cell r="D288" t="str">
            <v>Union</v>
          </cell>
          <cell r="E288" t="str">
            <v>North Powder SD 8J</v>
          </cell>
          <cell r="F288" t="str">
            <v>North Powder Charter School</v>
          </cell>
          <cell r="H288">
            <v>0</v>
          </cell>
          <cell r="I288">
            <v>0</v>
          </cell>
          <cell r="J288">
            <v>0</v>
          </cell>
          <cell r="K288">
            <v>0</v>
          </cell>
          <cell r="L288">
            <v>0</v>
          </cell>
          <cell r="M288">
            <v>0</v>
          </cell>
          <cell r="N288">
            <v>0</v>
          </cell>
          <cell r="O288">
            <v>0</v>
          </cell>
          <cell r="P288">
            <v>0</v>
          </cell>
          <cell r="Q288">
            <v>0</v>
          </cell>
          <cell r="R288">
            <v>0</v>
          </cell>
          <cell r="T288">
            <v>0</v>
          </cell>
          <cell r="U288">
            <v>0</v>
          </cell>
          <cell r="V288" t="str">
            <v>--ADMw_F--&gt;</v>
          </cell>
          <cell r="W288">
            <v>0</v>
          </cell>
          <cell r="Y288">
            <v>0</v>
          </cell>
          <cell r="Z288">
            <v>0</v>
          </cell>
          <cell r="AA288">
            <v>0</v>
          </cell>
          <cell r="AB288">
            <v>0</v>
          </cell>
          <cell r="AC288">
            <v>0</v>
          </cell>
          <cell r="AD288">
            <v>0</v>
          </cell>
          <cell r="AE288">
            <v>0</v>
          </cell>
          <cell r="AG288">
            <v>0</v>
          </cell>
          <cell r="AH288">
            <v>0</v>
          </cell>
          <cell r="AI288">
            <v>0</v>
          </cell>
          <cell r="AJ288">
            <v>0</v>
          </cell>
          <cell r="AL288">
            <v>0</v>
          </cell>
          <cell r="AM288">
            <v>0</v>
          </cell>
          <cell r="AN288">
            <v>0</v>
          </cell>
          <cell r="AO288">
            <v>0</v>
          </cell>
          <cell r="AQ288">
            <v>0</v>
          </cell>
          <cell r="AR288">
            <v>0</v>
          </cell>
          <cell r="AS288">
            <v>0</v>
          </cell>
          <cell r="AT288">
            <v>0</v>
          </cell>
          <cell r="AU288">
            <v>0</v>
          </cell>
          <cell r="AV288">
            <v>0</v>
          </cell>
          <cell r="AX288">
            <v>0</v>
          </cell>
          <cell r="AY288">
            <v>0</v>
          </cell>
          <cell r="AZ288">
            <v>50.47</v>
          </cell>
          <cell r="BB288">
            <v>50.47</v>
          </cell>
          <cell r="BC288">
            <v>0</v>
          </cell>
          <cell r="BD288">
            <v>67.28</v>
          </cell>
          <cell r="BF288">
            <v>67.28</v>
          </cell>
          <cell r="BG288">
            <v>0</v>
          </cell>
          <cell r="BH288">
            <v>407.35</v>
          </cell>
          <cell r="BI288">
            <v>117.75</v>
          </cell>
          <cell r="BL288">
            <v>407.35</v>
          </cell>
          <cell r="BN288" t="str">
            <v>&lt;--ADMw_F--</v>
          </cell>
          <cell r="BO288">
            <v>0</v>
          </cell>
          <cell r="BP288">
            <v>0</v>
          </cell>
          <cell r="BQ288">
            <v>0</v>
          </cell>
          <cell r="BR288">
            <v>0</v>
          </cell>
          <cell r="BS288">
            <v>0</v>
          </cell>
          <cell r="BT288" t="str">
            <v>&lt;--Spacer--&gt;</v>
          </cell>
          <cell r="BU288" t="str">
            <v>&lt;--Spacer--&gt;</v>
          </cell>
          <cell r="BV288" t="str">
            <v>&lt;--Spacer--&gt;</v>
          </cell>
          <cell r="BW288" t="str">
            <v>&lt;--Spacer--&gt;</v>
          </cell>
          <cell r="BY288">
            <v>0</v>
          </cell>
          <cell r="BZ288">
            <v>0</v>
          </cell>
          <cell r="CA288">
            <v>0</v>
          </cell>
          <cell r="CB288">
            <v>0</v>
          </cell>
          <cell r="CC288">
            <v>0</v>
          </cell>
          <cell r="CD288">
            <v>0</v>
          </cell>
          <cell r="CE288">
            <v>0</v>
          </cell>
          <cell r="CF288">
            <v>0</v>
          </cell>
          <cell r="CG288">
            <v>0</v>
          </cell>
          <cell r="CH288">
            <v>0</v>
          </cell>
          <cell r="CI288">
            <v>272.44</v>
          </cell>
          <cell r="CK288">
            <v>272.44</v>
          </cell>
          <cell r="CL288">
            <v>0</v>
          </cell>
          <cell r="CM288">
            <v>0</v>
          </cell>
          <cell r="CN288" t="str">
            <v>--ADMw_C--&gt;</v>
          </cell>
          <cell r="CO288">
            <v>272.44</v>
          </cell>
          <cell r="CQ288">
            <v>272.44</v>
          </cell>
          <cell r="CR288">
            <v>0</v>
          </cell>
          <cell r="CS288">
            <v>0</v>
          </cell>
          <cell r="CT288">
            <v>0</v>
          </cell>
          <cell r="CU288">
            <v>0</v>
          </cell>
          <cell r="CV288">
            <v>11.32</v>
          </cell>
          <cell r="CW288">
            <v>5.66</v>
          </cell>
          <cell r="CY288">
            <v>11.32</v>
          </cell>
          <cell r="CZ288">
            <v>0</v>
          </cell>
          <cell r="DA288">
            <v>0</v>
          </cell>
          <cell r="DB288">
            <v>0</v>
          </cell>
          <cell r="DD288">
            <v>0</v>
          </cell>
          <cell r="DE288">
            <v>0</v>
          </cell>
          <cell r="DF288">
            <v>0</v>
          </cell>
          <cell r="DG288">
            <v>0</v>
          </cell>
          <cell r="DI288">
            <v>0</v>
          </cell>
          <cell r="DJ288">
            <v>0</v>
          </cell>
          <cell r="DK288">
            <v>0</v>
          </cell>
          <cell r="DL288">
            <v>0</v>
          </cell>
          <cell r="DM288">
            <v>46</v>
          </cell>
          <cell r="DN288">
            <v>11.5</v>
          </cell>
          <cell r="DP288">
            <v>46</v>
          </cell>
          <cell r="DQ288">
            <v>0</v>
          </cell>
          <cell r="DR288">
            <v>50.47</v>
          </cell>
          <cell r="DT288">
            <v>50.47</v>
          </cell>
          <cell r="DU288">
            <v>0</v>
          </cell>
          <cell r="DV288">
            <v>67.28</v>
          </cell>
          <cell r="DX288">
            <v>67.28</v>
          </cell>
          <cell r="DY288">
            <v>0</v>
          </cell>
          <cell r="DZ288">
            <v>418.34</v>
          </cell>
          <cell r="EA288">
            <v>407.35</v>
          </cell>
          <cell r="ED288">
            <v>418.34</v>
          </cell>
          <cell r="EF288" t="str">
            <v>&lt;--ADMw_C--</v>
          </cell>
          <cell r="EG288">
            <v>0</v>
          </cell>
          <cell r="EH288">
            <v>0</v>
          </cell>
          <cell r="EI288">
            <v>0</v>
          </cell>
          <cell r="EJ288">
            <v>0</v>
          </cell>
          <cell r="EK288">
            <v>0</v>
          </cell>
          <cell r="EL288" t="str">
            <v>&lt;--Spacer--&gt;</v>
          </cell>
          <cell r="EM288" t="str">
            <v>&lt;--Spacer--&gt;</v>
          </cell>
          <cell r="EN288" t="str">
            <v>&lt;--Spacer--&gt;</v>
          </cell>
          <cell r="EO288" t="str">
            <v>&lt;--Spacer--&gt;</v>
          </cell>
          <cell r="EQ288">
            <v>0</v>
          </cell>
          <cell r="ER288">
            <v>0</v>
          </cell>
          <cell r="ES288">
            <v>0</v>
          </cell>
          <cell r="ET288">
            <v>0</v>
          </cell>
          <cell r="EU288">
            <v>0</v>
          </cell>
          <cell r="EV288">
            <v>0</v>
          </cell>
          <cell r="EW288">
            <v>0</v>
          </cell>
          <cell r="EX288">
            <v>0</v>
          </cell>
          <cell r="EY288">
            <v>0</v>
          </cell>
          <cell r="EZ288">
            <v>0</v>
          </cell>
          <cell r="FA288">
            <v>283.08999999999997</v>
          </cell>
          <cell r="FC288">
            <v>283.08999999999997</v>
          </cell>
          <cell r="FD288">
            <v>0</v>
          </cell>
          <cell r="FE288">
            <v>0</v>
          </cell>
          <cell r="FF288" t="str">
            <v>--ADMw_P--&gt;</v>
          </cell>
          <cell r="FG288">
            <v>283.08999999999997</v>
          </cell>
          <cell r="FI288">
            <v>283.08999999999997</v>
          </cell>
          <cell r="FJ288">
            <v>0</v>
          </cell>
          <cell r="FK288">
            <v>0</v>
          </cell>
          <cell r="FL288">
            <v>0</v>
          </cell>
          <cell r="FM288">
            <v>0</v>
          </cell>
          <cell r="FN288">
            <v>9</v>
          </cell>
          <cell r="FO288">
            <v>4.5</v>
          </cell>
          <cell r="FQ288">
            <v>9</v>
          </cell>
          <cell r="FR288">
            <v>0</v>
          </cell>
          <cell r="FS288">
            <v>0</v>
          </cell>
          <cell r="FT288">
            <v>0</v>
          </cell>
          <cell r="FV288">
            <v>0</v>
          </cell>
          <cell r="FW288">
            <v>0</v>
          </cell>
          <cell r="FX288">
            <v>0</v>
          </cell>
          <cell r="FY288">
            <v>0</v>
          </cell>
          <cell r="GA288">
            <v>0</v>
          </cell>
          <cell r="GB288">
            <v>0</v>
          </cell>
          <cell r="GC288">
            <v>0</v>
          </cell>
          <cell r="GD288">
            <v>0</v>
          </cell>
          <cell r="GE288">
            <v>52</v>
          </cell>
          <cell r="GF288">
            <v>13</v>
          </cell>
          <cell r="GH288">
            <v>52</v>
          </cell>
          <cell r="GI288">
            <v>0</v>
          </cell>
          <cell r="GJ288">
            <v>50.47</v>
          </cell>
          <cell r="GL288">
            <v>50.47</v>
          </cell>
          <cell r="GM288">
            <v>0</v>
          </cell>
          <cell r="GN288">
            <v>67.28</v>
          </cell>
          <cell r="GP288">
            <v>67.28</v>
          </cell>
          <cell r="GQ288">
            <v>0</v>
          </cell>
          <cell r="GR288">
            <v>412.86500000000001</v>
          </cell>
          <cell r="GS288">
            <v>418.34</v>
          </cell>
          <cell r="GV288">
            <v>418.34</v>
          </cell>
          <cell r="GX288" t="str">
            <v>&lt;--ADMw_P--</v>
          </cell>
          <cell r="GY288">
            <v>0</v>
          </cell>
          <cell r="GZ288">
            <v>0</v>
          </cell>
          <cell r="HA288">
            <v>0</v>
          </cell>
          <cell r="HB288">
            <v>0</v>
          </cell>
          <cell r="HC288">
            <v>0</v>
          </cell>
          <cell r="HD288" t="str">
            <v>&lt;--Spacer--&gt;</v>
          </cell>
          <cell r="HE288" t="str">
            <v>&lt;--Spacer--&gt;</v>
          </cell>
          <cell r="HF288" t="str">
            <v>&lt;--Spacer--&gt;</v>
          </cell>
          <cell r="HG288" t="str">
            <v>&lt;--Spacer--&gt;</v>
          </cell>
          <cell r="HI288">
            <v>0</v>
          </cell>
          <cell r="HJ288">
            <v>0</v>
          </cell>
          <cell r="HK288">
            <v>0</v>
          </cell>
          <cell r="HL288">
            <v>0</v>
          </cell>
          <cell r="HM288">
            <v>0</v>
          </cell>
          <cell r="HN288">
            <v>0</v>
          </cell>
          <cell r="HO288">
            <v>0</v>
          </cell>
          <cell r="HP288">
            <v>0</v>
          </cell>
          <cell r="HQ288">
            <v>0</v>
          </cell>
          <cell r="HR288">
            <v>0</v>
          </cell>
          <cell r="HS288">
            <v>270.52</v>
          </cell>
          <cell r="HU288">
            <v>270.52</v>
          </cell>
          <cell r="HV288">
            <v>0</v>
          </cell>
          <cell r="HW288">
            <v>0</v>
          </cell>
          <cell r="HX288" t="str">
            <v>--ADMw_O--&gt;</v>
          </cell>
          <cell r="HY288">
            <v>270.52</v>
          </cell>
          <cell r="IA288">
            <v>270.52</v>
          </cell>
          <cell r="IB288">
            <v>0</v>
          </cell>
          <cell r="IC288">
            <v>0</v>
          </cell>
          <cell r="ID288">
            <v>0</v>
          </cell>
          <cell r="IE288">
            <v>0</v>
          </cell>
          <cell r="IF288">
            <v>10.73</v>
          </cell>
          <cell r="IG288">
            <v>5.3650000000000002</v>
          </cell>
          <cell r="II288">
            <v>10.73</v>
          </cell>
          <cell r="IJ288">
            <v>0</v>
          </cell>
          <cell r="IK288">
            <v>0</v>
          </cell>
          <cell r="IL288">
            <v>0</v>
          </cell>
          <cell r="IN288">
            <v>0</v>
          </cell>
          <cell r="IO288">
            <v>0</v>
          </cell>
          <cell r="IP288">
            <v>0</v>
          </cell>
          <cell r="IQ288">
            <v>0</v>
          </cell>
          <cell r="IS288">
            <v>0</v>
          </cell>
          <cell r="IT288">
            <v>0</v>
          </cell>
          <cell r="IU288">
            <v>0</v>
          </cell>
          <cell r="IV288">
            <v>0</v>
          </cell>
          <cell r="IW288">
            <v>59</v>
          </cell>
          <cell r="IX288">
            <v>14.75</v>
          </cell>
          <cell r="IZ288">
            <v>59</v>
          </cell>
          <cell r="JA288">
            <v>0</v>
          </cell>
          <cell r="JB288">
            <v>56.21</v>
          </cell>
          <cell r="JD288">
            <v>56.21</v>
          </cell>
          <cell r="JE288">
            <v>0</v>
          </cell>
          <cell r="JF288">
            <v>66.02</v>
          </cell>
          <cell r="JH288">
            <v>66.02</v>
          </cell>
          <cell r="JI288">
            <v>0</v>
          </cell>
          <cell r="JJ288">
            <v>412.86500000000001</v>
          </cell>
          <cell r="JL288" t="str">
            <v>&lt;--ADMw_O--</v>
          </cell>
          <cell r="JM288">
            <v>0</v>
          </cell>
          <cell r="JN288">
            <v>0</v>
          </cell>
          <cell r="JO288">
            <v>0</v>
          </cell>
          <cell r="JP288">
            <v>0</v>
          </cell>
          <cell r="JQ288">
            <v>0</v>
          </cell>
          <cell r="JR288">
            <v>43640.35126797454</v>
          </cell>
          <cell r="JS288">
            <v>1</v>
          </cell>
          <cell r="JT288">
            <v>3</v>
          </cell>
        </row>
        <row r="289">
          <cell r="A289">
            <v>2215</v>
          </cell>
          <cell r="B289">
            <v>2215</v>
          </cell>
          <cell r="C289" t="str">
            <v>31011</v>
          </cell>
          <cell r="D289" t="str">
            <v>Union</v>
          </cell>
          <cell r="E289" t="str">
            <v>Imbler SD 11</v>
          </cell>
          <cell r="G289">
            <v>2200</v>
          </cell>
          <cell r="H289">
            <v>570000</v>
          </cell>
          <cell r="I289">
            <v>0</v>
          </cell>
          <cell r="J289">
            <v>0</v>
          </cell>
          <cell r="K289">
            <v>12000</v>
          </cell>
          <cell r="L289">
            <v>0</v>
          </cell>
          <cell r="M289">
            <v>0</v>
          </cell>
          <cell r="N289">
            <v>0</v>
          </cell>
          <cell r="O289">
            <v>0</v>
          </cell>
          <cell r="P289">
            <v>18.489999999999998</v>
          </cell>
          <cell r="Q289">
            <v>200000</v>
          </cell>
          <cell r="R289">
            <v>283</v>
          </cell>
          <cell r="S289">
            <v>283</v>
          </cell>
          <cell r="T289">
            <v>283</v>
          </cell>
          <cell r="U289">
            <v>0</v>
          </cell>
          <cell r="V289" t="str">
            <v>--ADMw_F--&gt;</v>
          </cell>
          <cell r="W289">
            <v>283</v>
          </cell>
          <cell r="X289">
            <v>283</v>
          </cell>
          <cell r="Y289">
            <v>283</v>
          </cell>
          <cell r="Z289">
            <v>0</v>
          </cell>
          <cell r="AA289">
            <v>40</v>
          </cell>
          <cell r="AB289">
            <v>31.13</v>
          </cell>
          <cell r="AC289">
            <v>0.3</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1</v>
          </cell>
          <cell r="AT289">
            <v>0.25</v>
          </cell>
          <cell r="AU289">
            <v>20</v>
          </cell>
          <cell r="AV289">
            <v>5</v>
          </cell>
          <cell r="AW289">
            <v>20</v>
          </cell>
          <cell r="AX289">
            <v>20</v>
          </cell>
          <cell r="AY289">
            <v>0</v>
          </cell>
          <cell r="AZ289">
            <v>0</v>
          </cell>
          <cell r="BA289">
            <v>34.72</v>
          </cell>
          <cell r="BB289">
            <v>0</v>
          </cell>
          <cell r="BC289">
            <v>34.72</v>
          </cell>
          <cell r="BD289">
            <v>0</v>
          </cell>
          <cell r="BE289">
            <v>65.819999999999993</v>
          </cell>
          <cell r="BF289">
            <v>0</v>
          </cell>
          <cell r="BG289">
            <v>65.819999999999993</v>
          </cell>
          <cell r="BH289">
            <v>32.447800000000001</v>
          </cell>
          <cell r="BI289">
            <v>319.68</v>
          </cell>
          <cell r="BJ289">
            <v>427.96780000000001</v>
          </cell>
          <cell r="BK289">
            <v>420.22</v>
          </cell>
          <cell r="BL289">
            <v>319.68</v>
          </cell>
          <cell r="BM289">
            <v>427.96780000000001</v>
          </cell>
          <cell r="BN289" t="str">
            <v>&lt;--ADMw_F--</v>
          </cell>
          <cell r="BO289">
            <v>-1.1015E-2</v>
          </cell>
          <cell r="BP289">
            <v>0</v>
          </cell>
          <cell r="BQ289">
            <v>706.71</v>
          </cell>
          <cell r="BR289">
            <v>57</v>
          </cell>
          <cell r="BS289">
            <v>0.7</v>
          </cell>
          <cell r="BT289" t="str">
            <v>&lt;--Spacer--&gt;</v>
          </cell>
          <cell r="BU289" t="str">
            <v>&lt;--Spacer--&gt;</v>
          </cell>
          <cell r="BV289" t="str">
            <v>&lt;--Spacer--&gt;</v>
          </cell>
          <cell r="BW289" t="str">
            <v>&lt;--Spacer--&gt;</v>
          </cell>
          <cell r="BX289">
            <v>2200</v>
          </cell>
          <cell r="BY289">
            <v>555000</v>
          </cell>
          <cell r="BZ289">
            <v>15000</v>
          </cell>
          <cell r="CA289">
            <v>0</v>
          </cell>
          <cell r="CB289">
            <v>12000</v>
          </cell>
          <cell r="CC289">
            <v>0</v>
          </cell>
          <cell r="CD289">
            <v>0</v>
          </cell>
          <cell r="CE289">
            <v>0</v>
          </cell>
          <cell r="CF289">
            <v>0</v>
          </cell>
          <cell r="CG289">
            <v>15.64</v>
          </cell>
          <cell r="CH289">
            <v>200000</v>
          </cell>
          <cell r="CI289">
            <v>0</v>
          </cell>
          <cell r="CJ289">
            <v>289.98</v>
          </cell>
          <cell r="CK289">
            <v>0</v>
          </cell>
          <cell r="CL289">
            <v>289.98</v>
          </cell>
          <cell r="CM289">
            <v>0</v>
          </cell>
          <cell r="CN289" t="str">
            <v>--ADMw_C--&gt;</v>
          </cell>
          <cell r="CO289">
            <v>0</v>
          </cell>
          <cell r="CP289">
            <v>289.98</v>
          </cell>
          <cell r="CQ289">
            <v>0</v>
          </cell>
          <cell r="CR289">
            <v>289.98</v>
          </cell>
          <cell r="CS289">
            <v>40</v>
          </cell>
          <cell r="CT289">
            <v>31.8978</v>
          </cell>
          <cell r="CU289">
            <v>0.3</v>
          </cell>
          <cell r="CV289">
            <v>0</v>
          </cell>
          <cell r="CW289">
            <v>0</v>
          </cell>
          <cell r="CX289">
            <v>0</v>
          </cell>
          <cell r="CY289">
            <v>0</v>
          </cell>
          <cell r="CZ289">
            <v>0</v>
          </cell>
          <cell r="DA289">
            <v>0</v>
          </cell>
          <cell r="DB289">
            <v>0</v>
          </cell>
          <cell r="DC289">
            <v>0</v>
          </cell>
          <cell r="DD289">
            <v>0</v>
          </cell>
          <cell r="DE289">
            <v>0</v>
          </cell>
          <cell r="DF289">
            <v>0</v>
          </cell>
          <cell r="DG289">
            <v>0</v>
          </cell>
          <cell r="DH289">
            <v>0</v>
          </cell>
          <cell r="DI289">
            <v>0</v>
          </cell>
          <cell r="DJ289">
            <v>0</v>
          </cell>
          <cell r="DK289">
            <v>1</v>
          </cell>
          <cell r="DL289">
            <v>0.25</v>
          </cell>
          <cell r="DM289">
            <v>0</v>
          </cell>
          <cell r="DN289">
            <v>0</v>
          </cell>
          <cell r="DO289">
            <v>20</v>
          </cell>
          <cell r="DP289">
            <v>0</v>
          </cell>
          <cell r="DQ289">
            <v>20</v>
          </cell>
          <cell r="DR289">
            <v>0</v>
          </cell>
          <cell r="DS289">
            <v>34.72</v>
          </cell>
          <cell r="DT289">
            <v>0</v>
          </cell>
          <cell r="DU289">
            <v>34.72</v>
          </cell>
          <cell r="DV289">
            <v>0</v>
          </cell>
          <cell r="DW289">
            <v>65.819999999999993</v>
          </cell>
          <cell r="DX289">
            <v>0</v>
          </cell>
          <cell r="DY289">
            <v>65.819999999999993</v>
          </cell>
          <cell r="DZ289">
            <v>33.552999999999997</v>
          </cell>
          <cell r="EA289">
            <v>32.447800000000001</v>
          </cell>
          <cell r="EB289">
            <v>441.14299999999997</v>
          </cell>
          <cell r="EC289">
            <v>427.96780000000001</v>
          </cell>
          <cell r="ED289">
            <v>33.552999999999997</v>
          </cell>
          <cell r="EE289">
            <v>441.14299999999997</v>
          </cell>
          <cell r="EF289" t="str">
            <v>&lt;--ADMw_C--</v>
          </cell>
          <cell r="EG289">
            <v>-1.5299999999999999E-2</v>
          </cell>
          <cell r="EH289">
            <v>0</v>
          </cell>
          <cell r="EI289">
            <v>679.14</v>
          </cell>
          <cell r="EJ289">
            <v>56</v>
          </cell>
          <cell r="EK289">
            <v>0.7</v>
          </cell>
          <cell r="EL289" t="str">
            <v>&lt;--Spacer--&gt;</v>
          </cell>
          <cell r="EM289" t="str">
            <v>&lt;--Spacer--&gt;</v>
          </cell>
          <cell r="EN289" t="str">
            <v>&lt;--Spacer--&gt;</v>
          </cell>
          <cell r="EO289" t="str">
            <v>&lt;--Spacer--&gt;</v>
          </cell>
          <cell r="EP289">
            <v>2200</v>
          </cell>
          <cell r="EQ289">
            <v>544394</v>
          </cell>
          <cell r="ER289">
            <v>16289</v>
          </cell>
          <cell r="ES289">
            <v>38565</v>
          </cell>
          <cell r="ET289">
            <v>11828</v>
          </cell>
          <cell r="EU289">
            <v>0</v>
          </cell>
          <cell r="EV289">
            <v>0</v>
          </cell>
          <cell r="EW289">
            <v>0</v>
          </cell>
          <cell r="EX289">
            <v>0</v>
          </cell>
          <cell r="EY289">
            <v>18.489999999999998</v>
          </cell>
          <cell r="EZ289">
            <v>218472</v>
          </cell>
          <cell r="FA289">
            <v>0</v>
          </cell>
          <cell r="FB289">
            <v>302.3</v>
          </cell>
          <cell r="FC289">
            <v>0</v>
          </cell>
          <cell r="FD289">
            <v>302.3</v>
          </cell>
          <cell r="FE289">
            <v>0</v>
          </cell>
          <cell r="FF289" t="str">
            <v>--ADMw_P--&gt;</v>
          </cell>
          <cell r="FG289">
            <v>0</v>
          </cell>
          <cell r="FH289">
            <v>302.3</v>
          </cell>
          <cell r="FI289">
            <v>0</v>
          </cell>
          <cell r="FJ289">
            <v>302.3</v>
          </cell>
          <cell r="FK289">
            <v>41</v>
          </cell>
          <cell r="FL289">
            <v>33.253</v>
          </cell>
          <cell r="FM289">
            <v>0.3</v>
          </cell>
          <cell r="FN289">
            <v>0</v>
          </cell>
          <cell r="FO289">
            <v>0</v>
          </cell>
          <cell r="FP289">
            <v>0</v>
          </cell>
          <cell r="FQ289">
            <v>0</v>
          </cell>
          <cell r="FR289">
            <v>0</v>
          </cell>
          <cell r="FS289">
            <v>0</v>
          </cell>
          <cell r="FT289">
            <v>0</v>
          </cell>
          <cell r="FU289">
            <v>0</v>
          </cell>
          <cell r="FV289">
            <v>0</v>
          </cell>
          <cell r="FW289">
            <v>0</v>
          </cell>
          <cell r="FX289">
            <v>0</v>
          </cell>
          <cell r="FY289">
            <v>0</v>
          </cell>
          <cell r="FZ289">
            <v>0</v>
          </cell>
          <cell r="GA289">
            <v>0</v>
          </cell>
          <cell r="GB289">
            <v>0</v>
          </cell>
          <cell r="GC289">
            <v>0</v>
          </cell>
          <cell r="GD289">
            <v>0</v>
          </cell>
          <cell r="GE289">
            <v>0</v>
          </cell>
          <cell r="GF289">
            <v>0</v>
          </cell>
          <cell r="GG289">
            <v>19</v>
          </cell>
          <cell r="GH289">
            <v>0</v>
          </cell>
          <cell r="GI289">
            <v>19</v>
          </cell>
          <cell r="GJ289">
            <v>0</v>
          </cell>
          <cell r="GK289">
            <v>34.72</v>
          </cell>
          <cell r="GL289">
            <v>0</v>
          </cell>
          <cell r="GM289">
            <v>34.72</v>
          </cell>
          <cell r="GN289">
            <v>0</v>
          </cell>
          <cell r="GO289">
            <v>65.819999999999993</v>
          </cell>
          <cell r="GP289">
            <v>0</v>
          </cell>
          <cell r="GQ289">
            <v>65.819999999999993</v>
          </cell>
          <cell r="GR289">
            <v>34.720199999999998</v>
          </cell>
          <cell r="GS289">
            <v>33.552999999999997</v>
          </cell>
          <cell r="GT289">
            <v>456.65519999999998</v>
          </cell>
          <cell r="GU289">
            <v>441.14299999999997</v>
          </cell>
          <cell r="GV289">
            <v>34.720199999999998</v>
          </cell>
          <cell r="GW289">
            <v>456.65519999999998</v>
          </cell>
          <cell r="GX289" t="str">
            <v>&lt;--ADMw_P--</v>
          </cell>
          <cell r="GY289">
            <v>0</v>
          </cell>
          <cell r="GZ289">
            <v>0</v>
          </cell>
          <cell r="HA289">
            <v>722.7</v>
          </cell>
          <cell r="HB289">
            <v>60</v>
          </cell>
          <cell r="HC289">
            <v>0.7</v>
          </cell>
          <cell r="HD289" t="str">
            <v>&lt;--Spacer--&gt;</v>
          </cell>
          <cell r="HE289" t="str">
            <v>&lt;--Spacer--&gt;</v>
          </cell>
          <cell r="HF289" t="str">
            <v>&lt;--Spacer--&gt;</v>
          </cell>
          <cell r="HG289" t="str">
            <v>&lt;--Spacer--&gt;</v>
          </cell>
          <cell r="HH289">
            <v>2200</v>
          </cell>
          <cell r="HI289">
            <v>499265</v>
          </cell>
          <cell r="HJ289">
            <v>1721</v>
          </cell>
          <cell r="HK289">
            <v>46377</v>
          </cell>
          <cell r="HL289">
            <v>11329</v>
          </cell>
          <cell r="HM289">
            <v>0</v>
          </cell>
          <cell r="HN289">
            <v>0</v>
          </cell>
          <cell r="HO289">
            <v>0</v>
          </cell>
          <cell r="HP289">
            <v>0</v>
          </cell>
          <cell r="HQ289">
            <v>17.489999999999998</v>
          </cell>
          <cell r="HR289">
            <v>187904</v>
          </cell>
          <cell r="HS289">
            <v>0</v>
          </cell>
          <cell r="HT289">
            <v>308.82</v>
          </cell>
          <cell r="HU289">
            <v>0</v>
          </cell>
          <cell r="HV289">
            <v>308.82</v>
          </cell>
          <cell r="HW289">
            <v>0</v>
          </cell>
          <cell r="HX289" t="str">
            <v>--ADMw_O--&gt;</v>
          </cell>
          <cell r="HY289">
            <v>0</v>
          </cell>
          <cell r="HZ289">
            <v>308.82</v>
          </cell>
          <cell r="IA289">
            <v>0</v>
          </cell>
          <cell r="IB289">
            <v>308.82</v>
          </cell>
          <cell r="IC289">
            <v>35</v>
          </cell>
          <cell r="ID289">
            <v>33.970199999999998</v>
          </cell>
          <cell r="IE289">
            <v>0</v>
          </cell>
          <cell r="IF289">
            <v>0</v>
          </cell>
          <cell r="IG289">
            <v>0</v>
          </cell>
          <cell r="IH289">
            <v>1.71</v>
          </cell>
          <cell r="II289">
            <v>0</v>
          </cell>
          <cell r="IJ289">
            <v>1.71</v>
          </cell>
          <cell r="IK289">
            <v>0</v>
          </cell>
          <cell r="IL289">
            <v>0</v>
          </cell>
          <cell r="IM289">
            <v>0</v>
          </cell>
          <cell r="IN289">
            <v>0</v>
          </cell>
          <cell r="IO289">
            <v>0</v>
          </cell>
          <cell r="IP289">
            <v>0</v>
          </cell>
          <cell r="IQ289">
            <v>0</v>
          </cell>
          <cell r="IR289">
            <v>0</v>
          </cell>
          <cell r="IS289">
            <v>0</v>
          </cell>
          <cell r="IT289">
            <v>0</v>
          </cell>
          <cell r="IU289">
            <v>3</v>
          </cell>
          <cell r="IV289">
            <v>0.75</v>
          </cell>
          <cell r="IW289">
            <v>0</v>
          </cell>
          <cell r="IX289">
            <v>0</v>
          </cell>
          <cell r="IY289">
            <v>21</v>
          </cell>
          <cell r="IZ289">
            <v>0</v>
          </cell>
          <cell r="JA289">
            <v>21</v>
          </cell>
          <cell r="JB289">
            <v>0</v>
          </cell>
          <cell r="JC289">
            <v>36.75</v>
          </cell>
          <cell r="JD289">
            <v>0</v>
          </cell>
          <cell r="JE289">
            <v>36.75</v>
          </cell>
          <cell r="JF289">
            <v>0</v>
          </cell>
          <cell r="JG289">
            <v>70.260000000000005</v>
          </cell>
          <cell r="JH289">
            <v>0</v>
          </cell>
          <cell r="JI289">
            <v>70.260000000000005</v>
          </cell>
          <cell r="JJ289">
            <v>34.720199999999998</v>
          </cell>
          <cell r="JK289">
            <v>456.65519999999998</v>
          </cell>
          <cell r="JL289" t="str">
            <v>&lt;--ADMw_O--</v>
          </cell>
          <cell r="JM289">
            <v>0</v>
          </cell>
          <cell r="JN289">
            <v>0</v>
          </cell>
          <cell r="JO289">
            <v>608.46</v>
          </cell>
          <cell r="JP289">
            <v>52</v>
          </cell>
          <cell r="JQ289">
            <v>0.7</v>
          </cell>
          <cell r="JR289">
            <v>43640.35126797454</v>
          </cell>
          <cell r="JS289">
            <v>1</v>
          </cell>
          <cell r="JT289">
            <v>2</v>
          </cell>
        </row>
        <row r="290">
          <cell r="A290">
            <v>1079</v>
          </cell>
          <cell r="B290">
            <v>2215</v>
          </cell>
          <cell r="D290" t="str">
            <v>Union</v>
          </cell>
          <cell r="E290" t="str">
            <v>Imbler SD 11</v>
          </cell>
          <cell r="F290" t="str">
            <v>Imbler Charter School</v>
          </cell>
          <cell r="H290">
            <v>0</v>
          </cell>
          <cell r="I290">
            <v>0</v>
          </cell>
          <cell r="J290">
            <v>0</v>
          </cell>
          <cell r="K290">
            <v>0</v>
          </cell>
          <cell r="L290">
            <v>0</v>
          </cell>
          <cell r="M290">
            <v>0</v>
          </cell>
          <cell r="N290">
            <v>0</v>
          </cell>
          <cell r="O290">
            <v>0</v>
          </cell>
          <cell r="P290">
            <v>0</v>
          </cell>
          <cell r="Q290">
            <v>0</v>
          </cell>
          <cell r="R290">
            <v>0</v>
          </cell>
          <cell r="T290">
            <v>0</v>
          </cell>
          <cell r="U290">
            <v>0</v>
          </cell>
          <cell r="V290" t="str">
            <v>--ADMw_F--&gt;</v>
          </cell>
          <cell r="W290">
            <v>0</v>
          </cell>
          <cell r="Y290">
            <v>0</v>
          </cell>
          <cell r="Z290">
            <v>0</v>
          </cell>
          <cell r="AA290">
            <v>0</v>
          </cell>
          <cell r="AB290">
            <v>0</v>
          </cell>
          <cell r="AC290">
            <v>0</v>
          </cell>
          <cell r="AD290">
            <v>0</v>
          </cell>
          <cell r="AE290">
            <v>0</v>
          </cell>
          <cell r="AG290">
            <v>0</v>
          </cell>
          <cell r="AH290">
            <v>0</v>
          </cell>
          <cell r="AI290">
            <v>0</v>
          </cell>
          <cell r="AJ290">
            <v>0</v>
          </cell>
          <cell r="AL290">
            <v>0</v>
          </cell>
          <cell r="AM290">
            <v>0</v>
          </cell>
          <cell r="AN290">
            <v>0</v>
          </cell>
          <cell r="AO290">
            <v>0</v>
          </cell>
          <cell r="AQ290">
            <v>0</v>
          </cell>
          <cell r="AR290">
            <v>0</v>
          </cell>
          <cell r="AS290">
            <v>0</v>
          </cell>
          <cell r="AT290">
            <v>0</v>
          </cell>
          <cell r="AU290">
            <v>0</v>
          </cell>
          <cell r="AV290">
            <v>0</v>
          </cell>
          <cell r="AX290">
            <v>0</v>
          </cell>
          <cell r="AY290">
            <v>0</v>
          </cell>
          <cell r="AZ290">
            <v>34.72</v>
          </cell>
          <cell r="BB290">
            <v>34.72</v>
          </cell>
          <cell r="BC290">
            <v>0</v>
          </cell>
          <cell r="BD290">
            <v>65.819999999999993</v>
          </cell>
          <cell r="BF290">
            <v>65.819999999999993</v>
          </cell>
          <cell r="BG290">
            <v>0</v>
          </cell>
          <cell r="BH290">
            <v>395.52</v>
          </cell>
          <cell r="BI290">
            <v>100.54</v>
          </cell>
          <cell r="BL290">
            <v>395.52</v>
          </cell>
          <cell r="BN290" t="str">
            <v>&lt;--ADMw_F--</v>
          </cell>
          <cell r="BO290">
            <v>0</v>
          </cell>
          <cell r="BP290">
            <v>0</v>
          </cell>
          <cell r="BQ290">
            <v>0</v>
          </cell>
          <cell r="BR290">
            <v>0</v>
          </cell>
          <cell r="BS290">
            <v>0</v>
          </cell>
          <cell r="BT290" t="str">
            <v>&lt;--Spacer--&gt;</v>
          </cell>
          <cell r="BU290" t="str">
            <v>&lt;--Spacer--&gt;</v>
          </cell>
          <cell r="BV290" t="str">
            <v>&lt;--Spacer--&gt;</v>
          </cell>
          <cell r="BW290" t="str">
            <v>&lt;--Spacer--&gt;</v>
          </cell>
          <cell r="BY290">
            <v>0</v>
          </cell>
          <cell r="BZ290">
            <v>0</v>
          </cell>
          <cell r="CA290">
            <v>0</v>
          </cell>
          <cell r="CB290">
            <v>0</v>
          </cell>
          <cell r="CC290">
            <v>0</v>
          </cell>
          <cell r="CD290">
            <v>0</v>
          </cell>
          <cell r="CE290">
            <v>0</v>
          </cell>
          <cell r="CF290">
            <v>0</v>
          </cell>
          <cell r="CG290">
            <v>0</v>
          </cell>
          <cell r="CH290">
            <v>0</v>
          </cell>
          <cell r="CI290">
            <v>289.98</v>
          </cell>
          <cell r="CK290">
            <v>289.98</v>
          </cell>
          <cell r="CL290">
            <v>0</v>
          </cell>
          <cell r="CM290">
            <v>0</v>
          </cell>
          <cell r="CN290" t="str">
            <v>--ADMw_C--&gt;</v>
          </cell>
          <cell r="CO290">
            <v>289.98</v>
          </cell>
          <cell r="CQ290">
            <v>289.98</v>
          </cell>
          <cell r="CR290">
            <v>0</v>
          </cell>
          <cell r="CS290">
            <v>0</v>
          </cell>
          <cell r="CT290">
            <v>0</v>
          </cell>
          <cell r="CU290">
            <v>0</v>
          </cell>
          <cell r="CV290">
            <v>0</v>
          </cell>
          <cell r="CW290">
            <v>0</v>
          </cell>
          <cell r="CY290">
            <v>0</v>
          </cell>
          <cell r="CZ290">
            <v>0</v>
          </cell>
          <cell r="DA290">
            <v>0</v>
          </cell>
          <cell r="DB290">
            <v>0</v>
          </cell>
          <cell r="DD290">
            <v>0</v>
          </cell>
          <cell r="DE290">
            <v>0</v>
          </cell>
          <cell r="DF290">
            <v>0</v>
          </cell>
          <cell r="DG290">
            <v>0</v>
          </cell>
          <cell r="DI290">
            <v>0</v>
          </cell>
          <cell r="DJ290">
            <v>0</v>
          </cell>
          <cell r="DK290">
            <v>0</v>
          </cell>
          <cell r="DL290">
            <v>0</v>
          </cell>
          <cell r="DM290">
            <v>20</v>
          </cell>
          <cell r="DN290">
            <v>5</v>
          </cell>
          <cell r="DP290">
            <v>20</v>
          </cell>
          <cell r="DQ290">
            <v>0</v>
          </cell>
          <cell r="DR290">
            <v>34.72</v>
          </cell>
          <cell r="DT290">
            <v>34.72</v>
          </cell>
          <cell r="DU290">
            <v>0</v>
          </cell>
          <cell r="DV290">
            <v>65.819999999999993</v>
          </cell>
          <cell r="DX290">
            <v>65.819999999999993</v>
          </cell>
          <cell r="DY290">
            <v>0</v>
          </cell>
          <cell r="DZ290">
            <v>407.59</v>
          </cell>
          <cell r="EA290">
            <v>395.52</v>
          </cell>
          <cell r="ED290">
            <v>407.59</v>
          </cell>
          <cell r="EF290" t="str">
            <v>&lt;--ADMw_C--</v>
          </cell>
          <cell r="EG290">
            <v>-1.5299999999999999E-2</v>
          </cell>
          <cell r="EH290">
            <v>0</v>
          </cell>
          <cell r="EI290">
            <v>0</v>
          </cell>
          <cell r="EJ290">
            <v>0</v>
          </cell>
          <cell r="EK290">
            <v>0</v>
          </cell>
          <cell r="EL290" t="str">
            <v>&lt;--Spacer--&gt;</v>
          </cell>
          <cell r="EM290" t="str">
            <v>&lt;--Spacer--&gt;</v>
          </cell>
          <cell r="EN290" t="str">
            <v>&lt;--Spacer--&gt;</v>
          </cell>
          <cell r="EO290" t="str">
            <v>&lt;--Spacer--&gt;</v>
          </cell>
          <cell r="EQ290">
            <v>0</v>
          </cell>
          <cell r="ER290">
            <v>0</v>
          </cell>
          <cell r="ES290">
            <v>0</v>
          </cell>
          <cell r="ET290">
            <v>0</v>
          </cell>
          <cell r="EU290">
            <v>0</v>
          </cell>
          <cell r="EV290">
            <v>0</v>
          </cell>
          <cell r="EW290">
            <v>0</v>
          </cell>
          <cell r="EX290">
            <v>0</v>
          </cell>
          <cell r="EY290">
            <v>0</v>
          </cell>
          <cell r="EZ290">
            <v>0</v>
          </cell>
          <cell r="FA290">
            <v>302.3</v>
          </cell>
          <cell r="FC290">
            <v>302.3</v>
          </cell>
          <cell r="FD290">
            <v>0</v>
          </cell>
          <cell r="FE290">
            <v>0</v>
          </cell>
          <cell r="FF290" t="str">
            <v>--ADMw_P--&gt;</v>
          </cell>
          <cell r="FG290">
            <v>302.3</v>
          </cell>
          <cell r="FI290">
            <v>302.3</v>
          </cell>
          <cell r="FJ290">
            <v>0</v>
          </cell>
          <cell r="FK290">
            <v>0</v>
          </cell>
          <cell r="FL290">
            <v>0</v>
          </cell>
          <cell r="FM290">
            <v>0</v>
          </cell>
          <cell r="FN290">
            <v>0</v>
          </cell>
          <cell r="FO290">
            <v>0</v>
          </cell>
          <cell r="FQ290">
            <v>0</v>
          </cell>
          <cell r="FR290">
            <v>0</v>
          </cell>
          <cell r="FS290">
            <v>0</v>
          </cell>
          <cell r="FT290">
            <v>0</v>
          </cell>
          <cell r="FV290">
            <v>0</v>
          </cell>
          <cell r="FW290">
            <v>0</v>
          </cell>
          <cell r="FX290">
            <v>0</v>
          </cell>
          <cell r="FY290">
            <v>0</v>
          </cell>
          <cell r="GA290">
            <v>0</v>
          </cell>
          <cell r="GB290">
            <v>0</v>
          </cell>
          <cell r="GC290">
            <v>0</v>
          </cell>
          <cell r="GD290">
            <v>0</v>
          </cell>
          <cell r="GE290">
            <v>19</v>
          </cell>
          <cell r="GF290">
            <v>4.75</v>
          </cell>
          <cell r="GH290">
            <v>19</v>
          </cell>
          <cell r="GI290">
            <v>0</v>
          </cell>
          <cell r="GJ290">
            <v>34.72</v>
          </cell>
          <cell r="GL290">
            <v>34.72</v>
          </cell>
          <cell r="GM290">
            <v>0</v>
          </cell>
          <cell r="GN290">
            <v>65.819999999999993</v>
          </cell>
          <cell r="GP290">
            <v>65.819999999999993</v>
          </cell>
          <cell r="GQ290">
            <v>0</v>
          </cell>
          <cell r="GR290">
            <v>421.935</v>
          </cell>
          <cell r="GS290">
            <v>407.59</v>
          </cell>
          <cell r="GV290">
            <v>421.935</v>
          </cell>
          <cell r="GX290" t="str">
            <v>&lt;--ADMw_P--</v>
          </cell>
          <cell r="GY290">
            <v>0</v>
          </cell>
          <cell r="GZ290">
            <v>0</v>
          </cell>
          <cell r="HA290">
            <v>0</v>
          </cell>
          <cell r="HB290">
            <v>0</v>
          </cell>
          <cell r="HC290">
            <v>0</v>
          </cell>
          <cell r="HD290" t="str">
            <v>&lt;--Spacer--&gt;</v>
          </cell>
          <cell r="HE290" t="str">
            <v>&lt;--Spacer--&gt;</v>
          </cell>
          <cell r="HF290" t="str">
            <v>&lt;--Spacer--&gt;</v>
          </cell>
          <cell r="HG290" t="str">
            <v>&lt;--Spacer--&gt;</v>
          </cell>
          <cell r="HI290">
            <v>0</v>
          </cell>
          <cell r="HJ290">
            <v>0</v>
          </cell>
          <cell r="HK290">
            <v>0</v>
          </cell>
          <cell r="HL290">
            <v>0</v>
          </cell>
          <cell r="HM290">
            <v>0</v>
          </cell>
          <cell r="HN290">
            <v>0</v>
          </cell>
          <cell r="HO290">
            <v>0</v>
          </cell>
          <cell r="HP290">
            <v>0</v>
          </cell>
          <cell r="HQ290">
            <v>0</v>
          </cell>
          <cell r="HR290">
            <v>0</v>
          </cell>
          <cell r="HS290">
            <v>308.82</v>
          </cell>
          <cell r="HU290">
            <v>308.82</v>
          </cell>
          <cell r="HV290">
            <v>0</v>
          </cell>
          <cell r="HW290">
            <v>0</v>
          </cell>
          <cell r="HX290" t="str">
            <v>--ADMw_O--&gt;</v>
          </cell>
          <cell r="HY290">
            <v>308.82</v>
          </cell>
          <cell r="IA290">
            <v>308.82</v>
          </cell>
          <cell r="IB290">
            <v>0</v>
          </cell>
          <cell r="IC290">
            <v>0</v>
          </cell>
          <cell r="ID290">
            <v>0</v>
          </cell>
          <cell r="IE290">
            <v>0</v>
          </cell>
          <cell r="IF290">
            <v>1.71</v>
          </cell>
          <cell r="IG290">
            <v>0.85499999999999998</v>
          </cell>
          <cell r="II290">
            <v>1.71</v>
          </cell>
          <cell r="IJ290">
            <v>0</v>
          </cell>
          <cell r="IK290">
            <v>0</v>
          </cell>
          <cell r="IL290">
            <v>0</v>
          </cell>
          <cell r="IN290">
            <v>0</v>
          </cell>
          <cell r="IO290">
            <v>0</v>
          </cell>
          <cell r="IP290">
            <v>0</v>
          </cell>
          <cell r="IQ290">
            <v>0</v>
          </cell>
          <cell r="IS290">
            <v>0</v>
          </cell>
          <cell r="IT290">
            <v>0</v>
          </cell>
          <cell r="IU290">
            <v>0</v>
          </cell>
          <cell r="IV290">
            <v>0</v>
          </cell>
          <cell r="IW290">
            <v>21</v>
          </cell>
          <cell r="IX290">
            <v>5.25</v>
          </cell>
          <cell r="IZ290">
            <v>21</v>
          </cell>
          <cell r="JA290">
            <v>0</v>
          </cell>
          <cell r="JB290">
            <v>36.75</v>
          </cell>
          <cell r="JD290">
            <v>36.75</v>
          </cell>
          <cell r="JE290">
            <v>0</v>
          </cell>
          <cell r="JF290">
            <v>70.260000000000005</v>
          </cell>
          <cell r="JH290">
            <v>70.260000000000005</v>
          </cell>
          <cell r="JI290">
            <v>0</v>
          </cell>
          <cell r="JJ290">
            <v>421.935</v>
          </cell>
          <cell r="JL290" t="str">
            <v>&lt;--ADMw_O--</v>
          </cell>
          <cell r="JM290">
            <v>0</v>
          </cell>
          <cell r="JN290">
            <v>0</v>
          </cell>
          <cell r="JO290">
            <v>0</v>
          </cell>
          <cell r="JP290">
            <v>0</v>
          </cell>
          <cell r="JQ290">
            <v>0</v>
          </cell>
          <cell r="JR290">
            <v>43640.35126797454</v>
          </cell>
          <cell r="JS290">
            <v>1</v>
          </cell>
          <cell r="JT290">
            <v>3</v>
          </cell>
        </row>
        <row r="291">
          <cell r="A291">
            <v>2216</v>
          </cell>
          <cell r="B291">
            <v>2216</v>
          </cell>
          <cell r="C291" t="str">
            <v>31015</v>
          </cell>
          <cell r="D291" t="str">
            <v>Union</v>
          </cell>
          <cell r="E291" t="str">
            <v>Cove SD 15</v>
          </cell>
          <cell r="G291">
            <v>2200</v>
          </cell>
          <cell r="H291">
            <v>740000</v>
          </cell>
          <cell r="I291">
            <v>0</v>
          </cell>
          <cell r="J291">
            <v>0</v>
          </cell>
          <cell r="K291">
            <v>9600</v>
          </cell>
          <cell r="L291">
            <v>0</v>
          </cell>
          <cell r="M291">
            <v>0</v>
          </cell>
          <cell r="N291">
            <v>0</v>
          </cell>
          <cell r="O291">
            <v>0</v>
          </cell>
          <cell r="P291">
            <v>13.78</v>
          </cell>
          <cell r="Q291">
            <v>185000</v>
          </cell>
          <cell r="R291">
            <v>298</v>
          </cell>
          <cell r="S291">
            <v>298</v>
          </cell>
          <cell r="T291">
            <v>298</v>
          </cell>
          <cell r="U291">
            <v>0</v>
          </cell>
          <cell r="V291" t="str">
            <v>--ADMw_F--&gt;</v>
          </cell>
          <cell r="W291">
            <v>298</v>
          </cell>
          <cell r="X291">
            <v>298</v>
          </cell>
          <cell r="Y291">
            <v>298</v>
          </cell>
          <cell r="Z291">
            <v>0</v>
          </cell>
          <cell r="AA291">
            <v>43</v>
          </cell>
          <cell r="AB291">
            <v>32.78</v>
          </cell>
          <cell r="AC291">
            <v>0</v>
          </cell>
          <cell r="AD291">
            <v>0</v>
          </cell>
          <cell r="AE291">
            <v>0</v>
          </cell>
          <cell r="AF291">
            <v>0</v>
          </cell>
          <cell r="AG291">
            <v>0</v>
          </cell>
          <cell r="AH291">
            <v>0</v>
          </cell>
          <cell r="AI291">
            <v>1</v>
          </cell>
          <cell r="AJ291">
            <v>1</v>
          </cell>
          <cell r="AK291">
            <v>1</v>
          </cell>
          <cell r="AL291">
            <v>1</v>
          </cell>
          <cell r="AM291">
            <v>0</v>
          </cell>
          <cell r="AN291">
            <v>0</v>
          </cell>
          <cell r="AO291">
            <v>0</v>
          </cell>
          <cell r="AP291">
            <v>0</v>
          </cell>
          <cell r="AQ291">
            <v>0</v>
          </cell>
          <cell r="AR291">
            <v>0</v>
          </cell>
          <cell r="AS291">
            <v>0</v>
          </cell>
          <cell r="AT291">
            <v>0</v>
          </cell>
          <cell r="AU291">
            <v>40.64</v>
          </cell>
          <cell r="AV291">
            <v>10.16</v>
          </cell>
          <cell r="AW291">
            <v>40.64</v>
          </cell>
          <cell r="AX291">
            <v>40.64</v>
          </cell>
          <cell r="AY291">
            <v>0</v>
          </cell>
          <cell r="AZ291">
            <v>0</v>
          </cell>
          <cell r="BA291">
            <v>54.99</v>
          </cell>
          <cell r="BB291">
            <v>0</v>
          </cell>
          <cell r="BC291">
            <v>54.99</v>
          </cell>
          <cell r="BD291">
            <v>0</v>
          </cell>
          <cell r="BE291">
            <v>64.77</v>
          </cell>
          <cell r="BF291">
            <v>0</v>
          </cell>
          <cell r="BG291">
            <v>64.77</v>
          </cell>
          <cell r="BH291">
            <v>31.839500000000001</v>
          </cell>
          <cell r="BI291">
            <v>341.94</v>
          </cell>
          <cell r="BJ291">
            <v>450.91699999999997</v>
          </cell>
          <cell r="BK291">
            <v>461.7</v>
          </cell>
          <cell r="BL291">
            <v>341.94</v>
          </cell>
          <cell r="BM291">
            <v>461.7</v>
          </cell>
          <cell r="BN291" t="str">
            <v>&lt;--ADMw_F--</v>
          </cell>
          <cell r="BO291">
            <v>0</v>
          </cell>
          <cell r="BP291">
            <v>0</v>
          </cell>
          <cell r="BQ291">
            <v>620.80999999999995</v>
          </cell>
          <cell r="BR291">
            <v>43</v>
          </cell>
          <cell r="BS291">
            <v>0.7</v>
          </cell>
          <cell r="BT291" t="str">
            <v>&lt;--Spacer--&gt;</v>
          </cell>
          <cell r="BU291" t="str">
            <v>&lt;--Spacer--&gt;</v>
          </cell>
          <cell r="BV291" t="str">
            <v>&lt;--Spacer--&gt;</v>
          </cell>
          <cell r="BW291" t="str">
            <v>&lt;--Spacer--&gt;</v>
          </cell>
          <cell r="BX291">
            <v>2200</v>
          </cell>
          <cell r="BY291">
            <v>705000</v>
          </cell>
          <cell r="BZ291">
            <v>0</v>
          </cell>
          <cell r="CA291">
            <v>0</v>
          </cell>
          <cell r="CB291">
            <v>9600</v>
          </cell>
          <cell r="CC291">
            <v>0</v>
          </cell>
          <cell r="CD291">
            <v>0</v>
          </cell>
          <cell r="CE291">
            <v>0</v>
          </cell>
          <cell r="CF291">
            <v>0</v>
          </cell>
          <cell r="CG291">
            <v>14.9</v>
          </cell>
          <cell r="CH291">
            <v>160000</v>
          </cell>
          <cell r="CI291">
            <v>0</v>
          </cell>
          <cell r="CJ291">
            <v>289.45</v>
          </cell>
          <cell r="CK291">
            <v>0</v>
          </cell>
          <cell r="CL291">
            <v>289.45</v>
          </cell>
          <cell r="CM291">
            <v>0</v>
          </cell>
          <cell r="CN291" t="str">
            <v>--ADMw_C--&gt;</v>
          </cell>
          <cell r="CO291">
            <v>0</v>
          </cell>
          <cell r="CP291">
            <v>289.45</v>
          </cell>
          <cell r="CQ291">
            <v>0</v>
          </cell>
          <cell r="CR291">
            <v>289.45</v>
          </cell>
          <cell r="CS291">
            <v>44</v>
          </cell>
          <cell r="CT291">
            <v>31.839500000000001</v>
          </cell>
          <cell r="CU291">
            <v>0</v>
          </cell>
          <cell r="CV291">
            <v>0</v>
          </cell>
          <cell r="CW291">
            <v>0</v>
          </cell>
          <cell r="CX291">
            <v>0</v>
          </cell>
          <cell r="CY291">
            <v>0</v>
          </cell>
          <cell r="CZ291">
            <v>0</v>
          </cell>
          <cell r="DA291">
            <v>0</v>
          </cell>
          <cell r="DB291">
            <v>0</v>
          </cell>
          <cell r="DC291">
            <v>0</v>
          </cell>
          <cell r="DD291">
            <v>0</v>
          </cell>
          <cell r="DE291">
            <v>0</v>
          </cell>
          <cell r="DF291">
            <v>0</v>
          </cell>
          <cell r="DG291">
            <v>0</v>
          </cell>
          <cell r="DH291">
            <v>0</v>
          </cell>
          <cell r="DI291">
            <v>0</v>
          </cell>
          <cell r="DJ291">
            <v>0</v>
          </cell>
          <cell r="DK291">
            <v>0</v>
          </cell>
          <cell r="DL291">
            <v>0</v>
          </cell>
          <cell r="DM291">
            <v>0</v>
          </cell>
          <cell r="DN291">
            <v>0</v>
          </cell>
          <cell r="DO291">
            <v>39.47</v>
          </cell>
          <cell r="DP291">
            <v>0</v>
          </cell>
          <cell r="DQ291">
            <v>39.47</v>
          </cell>
          <cell r="DR291">
            <v>0</v>
          </cell>
          <cell r="DS291">
            <v>54.99</v>
          </cell>
          <cell r="DT291">
            <v>0</v>
          </cell>
          <cell r="DU291">
            <v>54.99</v>
          </cell>
          <cell r="DV291">
            <v>0</v>
          </cell>
          <cell r="DW291">
            <v>64.77</v>
          </cell>
          <cell r="DX291">
            <v>0</v>
          </cell>
          <cell r="DY291">
            <v>64.77</v>
          </cell>
          <cell r="DZ291">
            <v>29.995100000000001</v>
          </cell>
          <cell r="EA291">
            <v>31.839500000000001</v>
          </cell>
          <cell r="EB291">
            <v>428.5301</v>
          </cell>
          <cell r="EC291">
            <v>450.91699999999997</v>
          </cell>
          <cell r="ED291">
            <v>31.839500000000001</v>
          </cell>
          <cell r="EE291">
            <v>450.91699999999997</v>
          </cell>
          <cell r="EF291" t="str">
            <v>&lt;--ADMw_C--</v>
          </cell>
          <cell r="EG291">
            <v>0</v>
          </cell>
          <cell r="EH291">
            <v>0</v>
          </cell>
          <cell r="EI291">
            <v>552.77</v>
          </cell>
          <cell r="EJ291">
            <v>39</v>
          </cell>
          <cell r="EK291">
            <v>0.7</v>
          </cell>
          <cell r="EL291" t="str">
            <v>&lt;--Spacer--&gt;</v>
          </cell>
          <cell r="EM291" t="str">
            <v>&lt;--Spacer--&gt;</v>
          </cell>
          <cell r="EN291" t="str">
            <v>&lt;--Spacer--&gt;</v>
          </cell>
          <cell r="EO291" t="str">
            <v>&lt;--Spacer--&gt;</v>
          </cell>
          <cell r="EP291">
            <v>2200</v>
          </cell>
          <cell r="EQ291">
            <v>665874</v>
          </cell>
          <cell r="ER291">
            <v>12786</v>
          </cell>
          <cell r="ES291">
            <v>31930</v>
          </cell>
          <cell r="ET291">
            <v>9287</v>
          </cell>
          <cell r="EU291">
            <v>0</v>
          </cell>
          <cell r="EV291">
            <v>0</v>
          </cell>
          <cell r="EW291">
            <v>0</v>
          </cell>
          <cell r="EX291">
            <v>0</v>
          </cell>
          <cell r="EY291">
            <v>13.78</v>
          </cell>
          <cell r="EZ291">
            <v>110598</v>
          </cell>
          <cell r="FA291">
            <v>0</v>
          </cell>
          <cell r="FB291">
            <v>270.41000000000003</v>
          </cell>
          <cell r="FC291">
            <v>0</v>
          </cell>
          <cell r="FD291">
            <v>270.41000000000003</v>
          </cell>
          <cell r="FE291">
            <v>0</v>
          </cell>
          <cell r="FF291" t="str">
            <v>--ADMw_P--&gt;</v>
          </cell>
          <cell r="FG291">
            <v>0</v>
          </cell>
          <cell r="FH291">
            <v>270.41000000000003</v>
          </cell>
          <cell r="FI291">
            <v>0</v>
          </cell>
          <cell r="FJ291">
            <v>270.41000000000003</v>
          </cell>
          <cell r="FK291">
            <v>36</v>
          </cell>
          <cell r="FL291">
            <v>29.745100000000001</v>
          </cell>
          <cell r="FM291">
            <v>0</v>
          </cell>
          <cell r="FN291">
            <v>0</v>
          </cell>
          <cell r="FO291">
            <v>0</v>
          </cell>
          <cell r="FP291">
            <v>0</v>
          </cell>
          <cell r="FQ291">
            <v>0</v>
          </cell>
          <cell r="FR291">
            <v>0</v>
          </cell>
          <cell r="FS291">
            <v>0</v>
          </cell>
          <cell r="FT291">
            <v>0</v>
          </cell>
          <cell r="FU291">
            <v>0</v>
          </cell>
          <cell r="FV291">
            <v>0</v>
          </cell>
          <cell r="FW291">
            <v>0</v>
          </cell>
          <cell r="FX291">
            <v>0</v>
          </cell>
          <cell r="FY291">
            <v>0</v>
          </cell>
          <cell r="FZ291">
            <v>0</v>
          </cell>
          <cell r="GA291">
            <v>0</v>
          </cell>
          <cell r="GB291">
            <v>0</v>
          </cell>
          <cell r="GC291">
            <v>1</v>
          </cell>
          <cell r="GD291">
            <v>0.25</v>
          </cell>
          <cell r="GE291">
            <v>0</v>
          </cell>
          <cell r="GF291">
            <v>0</v>
          </cell>
          <cell r="GG291">
            <v>33.46</v>
          </cell>
          <cell r="GH291">
            <v>0</v>
          </cell>
          <cell r="GI291">
            <v>33.46</v>
          </cell>
          <cell r="GJ291">
            <v>0</v>
          </cell>
          <cell r="GK291">
            <v>54.99</v>
          </cell>
          <cell r="GL291">
            <v>0</v>
          </cell>
          <cell r="GM291">
            <v>54.99</v>
          </cell>
          <cell r="GN291">
            <v>0</v>
          </cell>
          <cell r="GO291">
            <v>64.77</v>
          </cell>
          <cell r="GP291">
            <v>0</v>
          </cell>
          <cell r="GQ291">
            <v>64.77</v>
          </cell>
          <cell r="GR291">
            <v>25.25</v>
          </cell>
          <cell r="GS291">
            <v>29.995100000000001</v>
          </cell>
          <cell r="GT291">
            <v>426.95499999999998</v>
          </cell>
          <cell r="GU291">
            <v>428.5301</v>
          </cell>
          <cell r="GV291">
            <v>29.995100000000001</v>
          </cell>
          <cell r="GW291">
            <v>428.5301</v>
          </cell>
          <cell r="GX291" t="str">
            <v>&lt;--ADMw_P--</v>
          </cell>
          <cell r="GY291">
            <v>0</v>
          </cell>
          <cell r="GZ291">
            <v>0</v>
          </cell>
          <cell r="HA291">
            <v>409</v>
          </cell>
          <cell r="HB291">
            <v>12</v>
          </cell>
          <cell r="HC291">
            <v>0.7</v>
          </cell>
          <cell r="HD291" t="str">
            <v>&lt;--Spacer--&gt;</v>
          </cell>
          <cell r="HE291" t="str">
            <v>&lt;--Spacer--&gt;</v>
          </cell>
          <cell r="HF291" t="str">
            <v>&lt;--Spacer--&gt;</v>
          </cell>
          <cell r="HG291" t="str">
            <v>&lt;--Spacer--&gt;</v>
          </cell>
          <cell r="HH291">
            <v>2200</v>
          </cell>
          <cell r="HI291">
            <v>618667</v>
          </cell>
          <cell r="HJ291">
            <v>1434</v>
          </cell>
          <cell r="HK291">
            <v>38657</v>
          </cell>
          <cell r="HL291">
            <v>9441</v>
          </cell>
          <cell r="HM291">
            <v>0</v>
          </cell>
          <cell r="HN291">
            <v>0</v>
          </cell>
          <cell r="HO291">
            <v>0</v>
          </cell>
          <cell r="HP291">
            <v>0</v>
          </cell>
          <cell r="HQ291">
            <v>16.079999999999998</v>
          </cell>
          <cell r="HR291">
            <v>76815</v>
          </cell>
          <cell r="HS291">
            <v>0</v>
          </cell>
          <cell r="HT291">
            <v>272.49</v>
          </cell>
          <cell r="HU291">
            <v>0</v>
          </cell>
          <cell r="HV291">
            <v>272.49</v>
          </cell>
          <cell r="HW291">
            <v>0</v>
          </cell>
          <cell r="HX291" t="str">
            <v>--ADMw_O--&gt;</v>
          </cell>
          <cell r="HY291">
            <v>0</v>
          </cell>
          <cell r="HZ291">
            <v>272.49</v>
          </cell>
          <cell r="IA291">
            <v>0</v>
          </cell>
          <cell r="IB291">
            <v>272.49</v>
          </cell>
          <cell r="IC291">
            <v>25</v>
          </cell>
          <cell r="ID291">
            <v>25</v>
          </cell>
          <cell r="IE291">
            <v>0</v>
          </cell>
          <cell r="IF291">
            <v>0</v>
          </cell>
          <cell r="IG291">
            <v>0</v>
          </cell>
          <cell r="IH291">
            <v>0</v>
          </cell>
          <cell r="II291">
            <v>0</v>
          </cell>
          <cell r="IJ291">
            <v>0</v>
          </cell>
          <cell r="IK291">
            <v>0</v>
          </cell>
          <cell r="IL291">
            <v>0</v>
          </cell>
          <cell r="IM291">
            <v>0</v>
          </cell>
          <cell r="IN291">
            <v>0</v>
          </cell>
          <cell r="IO291">
            <v>0</v>
          </cell>
          <cell r="IP291">
            <v>0</v>
          </cell>
          <cell r="IQ291">
            <v>0</v>
          </cell>
          <cell r="IR291">
            <v>0</v>
          </cell>
          <cell r="IS291">
            <v>0</v>
          </cell>
          <cell r="IT291">
            <v>0</v>
          </cell>
          <cell r="IU291">
            <v>1</v>
          </cell>
          <cell r="IV291">
            <v>0.25</v>
          </cell>
          <cell r="IW291">
            <v>0</v>
          </cell>
          <cell r="IX291">
            <v>0</v>
          </cell>
          <cell r="IY291">
            <v>39.58</v>
          </cell>
          <cell r="IZ291">
            <v>0</v>
          </cell>
          <cell r="JA291">
            <v>39.58</v>
          </cell>
          <cell r="JB291">
            <v>0</v>
          </cell>
          <cell r="JC291">
            <v>54.21</v>
          </cell>
          <cell r="JD291">
            <v>0</v>
          </cell>
          <cell r="JE291">
            <v>54.21</v>
          </cell>
          <cell r="JF291">
            <v>0</v>
          </cell>
          <cell r="JG291">
            <v>65.11</v>
          </cell>
          <cell r="JH291">
            <v>0</v>
          </cell>
          <cell r="JI291">
            <v>65.11</v>
          </cell>
          <cell r="JJ291">
            <v>25.25</v>
          </cell>
          <cell r="JK291">
            <v>426.95499999999998</v>
          </cell>
          <cell r="JL291" t="str">
            <v>&lt;--ADMw_O--</v>
          </cell>
          <cell r="JM291">
            <v>-3.8E-3</v>
          </cell>
          <cell r="JN291">
            <v>0</v>
          </cell>
          <cell r="JO291">
            <v>281.89999999999998</v>
          </cell>
          <cell r="JP291">
            <v>5</v>
          </cell>
          <cell r="JQ291">
            <v>0.7</v>
          </cell>
          <cell r="JR291">
            <v>43640.35126797454</v>
          </cell>
          <cell r="JS291">
            <v>1</v>
          </cell>
          <cell r="JT291">
            <v>2</v>
          </cell>
        </row>
        <row r="292">
          <cell r="A292">
            <v>3434</v>
          </cell>
          <cell r="B292">
            <v>2216</v>
          </cell>
          <cell r="D292" t="str">
            <v>Union</v>
          </cell>
          <cell r="E292" t="str">
            <v>Cove SD 15</v>
          </cell>
          <cell r="F292" t="str">
            <v>Cove Charter School</v>
          </cell>
          <cell r="H292">
            <v>0</v>
          </cell>
          <cell r="I292">
            <v>0</v>
          </cell>
          <cell r="J292">
            <v>0</v>
          </cell>
          <cell r="K292">
            <v>0</v>
          </cell>
          <cell r="L292">
            <v>0</v>
          </cell>
          <cell r="M292">
            <v>0</v>
          </cell>
          <cell r="N292">
            <v>0</v>
          </cell>
          <cell r="O292">
            <v>0</v>
          </cell>
          <cell r="P292">
            <v>0</v>
          </cell>
          <cell r="Q292">
            <v>0</v>
          </cell>
          <cell r="R292">
            <v>0</v>
          </cell>
          <cell r="T292">
            <v>0</v>
          </cell>
          <cell r="U292">
            <v>0</v>
          </cell>
          <cell r="V292" t="str">
            <v>--ADMw_F--&gt;</v>
          </cell>
          <cell r="W292">
            <v>0</v>
          </cell>
          <cell r="Y292">
            <v>0</v>
          </cell>
          <cell r="Z292">
            <v>0</v>
          </cell>
          <cell r="AA292">
            <v>0</v>
          </cell>
          <cell r="AB292">
            <v>0</v>
          </cell>
          <cell r="AC292">
            <v>0</v>
          </cell>
          <cell r="AD292">
            <v>0</v>
          </cell>
          <cell r="AE292">
            <v>0</v>
          </cell>
          <cell r="AG292">
            <v>0</v>
          </cell>
          <cell r="AH292">
            <v>0</v>
          </cell>
          <cell r="AI292">
            <v>0</v>
          </cell>
          <cell r="AJ292">
            <v>0</v>
          </cell>
          <cell r="AL292">
            <v>0</v>
          </cell>
          <cell r="AM292">
            <v>0</v>
          </cell>
          <cell r="AN292">
            <v>0</v>
          </cell>
          <cell r="AO292">
            <v>0</v>
          </cell>
          <cell r="AQ292">
            <v>0</v>
          </cell>
          <cell r="AR292">
            <v>0</v>
          </cell>
          <cell r="AS292">
            <v>0</v>
          </cell>
          <cell r="AT292">
            <v>0</v>
          </cell>
          <cell r="AU292">
            <v>0</v>
          </cell>
          <cell r="AV292">
            <v>0</v>
          </cell>
          <cell r="AX292">
            <v>0</v>
          </cell>
          <cell r="AY292">
            <v>0</v>
          </cell>
          <cell r="AZ292">
            <v>54.99</v>
          </cell>
          <cell r="BB292">
            <v>54.99</v>
          </cell>
          <cell r="BC292">
            <v>0</v>
          </cell>
          <cell r="BD292">
            <v>64.77</v>
          </cell>
          <cell r="BF292">
            <v>64.77</v>
          </cell>
          <cell r="BG292">
            <v>0</v>
          </cell>
          <cell r="BH292">
            <v>419.07749999999999</v>
          </cell>
          <cell r="BI292">
            <v>119.76</v>
          </cell>
          <cell r="BL292">
            <v>419.07749999999999</v>
          </cell>
          <cell r="BN292" t="str">
            <v>&lt;--ADMw_F--</v>
          </cell>
          <cell r="BO292">
            <v>0</v>
          </cell>
          <cell r="BP292">
            <v>0</v>
          </cell>
          <cell r="BQ292">
            <v>0</v>
          </cell>
          <cell r="BR292">
            <v>0</v>
          </cell>
          <cell r="BS292">
            <v>0</v>
          </cell>
          <cell r="BT292" t="str">
            <v>&lt;--Spacer--&gt;</v>
          </cell>
          <cell r="BU292" t="str">
            <v>&lt;--Spacer--&gt;</v>
          </cell>
          <cell r="BV292" t="str">
            <v>&lt;--Spacer--&gt;</v>
          </cell>
          <cell r="BW292" t="str">
            <v>&lt;--Spacer--&gt;</v>
          </cell>
          <cell r="BY292">
            <v>0</v>
          </cell>
          <cell r="BZ292">
            <v>0</v>
          </cell>
          <cell r="CA292">
            <v>0</v>
          </cell>
          <cell r="CB292">
            <v>0</v>
          </cell>
          <cell r="CC292">
            <v>0</v>
          </cell>
          <cell r="CD292">
            <v>0</v>
          </cell>
          <cell r="CE292">
            <v>0</v>
          </cell>
          <cell r="CF292">
            <v>0</v>
          </cell>
          <cell r="CG292">
            <v>0</v>
          </cell>
          <cell r="CH292">
            <v>0</v>
          </cell>
          <cell r="CI292">
            <v>289.45</v>
          </cell>
          <cell r="CK292">
            <v>289.45</v>
          </cell>
          <cell r="CL292">
            <v>0</v>
          </cell>
          <cell r="CM292">
            <v>0</v>
          </cell>
          <cell r="CN292" t="str">
            <v>--ADMw_C--&gt;</v>
          </cell>
          <cell r="CO292">
            <v>289.45</v>
          </cell>
          <cell r="CQ292">
            <v>289.45</v>
          </cell>
          <cell r="CR292">
            <v>0</v>
          </cell>
          <cell r="CS292">
            <v>0</v>
          </cell>
          <cell r="CT292">
            <v>0</v>
          </cell>
          <cell r="CU292">
            <v>0</v>
          </cell>
          <cell r="CV292">
            <v>0</v>
          </cell>
          <cell r="CW292">
            <v>0</v>
          </cell>
          <cell r="CY292">
            <v>0</v>
          </cell>
          <cell r="CZ292">
            <v>0</v>
          </cell>
          <cell r="DA292">
            <v>0</v>
          </cell>
          <cell r="DB292">
            <v>0</v>
          </cell>
          <cell r="DD292">
            <v>0</v>
          </cell>
          <cell r="DE292">
            <v>0</v>
          </cell>
          <cell r="DF292">
            <v>0</v>
          </cell>
          <cell r="DG292">
            <v>0</v>
          </cell>
          <cell r="DI292">
            <v>0</v>
          </cell>
          <cell r="DJ292">
            <v>0</v>
          </cell>
          <cell r="DK292">
            <v>0</v>
          </cell>
          <cell r="DL292">
            <v>0</v>
          </cell>
          <cell r="DM292">
            <v>39.47</v>
          </cell>
          <cell r="DN292">
            <v>9.8674999999999997</v>
          </cell>
          <cell r="DP292">
            <v>39.47</v>
          </cell>
          <cell r="DQ292">
            <v>0</v>
          </cell>
          <cell r="DR292">
            <v>54.99</v>
          </cell>
          <cell r="DT292">
            <v>54.99</v>
          </cell>
          <cell r="DU292">
            <v>0</v>
          </cell>
          <cell r="DV292">
            <v>64.77</v>
          </cell>
          <cell r="DX292">
            <v>64.77</v>
          </cell>
          <cell r="DY292">
            <v>0</v>
          </cell>
          <cell r="DZ292">
            <v>398.53500000000003</v>
          </cell>
          <cell r="EA292">
            <v>419.07749999999999</v>
          </cell>
          <cell r="ED292">
            <v>419.07749999999999</v>
          </cell>
          <cell r="EF292" t="str">
            <v>&lt;--ADMw_C--</v>
          </cell>
          <cell r="EG292">
            <v>0</v>
          </cell>
          <cell r="EH292">
            <v>0</v>
          </cell>
          <cell r="EI292">
            <v>0</v>
          </cell>
          <cell r="EJ292">
            <v>0</v>
          </cell>
          <cell r="EK292">
            <v>0</v>
          </cell>
          <cell r="EL292" t="str">
            <v>&lt;--Spacer--&gt;</v>
          </cell>
          <cell r="EM292" t="str">
            <v>&lt;--Spacer--&gt;</v>
          </cell>
          <cell r="EN292" t="str">
            <v>&lt;--Spacer--&gt;</v>
          </cell>
          <cell r="EO292" t="str">
            <v>&lt;--Spacer--&gt;</v>
          </cell>
          <cell r="EQ292">
            <v>0</v>
          </cell>
          <cell r="ER292">
            <v>0</v>
          </cell>
          <cell r="ES292">
            <v>0</v>
          </cell>
          <cell r="ET292">
            <v>0</v>
          </cell>
          <cell r="EU292">
            <v>0</v>
          </cell>
          <cell r="EV292">
            <v>0</v>
          </cell>
          <cell r="EW292">
            <v>0</v>
          </cell>
          <cell r="EX292">
            <v>0</v>
          </cell>
          <cell r="EY292">
            <v>0</v>
          </cell>
          <cell r="EZ292">
            <v>0</v>
          </cell>
          <cell r="FA292">
            <v>270.41000000000003</v>
          </cell>
          <cell r="FC292">
            <v>270.41000000000003</v>
          </cell>
          <cell r="FD292">
            <v>0</v>
          </cell>
          <cell r="FE292">
            <v>0</v>
          </cell>
          <cell r="FF292" t="str">
            <v>--ADMw_P--&gt;</v>
          </cell>
          <cell r="FG292">
            <v>270.41000000000003</v>
          </cell>
          <cell r="FI292">
            <v>270.41000000000003</v>
          </cell>
          <cell r="FJ292">
            <v>0</v>
          </cell>
          <cell r="FK292">
            <v>0</v>
          </cell>
          <cell r="FL292">
            <v>0</v>
          </cell>
          <cell r="FM292">
            <v>0</v>
          </cell>
          <cell r="FN292">
            <v>0</v>
          </cell>
          <cell r="FO292">
            <v>0</v>
          </cell>
          <cell r="FQ292">
            <v>0</v>
          </cell>
          <cell r="FR292">
            <v>0</v>
          </cell>
          <cell r="FS292">
            <v>0</v>
          </cell>
          <cell r="FT292">
            <v>0</v>
          </cell>
          <cell r="FV292">
            <v>0</v>
          </cell>
          <cell r="FW292">
            <v>0</v>
          </cell>
          <cell r="FX292">
            <v>0</v>
          </cell>
          <cell r="FY292">
            <v>0</v>
          </cell>
          <cell r="GA292">
            <v>0</v>
          </cell>
          <cell r="GB292">
            <v>0</v>
          </cell>
          <cell r="GC292">
            <v>0</v>
          </cell>
          <cell r="GD292">
            <v>0</v>
          </cell>
          <cell r="GE292">
            <v>33.46</v>
          </cell>
          <cell r="GF292">
            <v>8.3650000000000002</v>
          </cell>
          <cell r="GH292">
            <v>33.46</v>
          </cell>
          <cell r="GI292">
            <v>0</v>
          </cell>
          <cell r="GJ292">
            <v>54.99</v>
          </cell>
          <cell r="GL292">
            <v>54.99</v>
          </cell>
          <cell r="GM292">
            <v>0</v>
          </cell>
          <cell r="GN292">
            <v>64.77</v>
          </cell>
          <cell r="GP292">
            <v>64.77</v>
          </cell>
          <cell r="GQ292">
            <v>0</v>
          </cell>
          <cell r="GR292">
            <v>401.70499999999998</v>
          </cell>
          <cell r="GS292">
            <v>398.53500000000003</v>
          </cell>
          <cell r="GV292">
            <v>401.70499999999998</v>
          </cell>
          <cell r="GX292" t="str">
            <v>&lt;--ADMw_P--</v>
          </cell>
          <cell r="GY292">
            <v>0</v>
          </cell>
          <cell r="GZ292">
            <v>0</v>
          </cell>
          <cell r="HA292">
            <v>0</v>
          </cell>
          <cell r="HB292">
            <v>0</v>
          </cell>
          <cell r="HC292">
            <v>0</v>
          </cell>
          <cell r="HD292" t="str">
            <v>&lt;--Spacer--&gt;</v>
          </cell>
          <cell r="HE292" t="str">
            <v>&lt;--Spacer--&gt;</v>
          </cell>
          <cell r="HF292" t="str">
            <v>&lt;--Spacer--&gt;</v>
          </cell>
          <cell r="HG292" t="str">
            <v>&lt;--Spacer--&gt;</v>
          </cell>
          <cell r="HI292">
            <v>0</v>
          </cell>
          <cell r="HJ292">
            <v>0</v>
          </cell>
          <cell r="HK292">
            <v>0</v>
          </cell>
          <cell r="HL292">
            <v>0</v>
          </cell>
          <cell r="HM292">
            <v>0</v>
          </cell>
          <cell r="HN292">
            <v>0</v>
          </cell>
          <cell r="HO292">
            <v>0</v>
          </cell>
          <cell r="HP292">
            <v>0</v>
          </cell>
          <cell r="HQ292">
            <v>0</v>
          </cell>
          <cell r="HR292">
            <v>0</v>
          </cell>
          <cell r="HS292">
            <v>272.49</v>
          </cell>
          <cell r="HU292">
            <v>272.49</v>
          </cell>
          <cell r="HV292">
            <v>0</v>
          </cell>
          <cell r="HW292">
            <v>0</v>
          </cell>
          <cell r="HX292" t="str">
            <v>--ADMw_O--&gt;</v>
          </cell>
          <cell r="HY292">
            <v>272.49</v>
          </cell>
          <cell r="IA292">
            <v>272.49</v>
          </cell>
          <cell r="IB292">
            <v>0</v>
          </cell>
          <cell r="IC292">
            <v>0</v>
          </cell>
          <cell r="ID292">
            <v>0</v>
          </cell>
          <cell r="IE292">
            <v>0</v>
          </cell>
          <cell r="IF292">
            <v>0</v>
          </cell>
          <cell r="IG292">
            <v>0</v>
          </cell>
          <cell r="II292">
            <v>0</v>
          </cell>
          <cell r="IJ292">
            <v>0</v>
          </cell>
          <cell r="IK292">
            <v>0</v>
          </cell>
          <cell r="IL292">
            <v>0</v>
          </cell>
          <cell r="IN292">
            <v>0</v>
          </cell>
          <cell r="IO292">
            <v>0</v>
          </cell>
          <cell r="IP292">
            <v>0</v>
          </cell>
          <cell r="IQ292">
            <v>0</v>
          </cell>
          <cell r="IS292">
            <v>0</v>
          </cell>
          <cell r="IT292">
            <v>0</v>
          </cell>
          <cell r="IU292">
            <v>0</v>
          </cell>
          <cell r="IV292">
            <v>0</v>
          </cell>
          <cell r="IW292">
            <v>39.58</v>
          </cell>
          <cell r="IX292">
            <v>9.8949999999999996</v>
          </cell>
          <cell r="IZ292">
            <v>39.58</v>
          </cell>
          <cell r="JA292">
            <v>0</v>
          </cell>
          <cell r="JB292">
            <v>54.21</v>
          </cell>
          <cell r="JD292">
            <v>54.21</v>
          </cell>
          <cell r="JE292">
            <v>0</v>
          </cell>
          <cell r="JF292">
            <v>65.11</v>
          </cell>
          <cell r="JH292">
            <v>65.11</v>
          </cell>
          <cell r="JI292">
            <v>0</v>
          </cell>
          <cell r="JJ292">
            <v>401.70499999999998</v>
          </cell>
          <cell r="JL292" t="str">
            <v>&lt;--ADMw_O--</v>
          </cell>
          <cell r="JM292">
            <v>0</v>
          </cell>
          <cell r="JN292">
            <v>0</v>
          </cell>
          <cell r="JO292">
            <v>0</v>
          </cell>
          <cell r="JP292">
            <v>0</v>
          </cell>
          <cell r="JQ292">
            <v>0</v>
          </cell>
          <cell r="JR292">
            <v>43640.35126797454</v>
          </cell>
          <cell r="JS292">
            <v>1</v>
          </cell>
          <cell r="JT292">
            <v>3</v>
          </cell>
        </row>
        <row r="293">
          <cell r="A293">
            <v>2217</v>
          </cell>
          <cell r="B293">
            <v>2217</v>
          </cell>
          <cell r="C293" t="str">
            <v>31023</v>
          </cell>
          <cell r="D293" t="str">
            <v>Union</v>
          </cell>
          <cell r="E293" t="str">
            <v>Elgin SD 23</v>
          </cell>
          <cell r="G293">
            <v>2200</v>
          </cell>
          <cell r="H293">
            <v>825000</v>
          </cell>
          <cell r="I293">
            <v>0</v>
          </cell>
          <cell r="J293">
            <v>0</v>
          </cell>
          <cell r="K293">
            <v>15000</v>
          </cell>
          <cell r="L293">
            <v>0</v>
          </cell>
          <cell r="M293">
            <v>0</v>
          </cell>
          <cell r="N293">
            <v>0</v>
          </cell>
          <cell r="O293">
            <v>0</v>
          </cell>
          <cell r="P293">
            <v>9.6999999999999993</v>
          </cell>
          <cell r="Q293">
            <v>210000</v>
          </cell>
          <cell r="R293">
            <v>392</v>
          </cell>
          <cell r="S293">
            <v>392</v>
          </cell>
          <cell r="T293">
            <v>392</v>
          </cell>
          <cell r="U293">
            <v>0</v>
          </cell>
          <cell r="V293" t="str">
            <v>--ADMw_F--&gt;</v>
          </cell>
          <cell r="W293">
            <v>392</v>
          </cell>
          <cell r="X293">
            <v>392</v>
          </cell>
          <cell r="Y293">
            <v>392</v>
          </cell>
          <cell r="Z293">
            <v>0</v>
          </cell>
          <cell r="AA293">
            <v>48</v>
          </cell>
          <cell r="AB293">
            <v>43.12</v>
          </cell>
          <cell r="AC293">
            <v>0.5</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2</v>
          </cell>
          <cell r="AT293">
            <v>0.5</v>
          </cell>
          <cell r="AU293">
            <v>45.5</v>
          </cell>
          <cell r="AV293">
            <v>11.375</v>
          </cell>
          <cell r="AW293">
            <v>45.5</v>
          </cell>
          <cell r="AX293">
            <v>45.5</v>
          </cell>
          <cell r="AY293">
            <v>0</v>
          </cell>
          <cell r="AZ293">
            <v>0</v>
          </cell>
          <cell r="BA293">
            <v>0</v>
          </cell>
          <cell r="BB293">
            <v>0</v>
          </cell>
          <cell r="BC293">
            <v>0</v>
          </cell>
          <cell r="BD293">
            <v>76.489999999999995</v>
          </cell>
          <cell r="BE293">
            <v>76.489999999999995</v>
          </cell>
          <cell r="BF293">
            <v>76.489999999999995</v>
          </cell>
          <cell r="BG293">
            <v>0</v>
          </cell>
          <cell r="BH293">
            <v>507.09370000000001</v>
          </cell>
          <cell r="BI293">
            <v>523.98500000000001</v>
          </cell>
          <cell r="BJ293">
            <v>507.09370000000001</v>
          </cell>
          <cell r="BK293">
            <v>523.98500000000001</v>
          </cell>
          <cell r="BL293">
            <v>523.98500000000001</v>
          </cell>
          <cell r="BM293">
            <v>523.98500000000001</v>
          </cell>
          <cell r="BN293" t="str">
            <v>&lt;--ADMw_F--</v>
          </cell>
          <cell r="BO293">
            <v>-3.8769999999999998E-3</v>
          </cell>
          <cell r="BP293">
            <v>0</v>
          </cell>
          <cell r="BQ293">
            <v>535.71</v>
          </cell>
          <cell r="BR293">
            <v>31</v>
          </cell>
          <cell r="BS293">
            <v>0.7</v>
          </cell>
          <cell r="BT293" t="str">
            <v>&lt;--Spacer--&gt;</v>
          </cell>
          <cell r="BU293" t="str">
            <v>&lt;--Spacer--&gt;</v>
          </cell>
          <cell r="BV293" t="str">
            <v>&lt;--Spacer--&gt;</v>
          </cell>
          <cell r="BW293" t="str">
            <v>&lt;--Spacer--&gt;</v>
          </cell>
          <cell r="BX293">
            <v>2200</v>
          </cell>
          <cell r="BY293">
            <v>825000</v>
          </cell>
          <cell r="BZ293">
            <v>0</v>
          </cell>
          <cell r="CA293">
            <v>0</v>
          </cell>
          <cell r="CB293">
            <v>15000</v>
          </cell>
          <cell r="CC293">
            <v>0</v>
          </cell>
          <cell r="CD293">
            <v>0</v>
          </cell>
          <cell r="CE293">
            <v>0</v>
          </cell>
          <cell r="CF293">
            <v>0</v>
          </cell>
          <cell r="CG293">
            <v>8.74</v>
          </cell>
          <cell r="CH293">
            <v>225000</v>
          </cell>
          <cell r="CI293">
            <v>377.17</v>
          </cell>
          <cell r="CJ293">
            <v>377.17</v>
          </cell>
          <cell r="CK293">
            <v>377.17</v>
          </cell>
          <cell r="CL293">
            <v>0</v>
          </cell>
          <cell r="CM293">
            <v>0</v>
          </cell>
          <cell r="CN293" t="str">
            <v>--ADMw_C--&gt;</v>
          </cell>
          <cell r="CO293">
            <v>377.17</v>
          </cell>
          <cell r="CP293">
            <v>377.17</v>
          </cell>
          <cell r="CQ293">
            <v>377.17</v>
          </cell>
          <cell r="CR293">
            <v>0</v>
          </cell>
          <cell r="CS293">
            <v>48</v>
          </cell>
          <cell r="CT293">
            <v>41.488700000000001</v>
          </cell>
          <cell r="CU293">
            <v>0.5</v>
          </cell>
          <cell r="CV293">
            <v>0</v>
          </cell>
          <cell r="CW293">
            <v>0</v>
          </cell>
          <cell r="CX293">
            <v>0</v>
          </cell>
          <cell r="CY293">
            <v>0</v>
          </cell>
          <cell r="CZ293">
            <v>0</v>
          </cell>
          <cell r="DA293">
            <v>0</v>
          </cell>
          <cell r="DB293">
            <v>0</v>
          </cell>
          <cell r="DC293">
            <v>0</v>
          </cell>
          <cell r="DD293">
            <v>0</v>
          </cell>
          <cell r="DE293">
            <v>0</v>
          </cell>
          <cell r="DF293">
            <v>0</v>
          </cell>
          <cell r="DG293">
            <v>0</v>
          </cell>
          <cell r="DH293">
            <v>0</v>
          </cell>
          <cell r="DI293">
            <v>0</v>
          </cell>
          <cell r="DJ293">
            <v>0</v>
          </cell>
          <cell r="DK293">
            <v>2</v>
          </cell>
          <cell r="DL293">
            <v>0.5</v>
          </cell>
          <cell r="DM293">
            <v>43.78</v>
          </cell>
          <cell r="DN293">
            <v>10.945</v>
          </cell>
          <cell r="DO293">
            <v>43.78</v>
          </cell>
          <cell r="DP293">
            <v>43.78</v>
          </cell>
          <cell r="DQ293">
            <v>0</v>
          </cell>
          <cell r="DR293">
            <v>0</v>
          </cell>
          <cell r="DS293">
            <v>0</v>
          </cell>
          <cell r="DT293">
            <v>0</v>
          </cell>
          <cell r="DU293">
            <v>0</v>
          </cell>
          <cell r="DV293">
            <v>76.489999999999995</v>
          </cell>
          <cell r="DW293">
            <v>76.489999999999995</v>
          </cell>
          <cell r="DX293">
            <v>76.489999999999995</v>
          </cell>
          <cell r="DY293">
            <v>0</v>
          </cell>
          <cell r="DZ293">
            <v>522.20169999999996</v>
          </cell>
          <cell r="EA293">
            <v>507.09370000000001</v>
          </cell>
          <cell r="EB293">
            <v>522.20169999999996</v>
          </cell>
          <cell r="EC293">
            <v>507.09370000000001</v>
          </cell>
          <cell r="ED293">
            <v>522.20169999999996</v>
          </cell>
          <cell r="EE293">
            <v>522.20169999999996</v>
          </cell>
          <cell r="EF293" t="str">
            <v>&lt;--ADMw_C--</v>
          </cell>
          <cell r="EG293">
            <v>-1.0991000000000001E-2</v>
          </cell>
          <cell r="EH293">
            <v>0</v>
          </cell>
          <cell r="EI293">
            <v>589.99</v>
          </cell>
          <cell r="EJ293">
            <v>44</v>
          </cell>
          <cell r="EK293">
            <v>0.7</v>
          </cell>
          <cell r="EL293" t="str">
            <v>&lt;--Spacer--&gt;</v>
          </cell>
          <cell r="EM293" t="str">
            <v>&lt;--Spacer--&gt;</v>
          </cell>
          <cell r="EN293" t="str">
            <v>&lt;--Spacer--&gt;</v>
          </cell>
          <cell r="EO293" t="str">
            <v>&lt;--Spacer--&gt;</v>
          </cell>
          <cell r="EP293">
            <v>2200</v>
          </cell>
          <cell r="EQ293">
            <v>835550</v>
          </cell>
          <cell r="ER293">
            <v>16572</v>
          </cell>
          <cell r="ES293">
            <v>45623</v>
          </cell>
          <cell r="ET293">
            <v>13908</v>
          </cell>
          <cell r="EU293">
            <v>0</v>
          </cell>
          <cell r="EV293">
            <v>0</v>
          </cell>
          <cell r="EW293">
            <v>0</v>
          </cell>
          <cell r="EX293">
            <v>0</v>
          </cell>
          <cell r="EY293">
            <v>9.6999999999999993</v>
          </cell>
          <cell r="EZ293">
            <v>193315</v>
          </cell>
          <cell r="FA293">
            <v>387.72</v>
          </cell>
          <cell r="FB293">
            <v>387.72</v>
          </cell>
          <cell r="FC293">
            <v>387.72</v>
          </cell>
          <cell r="FD293">
            <v>0</v>
          </cell>
          <cell r="FE293">
            <v>0</v>
          </cell>
          <cell r="FF293" t="str">
            <v>--ADMw_P--&gt;</v>
          </cell>
          <cell r="FG293">
            <v>387.72</v>
          </cell>
          <cell r="FH293">
            <v>387.72</v>
          </cell>
          <cell r="FI293">
            <v>387.72</v>
          </cell>
          <cell r="FJ293">
            <v>0</v>
          </cell>
          <cell r="FK293">
            <v>47</v>
          </cell>
          <cell r="FL293">
            <v>42.6492</v>
          </cell>
          <cell r="FM293">
            <v>0.5</v>
          </cell>
          <cell r="FN293">
            <v>0</v>
          </cell>
          <cell r="FO293">
            <v>0</v>
          </cell>
          <cell r="FP293">
            <v>0</v>
          </cell>
          <cell r="FQ293">
            <v>0</v>
          </cell>
          <cell r="FR293">
            <v>0</v>
          </cell>
          <cell r="FS293">
            <v>0</v>
          </cell>
          <cell r="FT293">
            <v>0</v>
          </cell>
          <cell r="FU293">
            <v>0</v>
          </cell>
          <cell r="FV293">
            <v>0</v>
          </cell>
          <cell r="FW293">
            <v>0</v>
          </cell>
          <cell r="FX293">
            <v>0</v>
          </cell>
          <cell r="FY293">
            <v>0</v>
          </cell>
          <cell r="FZ293">
            <v>0</v>
          </cell>
          <cell r="GA293">
            <v>0</v>
          </cell>
          <cell r="GB293">
            <v>0</v>
          </cell>
          <cell r="GC293">
            <v>5</v>
          </cell>
          <cell r="GD293">
            <v>1.25</v>
          </cell>
          <cell r="GE293">
            <v>54.37</v>
          </cell>
          <cell r="GF293">
            <v>13.592499999999999</v>
          </cell>
          <cell r="GG293">
            <v>54.37</v>
          </cell>
          <cell r="GH293">
            <v>54.37</v>
          </cell>
          <cell r="GI293">
            <v>0</v>
          </cell>
          <cell r="GJ293">
            <v>0</v>
          </cell>
          <cell r="GK293">
            <v>0</v>
          </cell>
          <cell r="GL293">
            <v>0</v>
          </cell>
          <cell r="GM293">
            <v>0</v>
          </cell>
          <cell r="GN293">
            <v>76.489999999999995</v>
          </cell>
          <cell r="GO293">
            <v>76.489999999999995</v>
          </cell>
          <cell r="GP293">
            <v>76.489999999999995</v>
          </cell>
          <cell r="GQ293">
            <v>0</v>
          </cell>
          <cell r="GR293">
            <v>494.86009999999999</v>
          </cell>
          <cell r="GS293">
            <v>522.20169999999996</v>
          </cell>
          <cell r="GT293">
            <v>494.86009999999999</v>
          </cell>
          <cell r="GU293">
            <v>522.20169999999996</v>
          </cell>
          <cell r="GV293">
            <v>522.20169999999996</v>
          </cell>
          <cell r="GW293">
            <v>522.20169999999996</v>
          </cell>
          <cell r="GX293" t="str">
            <v>&lt;--ADMw_P--</v>
          </cell>
          <cell r="GY293">
            <v>-8.6770000000000007E-3</v>
          </cell>
          <cell r="GZ293">
            <v>0</v>
          </cell>
          <cell r="HA293">
            <v>498.59</v>
          </cell>
          <cell r="HB293">
            <v>25</v>
          </cell>
          <cell r="HC293">
            <v>0.7</v>
          </cell>
          <cell r="HD293" t="str">
            <v>&lt;--Spacer--&gt;</v>
          </cell>
          <cell r="HE293" t="str">
            <v>&lt;--Spacer--&gt;</v>
          </cell>
          <cell r="HF293" t="str">
            <v>&lt;--Spacer--&gt;</v>
          </cell>
          <cell r="HG293" t="str">
            <v>&lt;--Spacer--&gt;</v>
          </cell>
          <cell r="HH293">
            <v>2200</v>
          </cell>
          <cell r="HI293">
            <v>779993</v>
          </cell>
          <cell r="HJ293">
            <v>2027</v>
          </cell>
          <cell r="HK293">
            <v>54626</v>
          </cell>
          <cell r="HL293">
            <v>13339</v>
          </cell>
          <cell r="HM293">
            <v>0</v>
          </cell>
          <cell r="HN293">
            <v>0</v>
          </cell>
          <cell r="HO293">
            <v>0</v>
          </cell>
          <cell r="HP293">
            <v>0</v>
          </cell>
          <cell r="HQ293">
            <v>10.66</v>
          </cell>
          <cell r="HR293">
            <v>187891</v>
          </cell>
          <cell r="HS293">
            <v>367.16</v>
          </cell>
          <cell r="HT293">
            <v>367.16</v>
          </cell>
          <cell r="HU293">
            <v>367.16</v>
          </cell>
          <cell r="HV293">
            <v>0</v>
          </cell>
          <cell r="HW293">
            <v>0</v>
          </cell>
          <cell r="HX293" t="str">
            <v>--ADMw_O--&gt;</v>
          </cell>
          <cell r="HY293">
            <v>367.16</v>
          </cell>
          <cell r="HZ293">
            <v>367.16</v>
          </cell>
          <cell r="IA293">
            <v>367.16</v>
          </cell>
          <cell r="IB293">
            <v>0</v>
          </cell>
          <cell r="IC293">
            <v>54</v>
          </cell>
          <cell r="ID293">
            <v>40.387599999999999</v>
          </cell>
          <cell r="IE293">
            <v>1.6</v>
          </cell>
          <cell r="IF293">
            <v>0</v>
          </cell>
          <cell r="IG293">
            <v>0</v>
          </cell>
          <cell r="IH293">
            <v>0</v>
          </cell>
          <cell r="II293">
            <v>0</v>
          </cell>
          <cell r="IJ293">
            <v>0</v>
          </cell>
          <cell r="IK293">
            <v>0</v>
          </cell>
          <cell r="IL293">
            <v>0</v>
          </cell>
          <cell r="IM293">
            <v>0</v>
          </cell>
          <cell r="IN293">
            <v>0</v>
          </cell>
          <cell r="IO293">
            <v>0</v>
          </cell>
          <cell r="IP293">
            <v>0</v>
          </cell>
          <cell r="IQ293">
            <v>0</v>
          </cell>
          <cell r="IR293">
            <v>0</v>
          </cell>
          <cell r="IS293">
            <v>0</v>
          </cell>
          <cell r="IT293">
            <v>0</v>
          </cell>
          <cell r="IU293">
            <v>3</v>
          </cell>
          <cell r="IV293">
            <v>0.75</v>
          </cell>
          <cell r="IW293">
            <v>54.65</v>
          </cell>
          <cell r="IX293">
            <v>13.6625</v>
          </cell>
          <cell r="IY293">
            <v>54.65</v>
          </cell>
          <cell r="IZ293">
            <v>54.65</v>
          </cell>
          <cell r="JA293">
            <v>0</v>
          </cell>
          <cell r="JB293">
            <v>0</v>
          </cell>
          <cell r="JC293">
            <v>0</v>
          </cell>
          <cell r="JD293">
            <v>0</v>
          </cell>
          <cell r="JE293">
            <v>0</v>
          </cell>
          <cell r="JF293">
            <v>71.3</v>
          </cell>
          <cell r="JG293">
            <v>71.3</v>
          </cell>
          <cell r="JH293">
            <v>71.3</v>
          </cell>
          <cell r="JI293">
            <v>0</v>
          </cell>
          <cell r="JJ293">
            <v>494.86009999999999</v>
          </cell>
          <cell r="JK293">
            <v>494.86009999999999</v>
          </cell>
          <cell r="JL293" t="str">
            <v>&lt;--ADMw_O--</v>
          </cell>
          <cell r="JM293">
            <v>-6.8190000000000004E-3</v>
          </cell>
          <cell r="JN293">
            <v>0</v>
          </cell>
          <cell r="JO293">
            <v>511.74</v>
          </cell>
          <cell r="JP293">
            <v>38</v>
          </cell>
          <cell r="JQ293">
            <v>0.7</v>
          </cell>
          <cell r="JR293">
            <v>43640.35126797454</v>
          </cell>
          <cell r="JS293">
            <v>1</v>
          </cell>
          <cell r="JT293">
            <v>2</v>
          </cell>
        </row>
        <row r="294">
          <cell r="A294">
            <v>2219</v>
          </cell>
          <cell r="B294">
            <v>2219</v>
          </cell>
          <cell r="C294" t="str">
            <v>32006</v>
          </cell>
          <cell r="D294" t="str">
            <v>Wallowa</v>
          </cell>
          <cell r="E294" t="str">
            <v>Joseph SD 6</v>
          </cell>
          <cell r="G294">
            <v>2218</v>
          </cell>
          <cell r="H294">
            <v>505000</v>
          </cell>
          <cell r="I294">
            <v>0</v>
          </cell>
          <cell r="J294">
            <v>0</v>
          </cell>
          <cell r="K294">
            <v>0</v>
          </cell>
          <cell r="L294">
            <v>0</v>
          </cell>
          <cell r="M294">
            <v>500000</v>
          </cell>
          <cell r="N294">
            <v>0</v>
          </cell>
          <cell r="O294">
            <v>0</v>
          </cell>
          <cell r="P294">
            <v>13.57</v>
          </cell>
          <cell r="Q294">
            <v>440000</v>
          </cell>
          <cell r="R294">
            <v>256</v>
          </cell>
          <cell r="S294">
            <v>256</v>
          </cell>
          <cell r="T294">
            <v>256</v>
          </cell>
          <cell r="U294">
            <v>0</v>
          </cell>
          <cell r="V294" t="str">
            <v>--ADMw_F--&gt;</v>
          </cell>
          <cell r="W294">
            <v>256</v>
          </cell>
          <cell r="X294">
            <v>256</v>
          </cell>
          <cell r="Y294">
            <v>256</v>
          </cell>
          <cell r="Z294">
            <v>0</v>
          </cell>
          <cell r="AA294">
            <v>29</v>
          </cell>
          <cell r="AB294">
            <v>28.16</v>
          </cell>
          <cell r="AC294">
            <v>0.3</v>
          </cell>
          <cell r="AD294">
            <v>1</v>
          </cell>
          <cell r="AE294">
            <v>0.5</v>
          </cell>
          <cell r="AF294">
            <v>1</v>
          </cell>
          <cell r="AG294">
            <v>1</v>
          </cell>
          <cell r="AH294">
            <v>0</v>
          </cell>
          <cell r="AI294">
            <v>0</v>
          </cell>
          <cell r="AJ294">
            <v>0</v>
          </cell>
          <cell r="AK294">
            <v>0</v>
          </cell>
          <cell r="AL294">
            <v>0</v>
          </cell>
          <cell r="AM294">
            <v>0</v>
          </cell>
          <cell r="AN294">
            <v>0</v>
          </cell>
          <cell r="AO294">
            <v>0</v>
          </cell>
          <cell r="AP294">
            <v>0</v>
          </cell>
          <cell r="AQ294">
            <v>0</v>
          </cell>
          <cell r="AR294">
            <v>0</v>
          </cell>
          <cell r="AS294">
            <v>1</v>
          </cell>
          <cell r="AT294">
            <v>0.25</v>
          </cell>
          <cell r="AU294">
            <v>35</v>
          </cell>
          <cell r="AV294">
            <v>8.75</v>
          </cell>
          <cell r="AW294">
            <v>35</v>
          </cell>
          <cell r="AX294">
            <v>35</v>
          </cell>
          <cell r="AY294">
            <v>0</v>
          </cell>
          <cell r="AZ294">
            <v>25.54</v>
          </cell>
          <cell r="BA294">
            <v>89.47</v>
          </cell>
          <cell r="BB294">
            <v>25.54</v>
          </cell>
          <cell r="BC294">
            <v>63.93</v>
          </cell>
          <cell r="BD294">
            <v>0</v>
          </cell>
          <cell r="BE294">
            <v>50.46</v>
          </cell>
          <cell r="BF294">
            <v>0</v>
          </cell>
          <cell r="BG294">
            <v>50.46</v>
          </cell>
          <cell r="BH294">
            <v>57.827500000000001</v>
          </cell>
          <cell r="BI294">
            <v>319.5</v>
          </cell>
          <cell r="BJ294">
            <v>430.54</v>
          </cell>
          <cell r="BK294">
            <v>433.89</v>
          </cell>
          <cell r="BL294">
            <v>319.5</v>
          </cell>
          <cell r="BM294">
            <v>433.89</v>
          </cell>
          <cell r="BN294" t="str">
            <v>&lt;--ADMw_F--</v>
          </cell>
          <cell r="BO294">
            <v>0</v>
          </cell>
          <cell r="BP294">
            <v>0</v>
          </cell>
          <cell r="BQ294">
            <v>1718.75</v>
          </cell>
          <cell r="BR294">
            <v>88</v>
          </cell>
          <cell r="BS294">
            <v>0.8</v>
          </cell>
          <cell r="BT294" t="str">
            <v>&lt;--Spacer--&gt;</v>
          </cell>
          <cell r="BU294" t="str">
            <v>&lt;--Spacer--&gt;</v>
          </cell>
          <cell r="BV294" t="str">
            <v>&lt;--Spacer--&gt;</v>
          </cell>
          <cell r="BW294" t="str">
            <v>&lt;--Spacer--&gt;</v>
          </cell>
          <cell r="BX294">
            <v>2218</v>
          </cell>
          <cell r="BY294">
            <v>505000</v>
          </cell>
          <cell r="BZ294">
            <v>0</v>
          </cell>
          <cell r="CA294">
            <v>0</v>
          </cell>
          <cell r="CB294">
            <v>0</v>
          </cell>
          <cell r="CC294">
            <v>0</v>
          </cell>
          <cell r="CD294">
            <v>500000</v>
          </cell>
          <cell r="CE294">
            <v>0</v>
          </cell>
          <cell r="CF294">
            <v>0</v>
          </cell>
          <cell r="CG294">
            <v>15.14</v>
          </cell>
          <cell r="CH294">
            <v>454489</v>
          </cell>
          <cell r="CI294">
            <v>7</v>
          </cell>
          <cell r="CJ294">
            <v>256.81</v>
          </cell>
          <cell r="CK294">
            <v>7</v>
          </cell>
          <cell r="CL294">
            <v>249.81</v>
          </cell>
          <cell r="CM294">
            <v>0</v>
          </cell>
          <cell r="CN294" t="str">
            <v>--ADMw_C--&gt;</v>
          </cell>
          <cell r="CO294">
            <v>7</v>
          </cell>
          <cell r="CP294">
            <v>256.81</v>
          </cell>
          <cell r="CQ294">
            <v>7</v>
          </cell>
          <cell r="CR294">
            <v>249.81</v>
          </cell>
          <cell r="CS294">
            <v>24</v>
          </cell>
          <cell r="CT294">
            <v>24</v>
          </cell>
          <cell r="CU294">
            <v>0.3</v>
          </cell>
          <cell r="CV294">
            <v>1</v>
          </cell>
          <cell r="CW294">
            <v>0.5</v>
          </cell>
          <cell r="CX294">
            <v>1</v>
          </cell>
          <cell r="CY294">
            <v>1</v>
          </cell>
          <cell r="CZ294">
            <v>0</v>
          </cell>
          <cell r="DA294">
            <v>0</v>
          </cell>
          <cell r="DB294">
            <v>0</v>
          </cell>
          <cell r="DC294">
            <v>0</v>
          </cell>
          <cell r="DD294">
            <v>0</v>
          </cell>
          <cell r="DE294">
            <v>0</v>
          </cell>
          <cell r="DF294">
            <v>0</v>
          </cell>
          <cell r="DG294">
            <v>0</v>
          </cell>
          <cell r="DH294">
            <v>0</v>
          </cell>
          <cell r="DI294">
            <v>0</v>
          </cell>
          <cell r="DJ294">
            <v>0</v>
          </cell>
          <cell r="DK294">
            <v>1</v>
          </cell>
          <cell r="DL294">
            <v>0.25</v>
          </cell>
          <cell r="DM294">
            <v>0.95</v>
          </cell>
          <cell r="DN294">
            <v>0.23749999999999999</v>
          </cell>
          <cell r="DO294">
            <v>35</v>
          </cell>
          <cell r="DP294">
            <v>0.95</v>
          </cell>
          <cell r="DQ294">
            <v>34.049999999999997</v>
          </cell>
          <cell r="DR294">
            <v>25.54</v>
          </cell>
          <cell r="DS294">
            <v>89.47</v>
          </cell>
          <cell r="DT294">
            <v>25.54</v>
          </cell>
          <cell r="DU294">
            <v>63.93</v>
          </cell>
          <cell r="DV294">
            <v>0</v>
          </cell>
          <cell r="DW294">
            <v>50.46</v>
          </cell>
          <cell r="DX294">
            <v>0</v>
          </cell>
          <cell r="DY294">
            <v>50.46</v>
          </cell>
          <cell r="DZ294">
            <v>58.719099999999997</v>
          </cell>
          <cell r="EA294">
            <v>57.827500000000001</v>
          </cell>
          <cell r="EB294">
            <v>408.94659999999999</v>
          </cell>
          <cell r="EC294">
            <v>430.54</v>
          </cell>
          <cell r="ED294">
            <v>58.719099999999997</v>
          </cell>
          <cell r="EE294">
            <v>430.54</v>
          </cell>
          <cell r="EF294" t="str">
            <v>&lt;--ADMw_C--</v>
          </cell>
          <cell r="EG294">
            <v>0</v>
          </cell>
          <cell r="EH294">
            <v>0</v>
          </cell>
          <cell r="EI294">
            <v>1769.75</v>
          </cell>
          <cell r="EJ294">
            <v>88</v>
          </cell>
          <cell r="EK294">
            <v>0.8</v>
          </cell>
          <cell r="EL294" t="str">
            <v>&lt;--Spacer--&gt;</v>
          </cell>
          <cell r="EM294" t="str">
            <v>&lt;--Spacer--&gt;</v>
          </cell>
          <cell r="EN294" t="str">
            <v>&lt;--Spacer--&gt;</v>
          </cell>
          <cell r="EO294" t="str">
            <v>&lt;--Spacer--&gt;</v>
          </cell>
          <cell r="EP294">
            <v>2218</v>
          </cell>
          <cell r="EQ294">
            <v>492247</v>
          </cell>
          <cell r="ER294">
            <v>6088</v>
          </cell>
          <cell r="ES294">
            <v>25266</v>
          </cell>
          <cell r="ET294">
            <v>0</v>
          </cell>
          <cell r="EU294">
            <v>0</v>
          </cell>
          <cell r="EV294">
            <v>496345</v>
          </cell>
          <cell r="EW294">
            <v>303</v>
          </cell>
          <cell r="EX294">
            <v>0</v>
          </cell>
          <cell r="EY294">
            <v>13.57</v>
          </cell>
          <cell r="EZ294">
            <v>257909</v>
          </cell>
          <cell r="FA294">
            <v>5.62</v>
          </cell>
          <cell r="FB294">
            <v>232.06</v>
          </cell>
          <cell r="FC294">
            <v>5.62</v>
          </cell>
          <cell r="FD294">
            <v>226.44</v>
          </cell>
          <cell r="FE294">
            <v>0</v>
          </cell>
          <cell r="FF294" t="str">
            <v>--ADMw_P--&gt;</v>
          </cell>
          <cell r="FG294">
            <v>5.62</v>
          </cell>
          <cell r="FH294">
            <v>232.06</v>
          </cell>
          <cell r="FI294">
            <v>5.62</v>
          </cell>
          <cell r="FJ294">
            <v>226.44</v>
          </cell>
          <cell r="FK294">
            <v>30</v>
          </cell>
          <cell r="FL294">
            <v>25.526599999999998</v>
          </cell>
          <cell r="FM294">
            <v>0.3</v>
          </cell>
          <cell r="FN294">
            <v>2</v>
          </cell>
          <cell r="FO294">
            <v>1</v>
          </cell>
          <cell r="FP294">
            <v>2</v>
          </cell>
          <cell r="FQ294">
            <v>2</v>
          </cell>
          <cell r="FR294">
            <v>0</v>
          </cell>
          <cell r="FS294">
            <v>0</v>
          </cell>
          <cell r="FT294">
            <v>0</v>
          </cell>
          <cell r="FU294">
            <v>0</v>
          </cell>
          <cell r="FV294">
            <v>0</v>
          </cell>
          <cell r="FW294">
            <v>0</v>
          </cell>
          <cell r="FX294">
            <v>0</v>
          </cell>
          <cell r="FY294">
            <v>0</v>
          </cell>
          <cell r="FZ294">
            <v>0</v>
          </cell>
          <cell r="GA294">
            <v>0</v>
          </cell>
          <cell r="GB294">
            <v>0</v>
          </cell>
          <cell r="GC294">
            <v>2</v>
          </cell>
          <cell r="GD294">
            <v>0.5</v>
          </cell>
          <cell r="GE294">
            <v>0.93</v>
          </cell>
          <cell r="GF294">
            <v>0.23250000000000001</v>
          </cell>
          <cell r="GG294">
            <v>38.520000000000003</v>
          </cell>
          <cell r="GH294">
            <v>0.93</v>
          </cell>
          <cell r="GI294">
            <v>37.590000000000003</v>
          </cell>
          <cell r="GJ294">
            <v>25.54</v>
          </cell>
          <cell r="GK294">
            <v>89.47</v>
          </cell>
          <cell r="GL294">
            <v>25.54</v>
          </cell>
          <cell r="GM294">
            <v>63.93</v>
          </cell>
          <cell r="GN294">
            <v>0</v>
          </cell>
          <cell r="GO294">
            <v>50.46</v>
          </cell>
          <cell r="GP294">
            <v>0</v>
          </cell>
          <cell r="GQ294">
            <v>50.46</v>
          </cell>
          <cell r="GR294">
            <v>58.418799999999997</v>
          </cell>
          <cell r="GS294">
            <v>58.719099999999997</v>
          </cell>
          <cell r="GT294">
            <v>436.36630000000002</v>
          </cell>
          <cell r="GU294">
            <v>408.94659999999999</v>
          </cell>
          <cell r="GV294">
            <v>58.719099999999997</v>
          </cell>
          <cell r="GW294">
            <v>436.36630000000002</v>
          </cell>
          <cell r="GX294" t="str">
            <v>&lt;--ADMw_P--</v>
          </cell>
          <cell r="GY294">
            <v>0</v>
          </cell>
          <cell r="GZ294">
            <v>0</v>
          </cell>
          <cell r="HA294">
            <v>1111.3900000000001</v>
          </cell>
          <cell r="HB294">
            <v>77</v>
          </cell>
          <cell r="HC294">
            <v>0.7</v>
          </cell>
          <cell r="HD294" t="str">
            <v>&lt;--Spacer--&gt;</v>
          </cell>
          <cell r="HE294" t="str">
            <v>&lt;--Spacer--&gt;</v>
          </cell>
          <cell r="HF294" t="str">
            <v>&lt;--Spacer--&gt;</v>
          </cell>
          <cell r="HG294" t="str">
            <v>&lt;--Spacer--&gt;</v>
          </cell>
          <cell r="HH294">
            <v>2218</v>
          </cell>
          <cell r="HI294">
            <v>479636</v>
          </cell>
          <cell r="HJ294">
            <v>5499</v>
          </cell>
          <cell r="HK294">
            <v>28396</v>
          </cell>
          <cell r="HL294">
            <v>0</v>
          </cell>
          <cell r="HM294">
            <v>0</v>
          </cell>
          <cell r="HN294">
            <v>502140</v>
          </cell>
          <cell r="HO294">
            <v>298</v>
          </cell>
          <cell r="HP294">
            <v>0</v>
          </cell>
          <cell r="HQ294">
            <v>14.19</v>
          </cell>
          <cell r="HR294">
            <v>262932</v>
          </cell>
          <cell r="HS294">
            <v>3.93</v>
          </cell>
          <cell r="HT294">
            <v>253.83</v>
          </cell>
          <cell r="HU294">
            <v>3.93</v>
          </cell>
          <cell r="HV294">
            <v>249.9</v>
          </cell>
          <cell r="HW294">
            <v>0</v>
          </cell>
          <cell r="HX294" t="str">
            <v>--ADMw_O--&gt;</v>
          </cell>
          <cell r="HY294">
            <v>3.93</v>
          </cell>
          <cell r="HZ294">
            <v>253.83</v>
          </cell>
          <cell r="IA294">
            <v>3.93</v>
          </cell>
          <cell r="IB294">
            <v>249.9</v>
          </cell>
          <cell r="IC294">
            <v>28</v>
          </cell>
          <cell r="ID294">
            <v>27.921299999999999</v>
          </cell>
          <cell r="IE294">
            <v>0</v>
          </cell>
          <cell r="IF294">
            <v>1.19</v>
          </cell>
          <cell r="IG294">
            <v>0.59499999999999997</v>
          </cell>
          <cell r="IH294">
            <v>1.19</v>
          </cell>
          <cell r="II294">
            <v>1.19</v>
          </cell>
          <cell r="IJ294">
            <v>0</v>
          </cell>
          <cell r="IK294">
            <v>0</v>
          </cell>
          <cell r="IL294">
            <v>0</v>
          </cell>
          <cell r="IM294">
            <v>0</v>
          </cell>
          <cell r="IN294">
            <v>0</v>
          </cell>
          <cell r="IO294">
            <v>0</v>
          </cell>
          <cell r="IP294">
            <v>0</v>
          </cell>
          <cell r="IQ294">
            <v>0</v>
          </cell>
          <cell r="IR294">
            <v>0</v>
          </cell>
          <cell r="IS294">
            <v>0</v>
          </cell>
          <cell r="IT294">
            <v>0</v>
          </cell>
          <cell r="IU294">
            <v>1</v>
          </cell>
          <cell r="IV294">
            <v>0.25</v>
          </cell>
          <cell r="IW294">
            <v>0.73</v>
          </cell>
          <cell r="IX294">
            <v>0.1825</v>
          </cell>
          <cell r="IY294">
            <v>47</v>
          </cell>
          <cell r="IZ294">
            <v>0.73</v>
          </cell>
          <cell r="JA294">
            <v>46.27</v>
          </cell>
          <cell r="JB294">
            <v>25.54</v>
          </cell>
          <cell r="JC294">
            <v>84.47</v>
          </cell>
          <cell r="JD294">
            <v>25.54</v>
          </cell>
          <cell r="JE294">
            <v>58.93</v>
          </cell>
          <cell r="JF294">
            <v>0</v>
          </cell>
          <cell r="JG294">
            <v>57.55</v>
          </cell>
          <cell r="JH294">
            <v>0</v>
          </cell>
          <cell r="JI294">
            <v>57.55</v>
          </cell>
          <cell r="JJ294">
            <v>58.418799999999997</v>
          </cell>
          <cell r="JK294">
            <v>436.36630000000002</v>
          </cell>
          <cell r="JL294" t="str">
            <v>&lt;--ADMw_O--</v>
          </cell>
          <cell r="JM294">
            <v>-6.5570000000000003E-3</v>
          </cell>
          <cell r="JN294">
            <v>0</v>
          </cell>
          <cell r="JO294">
            <v>1035.8599999999999</v>
          </cell>
          <cell r="JP294">
            <v>77</v>
          </cell>
          <cell r="JQ294">
            <v>0.7</v>
          </cell>
          <cell r="JR294">
            <v>43640.35126797454</v>
          </cell>
          <cell r="JS294">
            <v>1</v>
          </cell>
          <cell r="JT294">
            <v>2</v>
          </cell>
        </row>
        <row r="295">
          <cell r="A295">
            <v>1087</v>
          </cell>
          <cell r="B295">
            <v>2219</v>
          </cell>
          <cell r="D295" t="str">
            <v>Wallowa</v>
          </cell>
          <cell r="E295" t="str">
            <v>Joseph SD 6</v>
          </cell>
          <cell r="F295" t="str">
            <v>Joseph Charter School</v>
          </cell>
          <cell r="H295">
            <v>0</v>
          </cell>
          <cell r="I295">
            <v>0</v>
          </cell>
          <cell r="J295">
            <v>0</v>
          </cell>
          <cell r="K295">
            <v>0</v>
          </cell>
          <cell r="L295">
            <v>0</v>
          </cell>
          <cell r="M295">
            <v>0</v>
          </cell>
          <cell r="N295">
            <v>0</v>
          </cell>
          <cell r="O295">
            <v>0</v>
          </cell>
          <cell r="P295">
            <v>0</v>
          </cell>
          <cell r="Q295">
            <v>0</v>
          </cell>
          <cell r="R295">
            <v>0</v>
          </cell>
          <cell r="T295">
            <v>0</v>
          </cell>
          <cell r="U295">
            <v>0</v>
          </cell>
          <cell r="V295" t="str">
            <v>--ADMw_F--&gt;</v>
          </cell>
          <cell r="W295">
            <v>0</v>
          </cell>
          <cell r="Y295">
            <v>0</v>
          </cell>
          <cell r="Z295">
            <v>0</v>
          </cell>
          <cell r="AA295">
            <v>0</v>
          </cell>
          <cell r="AB295">
            <v>0</v>
          </cell>
          <cell r="AC295">
            <v>0</v>
          </cell>
          <cell r="AD295">
            <v>0</v>
          </cell>
          <cell r="AE295">
            <v>0</v>
          </cell>
          <cell r="AG295">
            <v>0</v>
          </cell>
          <cell r="AH295">
            <v>0</v>
          </cell>
          <cell r="AI295">
            <v>0</v>
          </cell>
          <cell r="AJ295">
            <v>0</v>
          </cell>
          <cell r="AL295">
            <v>0</v>
          </cell>
          <cell r="AM295">
            <v>0</v>
          </cell>
          <cell r="AN295">
            <v>0</v>
          </cell>
          <cell r="AO295">
            <v>0</v>
          </cell>
          <cell r="AQ295">
            <v>0</v>
          </cell>
          <cell r="AR295">
            <v>0</v>
          </cell>
          <cell r="AS295">
            <v>0</v>
          </cell>
          <cell r="AT295">
            <v>0</v>
          </cell>
          <cell r="AU295">
            <v>0</v>
          </cell>
          <cell r="AV295">
            <v>0</v>
          </cell>
          <cell r="AX295">
            <v>0</v>
          </cell>
          <cell r="AY295">
            <v>0</v>
          </cell>
          <cell r="AZ295">
            <v>63.93</v>
          </cell>
          <cell r="BB295">
            <v>63.93</v>
          </cell>
          <cell r="BC295">
            <v>0</v>
          </cell>
          <cell r="BD295">
            <v>50.46</v>
          </cell>
          <cell r="BF295">
            <v>50.46</v>
          </cell>
          <cell r="BG295">
            <v>0</v>
          </cell>
          <cell r="BH295">
            <v>372.71249999999998</v>
          </cell>
          <cell r="BI295">
            <v>114.39</v>
          </cell>
          <cell r="BL295">
            <v>372.71249999999998</v>
          </cell>
          <cell r="BN295" t="str">
            <v>&lt;--ADMw_F--</v>
          </cell>
          <cell r="BO295">
            <v>0</v>
          </cell>
          <cell r="BP295">
            <v>0</v>
          </cell>
          <cell r="BQ295">
            <v>0</v>
          </cell>
          <cell r="BR295">
            <v>0</v>
          </cell>
          <cell r="BS295">
            <v>0</v>
          </cell>
          <cell r="BT295" t="str">
            <v>&lt;--Spacer--&gt;</v>
          </cell>
          <cell r="BU295" t="str">
            <v>&lt;--Spacer--&gt;</v>
          </cell>
          <cell r="BV295" t="str">
            <v>&lt;--Spacer--&gt;</v>
          </cell>
          <cell r="BW295" t="str">
            <v>&lt;--Spacer--&gt;</v>
          </cell>
          <cell r="BY295">
            <v>0</v>
          </cell>
          <cell r="BZ295">
            <v>0</v>
          </cell>
          <cell r="CA295">
            <v>0</v>
          </cell>
          <cell r="CB295">
            <v>0</v>
          </cell>
          <cell r="CC295">
            <v>0</v>
          </cell>
          <cell r="CD295">
            <v>0</v>
          </cell>
          <cell r="CE295">
            <v>0</v>
          </cell>
          <cell r="CF295">
            <v>0</v>
          </cell>
          <cell r="CG295">
            <v>0</v>
          </cell>
          <cell r="CH295">
            <v>0</v>
          </cell>
          <cell r="CI295">
            <v>249.81</v>
          </cell>
          <cell r="CK295">
            <v>249.81</v>
          </cell>
          <cell r="CL295">
            <v>0</v>
          </cell>
          <cell r="CM295">
            <v>0</v>
          </cell>
          <cell r="CN295" t="str">
            <v>--ADMw_C--&gt;</v>
          </cell>
          <cell r="CO295">
            <v>249.81</v>
          </cell>
          <cell r="CQ295">
            <v>249.81</v>
          </cell>
          <cell r="CR295">
            <v>0</v>
          </cell>
          <cell r="CS295">
            <v>0</v>
          </cell>
          <cell r="CT295">
            <v>0</v>
          </cell>
          <cell r="CU295">
            <v>0</v>
          </cell>
          <cell r="CV295">
            <v>0</v>
          </cell>
          <cell r="CW295">
            <v>0</v>
          </cell>
          <cell r="CY295">
            <v>0</v>
          </cell>
          <cell r="CZ295">
            <v>0</v>
          </cell>
          <cell r="DA295">
            <v>0</v>
          </cell>
          <cell r="DB295">
            <v>0</v>
          </cell>
          <cell r="DD295">
            <v>0</v>
          </cell>
          <cell r="DE295">
            <v>0</v>
          </cell>
          <cell r="DF295">
            <v>0</v>
          </cell>
          <cell r="DG295">
            <v>0</v>
          </cell>
          <cell r="DI295">
            <v>0</v>
          </cell>
          <cell r="DJ295">
            <v>0</v>
          </cell>
          <cell r="DK295">
            <v>0</v>
          </cell>
          <cell r="DL295">
            <v>0</v>
          </cell>
          <cell r="DM295">
            <v>34.049999999999997</v>
          </cell>
          <cell r="DN295">
            <v>8.5124999999999993</v>
          </cell>
          <cell r="DP295">
            <v>34.049999999999997</v>
          </cell>
          <cell r="DQ295">
            <v>0</v>
          </cell>
          <cell r="DR295">
            <v>63.93</v>
          </cell>
          <cell r="DT295">
            <v>63.93</v>
          </cell>
          <cell r="DU295">
            <v>0</v>
          </cell>
          <cell r="DV295">
            <v>50.46</v>
          </cell>
          <cell r="DX295">
            <v>50.46</v>
          </cell>
          <cell r="DY295">
            <v>0</v>
          </cell>
          <cell r="DZ295">
            <v>350.22750000000002</v>
          </cell>
          <cell r="EA295">
            <v>372.71249999999998</v>
          </cell>
          <cell r="ED295">
            <v>372.71249999999998</v>
          </cell>
          <cell r="EF295" t="str">
            <v>&lt;--ADMw_C--</v>
          </cell>
          <cell r="EG295">
            <v>0</v>
          </cell>
          <cell r="EH295">
            <v>0</v>
          </cell>
          <cell r="EI295">
            <v>0</v>
          </cell>
          <cell r="EJ295">
            <v>0</v>
          </cell>
          <cell r="EK295">
            <v>0</v>
          </cell>
          <cell r="EL295" t="str">
            <v>&lt;--Spacer--&gt;</v>
          </cell>
          <cell r="EM295" t="str">
            <v>&lt;--Spacer--&gt;</v>
          </cell>
          <cell r="EN295" t="str">
            <v>&lt;--Spacer--&gt;</v>
          </cell>
          <cell r="EO295" t="str">
            <v>&lt;--Spacer--&gt;</v>
          </cell>
          <cell r="EQ295">
            <v>0</v>
          </cell>
          <cell r="ER295">
            <v>0</v>
          </cell>
          <cell r="ES295">
            <v>0</v>
          </cell>
          <cell r="ET295">
            <v>0</v>
          </cell>
          <cell r="EU295">
            <v>0</v>
          </cell>
          <cell r="EV295">
            <v>0</v>
          </cell>
          <cell r="EW295">
            <v>0</v>
          </cell>
          <cell r="EX295">
            <v>0</v>
          </cell>
          <cell r="EY295">
            <v>0</v>
          </cell>
          <cell r="EZ295">
            <v>0</v>
          </cell>
          <cell r="FA295">
            <v>226.44</v>
          </cell>
          <cell r="FC295">
            <v>226.44</v>
          </cell>
          <cell r="FD295">
            <v>0</v>
          </cell>
          <cell r="FE295">
            <v>0</v>
          </cell>
          <cell r="FF295" t="str">
            <v>--ADMw_P--&gt;</v>
          </cell>
          <cell r="FG295">
            <v>226.44</v>
          </cell>
          <cell r="FI295">
            <v>226.44</v>
          </cell>
          <cell r="FJ295">
            <v>0</v>
          </cell>
          <cell r="FK295">
            <v>0</v>
          </cell>
          <cell r="FL295">
            <v>0</v>
          </cell>
          <cell r="FM295">
            <v>0</v>
          </cell>
          <cell r="FN295">
            <v>0</v>
          </cell>
          <cell r="FO295">
            <v>0</v>
          </cell>
          <cell r="FQ295">
            <v>0</v>
          </cell>
          <cell r="FR295">
            <v>0</v>
          </cell>
          <cell r="FS295">
            <v>0</v>
          </cell>
          <cell r="FT295">
            <v>0</v>
          </cell>
          <cell r="FV295">
            <v>0</v>
          </cell>
          <cell r="FW295">
            <v>0</v>
          </cell>
          <cell r="FX295">
            <v>0</v>
          </cell>
          <cell r="FY295">
            <v>0</v>
          </cell>
          <cell r="GA295">
            <v>0</v>
          </cell>
          <cell r="GB295">
            <v>0</v>
          </cell>
          <cell r="GC295">
            <v>0</v>
          </cell>
          <cell r="GD295">
            <v>0</v>
          </cell>
          <cell r="GE295">
            <v>37.590000000000003</v>
          </cell>
          <cell r="GF295">
            <v>9.3975000000000009</v>
          </cell>
          <cell r="GH295">
            <v>37.590000000000003</v>
          </cell>
          <cell r="GI295">
            <v>0</v>
          </cell>
          <cell r="GJ295">
            <v>63.93</v>
          </cell>
          <cell r="GL295">
            <v>63.93</v>
          </cell>
          <cell r="GM295">
            <v>0</v>
          </cell>
          <cell r="GN295">
            <v>50.46</v>
          </cell>
          <cell r="GP295">
            <v>50.46</v>
          </cell>
          <cell r="GQ295">
            <v>0</v>
          </cell>
          <cell r="GR295">
            <v>377.94749999999999</v>
          </cell>
          <cell r="GS295">
            <v>350.22750000000002</v>
          </cell>
          <cell r="GV295">
            <v>377.94749999999999</v>
          </cell>
          <cell r="GX295" t="str">
            <v>&lt;--ADMw_P--</v>
          </cell>
          <cell r="GY295">
            <v>0</v>
          </cell>
          <cell r="GZ295">
            <v>0</v>
          </cell>
          <cell r="HA295">
            <v>0</v>
          </cell>
          <cell r="HB295">
            <v>0</v>
          </cell>
          <cell r="HC295">
            <v>0</v>
          </cell>
          <cell r="HD295" t="str">
            <v>&lt;--Spacer--&gt;</v>
          </cell>
          <cell r="HE295" t="str">
            <v>&lt;--Spacer--&gt;</v>
          </cell>
          <cell r="HF295" t="str">
            <v>&lt;--Spacer--&gt;</v>
          </cell>
          <cell r="HG295" t="str">
            <v>&lt;--Spacer--&gt;</v>
          </cell>
          <cell r="HI295">
            <v>0</v>
          </cell>
          <cell r="HJ295">
            <v>0</v>
          </cell>
          <cell r="HK295">
            <v>0</v>
          </cell>
          <cell r="HL295">
            <v>0</v>
          </cell>
          <cell r="HM295">
            <v>0</v>
          </cell>
          <cell r="HN295">
            <v>0</v>
          </cell>
          <cell r="HO295">
            <v>0</v>
          </cell>
          <cell r="HP295">
            <v>0</v>
          </cell>
          <cell r="HQ295">
            <v>0</v>
          </cell>
          <cell r="HR295">
            <v>0</v>
          </cell>
          <cell r="HS295">
            <v>249.9</v>
          </cell>
          <cell r="HU295">
            <v>249.9</v>
          </cell>
          <cell r="HV295">
            <v>0</v>
          </cell>
          <cell r="HW295">
            <v>0</v>
          </cell>
          <cell r="HX295" t="str">
            <v>--ADMw_O--&gt;</v>
          </cell>
          <cell r="HY295">
            <v>249.9</v>
          </cell>
          <cell r="IA295">
            <v>249.9</v>
          </cell>
          <cell r="IB295">
            <v>0</v>
          </cell>
          <cell r="IC295">
            <v>0</v>
          </cell>
          <cell r="ID295">
            <v>0</v>
          </cell>
          <cell r="IE295">
            <v>0</v>
          </cell>
          <cell r="IF295">
            <v>0</v>
          </cell>
          <cell r="IG295">
            <v>0</v>
          </cell>
          <cell r="II295">
            <v>0</v>
          </cell>
          <cell r="IJ295">
            <v>0</v>
          </cell>
          <cell r="IK295">
            <v>0</v>
          </cell>
          <cell r="IL295">
            <v>0</v>
          </cell>
          <cell r="IN295">
            <v>0</v>
          </cell>
          <cell r="IO295">
            <v>0</v>
          </cell>
          <cell r="IP295">
            <v>0</v>
          </cell>
          <cell r="IQ295">
            <v>0</v>
          </cell>
          <cell r="IS295">
            <v>0</v>
          </cell>
          <cell r="IT295">
            <v>0</v>
          </cell>
          <cell r="IU295">
            <v>0</v>
          </cell>
          <cell r="IV295">
            <v>0</v>
          </cell>
          <cell r="IW295">
            <v>46.27</v>
          </cell>
          <cell r="IX295">
            <v>11.567500000000001</v>
          </cell>
          <cell r="IZ295">
            <v>46.27</v>
          </cell>
          <cell r="JA295">
            <v>0</v>
          </cell>
          <cell r="JB295">
            <v>58.93</v>
          </cell>
          <cell r="JD295">
            <v>58.93</v>
          </cell>
          <cell r="JE295">
            <v>0</v>
          </cell>
          <cell r="JF295">
            <v>57.55</v>
          </cell>
          <cell r="JH295">
            <v>57.55</v>
          </cell>
          <cell r="JI295">
            <v>0</v>
          </cell>
          <cell r="JJ295">
            <v>377.94749999999999</v>
          </cell>
          <cell r="JL295" t="str">
            <v>&lt;--ADMw_O--</v>
          </cell>
          <cell r="JM295">
            <v>0</v>
          </cell>
          <cell r="JN295">
            <v>0</v>
          </cell>
          <cell r="JO295">
            <v>0</v>
          </cell>
          <cell r="JP295">
            <v>0</v>
          </cell>
          <cell r="JQ295">
            <v>0</v>
          </cell>
          <cell r="JR295">
            <v>43640.35126797454</v>
          </cell>
          <cell r="JS295">
            <v>1</v>
          </cell>
          <cell r="JT295">
            <v>3</v>
          </cell>
        </row>
        <row r="296">
          <cell r="A296">
            <v>2220</v>
          </cell>
          <cell r="B296">
            <v>2220</v>
          </cell>
          <cell r="C296" t="str">
            <v>32012</v>
          </cell>
          <cell r="D296" t="str">
            <v>Wallowa</v>
          </cell>
          <cell r="E296" t="str">
            <v>Wallowa SD 12</v>
          </cell>
          <cell r="G296">
            <v>2218</v>
          </cell>
          <cell r="H296">
            <v>225000</v>
          </cell>
          <cell r="I296">
            <v>0</v>
          </cell>
          <cell r="J296">
            <v>0</v>
          </cell>
          <cell r="K296">
            <v>0</v>
          </cell>
          <cell r="L296">
            <v>0</v>
          </cell>
          <cell r="M296">
            <v>410000</v>
          </cell>
          <cell r="N296">
            <v>0</v>
          </cell>
          <cell r="O296">
            <v>0</v>
          </cell>
          <cell r="P296">
            <v>11.79</v>
          </cell>
          <cell r="Q296">
            <v>280000</v>
          </cell>
          <cell r="R296">
            <v>179</v>
          </cell>
          <cell r="S296">
            <v>179</v>
          </cell>
          <cell r="T296">
            <v>179</v>
          </cell>
          <cell r="U296">
            <v>0</v>
          </cell>
          <cell r="V296" t="str">
            <v>--ADMw_F--&gt;</v>
          </cell>
          <cell r="W296">
            <v>179</v>
          </cell>
          <cell r="X296">
            <v>179</v>
          </cell>
          <cell r="Y296">
            <v>179</v>
          </cell>
          <cell r="Z296">
            <v>0</v>
          </cell>
          <cell r="AA296">
            <v>28</v>
          </cell>
          <cell r="AB296">
            <v>19.690000000000001</v>
          </cell>
          <cell r="AC296">
            <v>1.6</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5</v>
          </cell>
          <cell r="AT296">
            <v>1.25</v>
          </cell>
          <cell r="AU296">
            <v>44.28</v>
          </cell>
          <cell r="AV296">
            <v>11.07</v>
          </cell>
          <cell r="AW296">
            <v>44.28</v>
          </cell>
          <cell r="AX296">
            <v>44.28</v>
          </cell>
          <cell r="AY296">
            <v>0</v>
          </cell>
          <cell r="AZ296">
            <v>55.3</v>
          </cell>
          <cell r="BA296">
            <v>55.3</v>
          </cell>
          <cell r="BB296">
            <v>55.3</v>
          </cell>
          <cell r="BC296">
            <v>0</v>
          </cell>
          <cell r="BD296">
            <v>50.46</v>
          </cell>
          <cell r="BE296">
            <v>50.46</v>
          </cell>
          <cell r="BF296">
            <v>50.46</v>
          </cell>
          <cell r="BG296">
            <v>0</v>
          </cell>
          <cell r="BH296">
            <v>318.34780000000001</v>
          </cell>
          <cell r="BI296">
            <v>318.37</v>
          </cell>
          <cell r="BJ296">
            <v>318.34780000000001</v>
          </cell>
          <cell r="BK296">
            <v>318.37</v>
          </cell>
          <cell r="BL296">
            <v>318.37</v>
          </cell>
          <cell r="BM296">
            <v>318.37</v>
          </cell>
          <cell r="BN296" t="str">
            <v>&lt;--ADMw_F--</v>
          </cell>
          <cell r="BO296">
            <v>0</v>
          </cell>
          <cell r="BP296">
            <v>0</v>
          </cell>
          <cell r="BQ296">
            <v>1564.25</v>
          </cell>
          <cell r="BR296">
            <v>86</v>
          </cell>
          <cell r="BS296">
            <v>0.8</v>
          </cell>
          <cell r="BT296" t="str">
            <v>&lt;--Spacer--&gt;</v>
          </cell>
          <cell r="BU296" t="str">
            <v>&lt;--Spacer--&gt;</v>
          </cell>
          <cell r="BV296" t="str">
            <v>&lt;--Spacer--&gt;</v>
          </cell>
          <cell r="BW296" t="str">
            <v>&lt;--Spacer--&gt;</v>
          </cell>
          <cell r="BX296">
            <v>2218</v>
          </cell>
          <cell r="BY296">
            <v>217577</v>
          </cell>
          <cell r="BZ296">
            <v>0</v>
          </cell>
          <cell r="CA296">
            <v>0</v>
          </cell>
          <cell r="CB296">
            <v>0</v>
          </cell>
          <cell r="CC296">
            <v>0</v>
          </cell>
          <cell r="CD296">
            <v>390000</v>
          </cell>
          <cell r="CE296">
            <v>0</v>
          </cell>
          <cell r="CF296">
            <v>0</v>
          </cell>
          <cell r="CG296">
            <v>10.82</v>
          </cell>
          <cell r="CH296">
            <v>271000</v>
          </cell>
          <cell r="CI296">
            <v>178.98</v>
          </cell>
          <cell r="CJ296">
            <v>178.98</v>
          </cell>
          <cell r="CK296">
            <v>178.98</v>
          </cell>
          <cell r="CL296">
            <v>0</v>
          </cell>
          <cell r="CM296">
            <v>0</v>
          </cell>
          <cell r="CN296" t="str">
            <v>--ADMw_C--&gt;</v>
          </cell>
          <cell r="CO296">
            <v>178.98</v>
          </cell>
          <cell r="CP296">
            <v>178.98</v>
          </cell>
          <cell r="CQ296">
            <v>178.98</v>
          </cell>
          <cell r="CR296">
            <v>0</v>
          </cell>
          <cell r="CS296">
            <v>29</v>
          </cell>
          <cell r="CT296">
            <v>19.687799999999999</v>
          </cell>
          <cell r="CU296">
            <v>1.6</v>
          </cell>
          <cell r="CV296">
            <v>0</v>
          </cell>
          <cell r="CW296">
            <v>0</v>
          </cell>
          <cell r="CX296">
            <v>0</v>
          </cell>
          <cell r="CY296">
            <v>0</v>
          </cell>
          <cell r="CZ296">
            <v>0</v>
          </cell>
          <cell r="DA296">
            <v>0</v>
          </cell>
          <cell r="DB296">
            <v>0</v>
          </cell>
          <cell r="DC296">
            <v>0</v>
          </cell>
          <cell r="DD296">
            <v>0</v>
          </cell>
          <cell r="DE296">
            <v>0</v>
          </cell>
          <cell r="DF296">
            <v>0</v>
          </cell>
          <cell r="DG296">
            <v>0</v>
          </cell>
          <cell r="DH296">
            <v>0</v>
          </cell>
          <cell r="DI296">
            <v>0</v>
          </cell>
          <cell r="DJ296">
            <v>0</v>
          </cell>
          <cell r="DK296">
            <v>5</v>
          </cell>
          <cell r="DL296">
            <v>1.25</v>
          </cell>
          <cell r="DM296">
            <v>44.28</v>
          </cell>
          <cell r="DN296">
            <v>11.07</v>
          </cell>
          <cell r="DO296">
            <v>44.28</v>
          </cell>
          <cell r="DP296">
            <v>44.28</v>
          </cell>
          <cell r="DQ296">
            <v>0</v>
          </cell>
          <cell r="DR296">
            <v>55.3</v>
          </cell>
          <cell r="DS296">
            <v>55.3</v>
          </cell>
          <cell r="DT296">
            <v>55.3</v>
          </cell>
          <cell r="DU296">
            <v>0</v>
          </cell>
          <cell r="DV296">
            <v>50.46</v>
          </cell>
          <cell r="DW296">
            <v>50.46</v>
          </cell>
          <cell r="DX296">
            <v>50.46</v>
          </cell>
          <cell r="DY296">
            <v>0</v>
          </cell>
          <cell r="DZ296">
            <v>311.78190000000001</v>
          </cell>
          <cell r="EA296">
            <v>318.34780000000001</v>
          </cell>
          <cell r="EB296">
            <v>311.78190000000001</v>
          </cell>
          <cell r="EC296">
            <v>318.34780000000001</v>
          </cell>
          <cell r="ED296">
            <v>318.34780000000001</v>
          </cell>
          <cell r="EE296">
            <v>318.34780000000001</v>
          </cell>
          <cell r="EF296" t="str">
            <v>&lt;--ADMw_C--</v>
          </cell>
          <cell r="EG296">
            <v>-2.3999999999999998E-3</v>
          </cell>
          <cell r="EH296">
            <v>0</v>
          </cell>
          <cell r="EI296">
            <v>1510.51</v>
          </cell>
          <cell r="EJ296">
            <v>86</v>
          </cell>
          <cell r="EK296">
            <v>0.8</v>
          </cell>
          <cell r="EL296" t="str">
            <v>&lt;--Spacer--&gt;</v>
          </cell>
          <cell r="EM296" t="str">
            <v>&lt;--Spacer--&gt;</v>
          </cell>
          <cell r="EN296" t="str">
            <v>&lt;--Spacer--&gt;</v>
          </cell>
          <cell r="EO296" t="str">
            <v>&lt;--Spacer--&gt;</v>
          </cell>
          <cell r="EP296">
            <v>2218</v>
          </cell>
          <cell r="EQ296">
            <v>227985</v>
          </cell>
          <cell r="ER296">
            <v>4540</v>
          </cell>
          <cell r="ES296">
            <v>20458</v>
          </cell>
          <cell r="ET296">
            <v>0</v>
          </cell>
          <cell r="EU296">
            <v>0</v>
          </cell>
          <cell r="EV296">
            <v>370255</v>
          </cell>
          <cell r="EW296">
            <v>140</v>
          </cell>
          <cell r="EX296">
            <v>0</v>
          </cell>
          <cell r="EY296">
            <v>11.79</v>
          </cell>
          <cell r="EZ296">
            <v>225247</v>
          </cell>
          <cell r="FA296">
            <v>174.54</v>
          </cell>
          <cell r="FB296">
            <v>174.54</v>
          </cell>
          <cell r="FC296">
            <v>174.54</v>
          </cell>
          <cell r="FD296">
            <v>0</v>
          </cell>
          <cell r="FE296">
            <v>0</v>
          </cell>
          <cell r="FF296" t="str">
            <v>--ADMw_P--&gt;</v>
          </cell>
          <cell r="FG296">
            <v>174.54</v>
          </cell>
          <cell r="FH296">
            <v>174.54</v>
          </cell>
          <cell r="FI296">
            <v>174.54</v>
          </cell>
          <cell r="FJ296">
            <v>0</v>
          </cell>
          <cell r="FK296">
            <v>29</v>
          </cell>
          <cell r="FL296">
            <v>19.199400000000001</v>
          </cell>
          <cell r="FM296">
            <v>1.6</v>
          </cell>
          <cell r="FN296">
            <v>0</v>
          </cell>
          <cell r="FO296">
            <v>0</v>
          </cell>
          <cell r="FP296">
            <v>0</v>
          </cell>
          <cell r="FQ296">
            <v>0</v>
          </cell>
          <cell r="FR296">
            <v>0</v>
          </cell>
          <cell r="FS296">
            <v>0</v>
          </cell>
          <cell r="FT296">
            <v>0</v>
          </cell>
          <cell r="FU296">
            <v>0</v>
          </cell>
          <cell r="FV296">
            <v>0</v>
          </cell>
          <cell r="FW296">
            <v>0</v>
          </cell>
          <cell r="FX296">
            <v>0</v>
          </cell>
          <cell r="FY296">
            <v>0</v>
          </cell>
          <cell r="FZ296">
            <v>0</v>
          </cell>
          <cell r="GA296">
            <v>0</v>
          </cell>
          <cell r="GB296">
            <v>0</v>
          </cell>
          <cell r="GC296">
            <v>0</v>
          </cell>
          <cell r="GD296">
            <v>0</v>
          </cell>
          <cell r="GE296">
            <v>42.73</v>
          </cell>
          <cell r="GF296">
            <v>10.682499999999999</v>
          </cell>
          <cell r="GG296">
            <v>42.73</v>
          </cell>
          <cell r="GH296">
            <v>42.73</v>
          </cell>
          <cell r="GI296">
            <v>0</v>
          </cell>
          <cell r="GJ296">
            <v>55.3</v>
          </cell>
          <cell r="GK296">
            <v>55.3</v>
          </cell>
          <cell r="GL296">
            <v>55.3</v>
          </cell>
          <cell r="GM296">
            <v>0</v>
          </cell>
          <cell r="GN296">
            <v>50.46</v>
          </cell>
          <cell r="GO296">
            <v>50.46</v>
          </cell>
          <cell r="GP296">
            <v>50.46</v>
          </cell>
          <cell r="GQ296">
            <v>0</v>
          </cell>
          <cell r="GR296">
            <v>332.25740000000002</v>
          </cell>
          <cell r="GS296">
            <v>311.78190000000001</v>
          </cell>
          <cell r="GT296">
            <v>332.25740000000002</v>
          </cell>
          <cell r="GU296">
            <v>311.78190000000001</v>
          </cell>
          <cell r="GV296">
            <v>332.25740000000002</v>
          </cell>
          <cell r="GW296">
            <v>332.25740000000002</v>
          </cell>
          <cell r="GX296" t="str">
            <v>&lt;--ADMw_P--</v>
          </cell>
          <cell r="GY296">
            <v>-1.298E-2</v>
          </cell>
          <cell r="GZ296">
            <v>0</v>
          </cell>
          <cell r="HA296">
            <v>1290.52</v>
          </cell>
          <cell r="HB296">
            <v>82</v>
          </cell>
          <cell r="HC296">
            <v>0.8</v>
          </cell>
          <cell r="HD296" t="str">
            <v>&lt;--Spacer--&gt;</v>
          </cell>
          <cell r="HE296" t="str">
            <v>&lt;--Spacer--&gt;</v>
          </cell>
          <cell r="HF296" t="str">
            <v>&lt;--Spacer--&gt;</v>
          </cell>
          <cell r="HG296" t="str">
            <v>&lt;--Spacer--&gt;</v>
          </cell>
          <cell r="HH296">
            <v>2218</v>
          </cell>
          <cell r="HI296">
            <v>222860</v>
          </cell>
          <cell r="HJ296">
            <v>4206</v>
          </cell>
          <cell r="HK296">
            <v>26643</v>
          </cell>
          <cell r="HL296">
            <v>0</v>
          </cell>
          <cell r="HM296">
            <v>0</v>
          </cell>
          <cell r="HN296">
            <v>388220</v>
          </cell>
          <cell r="HO296">
            <v>138</v>
          </cell>
          <cell r="HP296">
            <v>0</v>
          </cell>
          <cell r="HQ296">
            <v>13.92</v>
          </cell>
          <cell r="HR296">
            <v>232105</v>
          </cell>
          <cell r="HS296">
            <v>191.84</v>
          </cell>
          <cell r="HT296">
            <v>191.84</v>
          </cell>
          <cell r="HU296">
            <v>191.84</v>
          </cell>
          <cell r="HV296">
            <v>0</v>
          </cell>
          <cell r="HW296">
            <v>0</v>
          </cell>
          <cell r="HX296" t="str">
            <v>--ADMw_O--&gt;</v>
          </cell>
          <cell r="HY296">
            <v>191.84</v>
          </cell>
          <cell r="HZ296">
            <v>191.84</v>
          </cell>
          <cell r="IA296">
            <v>191.84</v>
          </cell>
          <cell r="IB296">
            <v>0</v>
          </cell>
          <cell r="IC296">
            <v>27</v>
          </cell>
          <cell r="ID296">
            <v>21.102399999999999</v>
          </cell>
          <cell r="IE296">
            <v>0.4</v>
          </cell>
          <cell r="IF296">
            <v>0</v>
          </cell>
          <cell r="IG296">
            <v>0</v>
          </cell>
          <cell r="IH296">
            <v>0</v>
          </cell>
          <cell r="II296">
            <v>0</v>
          </cell>
          <cell r="IJ296">
            <v>0</v>
          </cell>
          <cell r="IK296">
            <v>0</v>
          </cell>
          <cell r="IL296">
            <v>0</v>
          </cell>
          <cell r="IM296">
            <v>0</v>
          </cell>
          <cell r="IN296">
            <v>0</v>
          </cell>
          <cell r="IO296">
            <v>0</v>
          </cell>
          <cell r="IP296">
            <v>0</v>
          </cell>
          <cell r="IQ296">
            <v>0</v>
          </cell>
          <cell r="IR296">
            <v>0</v>
          </cell>
          <cell r="IS296">
            <v>0</v>
          </cell>
          <cell r="IT296">
            <v>0</v>
          </cell>
          <cell r="IU296">
            <v>0</v>
          </cell>
          <cell r="IV296">
            <v>0</v>
          </cell>
          <cell r="IW296">
            <v>51.62</v>
          </cell>
          <cell r="IX296">
            <v>12.904999999999999</v>
          </cell>
          <cell r="IY296">
            <v>51.62</v>
          </cell>
          <cell r="IZ296">
            <v>51.62</v>
          </cell>
          <cell r="JA296">
            <v>0</v>
          </cell>
          <cell r="JB296">
            <v>55.55</v>
          </cell>
          <cell r="JC296">
            <v>55.55</v>
          </cell>
          <cell r="JD296">
            <v>55.55</v>
          </cell>
          <cell r="JE296">
            <v>0</v>
          </cell>
          <cell r="JF296">
            <v>50.46</v>
          </cell>
          <cell r="JG296">
            <v>50.46</v>
          </cell>
          <cell r="JH296">
            <v>50.46</v>
          </cell>
          <cell r="JI296">
            <v>0</v>
          </cell>
          <cell r="JJ296">
            <v>332.25740000000002</v>
          </cell>
          <cell r="JK296">
            <v>332.25740000000002</v>
          </cell>
          <cell r="JL296" t="str">
            <v>&lt;--ADMw_O--</v>
          </cell>
          <cell r="JM296">
            <v>-1.7468000000000001E-2</v>
          </cell>
          <cell r="JN296">
            <v>0</v>
          </cell>
          <cell r="JO296">
            <v>1209.8900000000001</v>
          </cell>
          <cell r="JP296">
            <v>82</v>
          </cell>
          <cell r="JQ296">
            <v>0.8</v>
          </cell>
          <cell r="JR296">
            <v>43640.35126797454</v>
          </cell>
          <cell r="JS296">
            <v>1</v>
          </cell>
          <cell r="JT296">
            <v>2</v>
          </cell>
        </row>
        <row r="297">
          <cell r="A297">
            <v>2221</v>
          </cell>
          <cell r="B297">
            <v>2221</v>
          </cell>
          <cell r="C297" t="str">
            <v>32021</v>
          </cell>
          <cell r="D297" t="str">
            <v>Wallowa</v>
          </cell>
          <cell r="E297" t="str">
            <v>Enterprise SD 21</v>
          </cell>
          <cell r="G297">
            <v>2218</v>
          </cell>
          <cell r="H297">
            <v>467563</v>
          </cell>
          <cell r="I297">
            <v>0</v>
          </cell>
          <cell r="J297">
            <v>0</v>
          </cell>
          <cell r="K297">
            <v>0</v>
          </cell>
          <cell r="L297">
            <v>0</v>
          </cell>
          <cell r="M297">
            <v>721315</v>
          </cell>
          <cell r="N297">
            <v>0</v>
          </cell>
          <cell r="O297">
            <v>0</v>
          </cell>
          <cell r="P297">
            <v>14.62</v>
          </cell>
          <cell r="Q297">
            <v>436572</v>
          </cell>
          <cell r="R297">
            <v>413</v>
          </cell>
          <cell r="S297">
            <v>413</v>
          </cell>
          <cell r="T297">
            <v>413</v>
          </cell>
          <cell r="U297">
            <v>0</v>
          </cell>
          <cell r="V297" t="str">
            <v>--ADMw_F--&gt;</v>
          </cell>
          <cell r="W297">
            <v>413</v>
          </cell>
          <cell r="X297">
            <v>413</v>
          </cell>
          <cell r="Y297">
            <v>413</v>
          </cell>
          <cell r="Z297">
            <v>0</v>
          </cell>
          <cell r="AA297">
            <v>65</v>
          </cell>
          <cell r="AB297">
            <v>45.43</v>
          </cell>
          <cell r="AC297">
            <v>1.5</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cell r="AS297">
            <v>2</v>
          </cell>
          <cell r="AT297">
            <v>0.5</v>
          </cell>
          <cell r="AU297">
            <v>57.67</v>
          </cell>
          <cell r="AV297">
            <v>14.4175</v>
          </cell>
          <cell r="AW297">
            <v>57.67</v>
          </cell>
          <cell r="AX297">
            <v>57.67</v>
          </cell>
          <cell r="AY297">
            <v>0</v>
          </cell>
          <cell r="AZ297">
            <v>0</v>
          </cell>
          <cell r="BA297">
            <v>0</v>
          </cell>
          <cell r="BB297">
            <v>0</v>
          </cell>
          <cell r="BC297">
            <v>0</v>
          </cell>
          <cell r="BD297">
            <v>83.11</v>
          </cell>
          <cell r="BE297">
            <v>83.11</v>
          </cell>
          <cell r="BF297">
            <v>83.11</v>
          </cell>
          <cell r="BG297">
            <v>0</v>
          </cell>
          <cell r="BH297">
            <v>571.93809999999996</v>
          </cell>
          <cell r="BI297">
            <v>557.95749999999998</v>
          </cell>
          <cell r="BJ297">
            <v>571.93809999999996</v>
          </cell>
          <cell r="BK297">
            <v>557.95749999999998</v>
          </cell>
          <cell r="BL297">
            <v>571.93809999999996</v>
          </cell>
          <cell r="BM297">
            <v>571.93809999999996</v>
          </cell>
          <cell r="BN297" t="str">
            <v>&lt;--ADMw_F--</v>
          </cell>
          <cell r="BO297">
            <v>0</v>
          </cell>
          <cell r="BP297">
            <v>0</v>
          </cell>
          <cell r="BQ297">
            <v>1057.08</v>
          </cell>
          <cell r="BR297">
            <v>76</v>
          </cell>
          <cell r="BS297">
            <v>0.7</v>
          </cell>
          <cell r="BT297" t="str">
            <v>&lt;--Spacer--&gt;</v>
          </cell>
          <cell r="BU297" t="str">
            <v>&lt;--Spacer--&gt;</v>
          </cell>
          <cell r="BV297" t="str">
            <v>&lt;--Spacer--&gt;</v>
          </cell>
          <cell r="BW297" t="str">
            <v>&lt;--Spacer--&gt;</v>
          </cell>
          <cell r="BX297">
            <v>2218</v>
          </cell>
          <cell r="BY297">
            <v>453945</v>
          </cell>
          <cell r="BZ297">
            <v>0</v>
          </cell>
          <cell r="CA297">
            <v>0</v>
          </cell>
          <cell r="CB297">
            <v>0</v>
          </cell>
          <cell r="CC297">
            <v>0</v>
          </cell>
          <cell r="CD297">
            <v>715553</v>
          </cell>
          <cell r="CE297">
            <v>0</v>
          </cell>
          <cell r="CF297">
            <v>0</v>
          </cell>
          <cell r="CG297">
            <v>15.55</v>
          </cell>
          <cell r="CH297">
            <v>415783</v>
          </cell>
          <cell r="CI297">
            <v>425.21</v>
          </cell>
          <cell r="CJ297">
            <v>425.21</v>
          </cell>
          <cell r="CK297">
            <v>425.21</v>
          </cell>
          <cell r="CL297">
            <v>0</v>
          </cell>
          <cell r="CM297">
            <v>0</v>
          </cell>
          <cell r="CN297" t="str">
            <v>--ADMw_C--&gt;</v>
          </cell>
          <cell r="CO297">
            <v>425.21</v>
          </cell>
          <cell r="CP297">
            <v>425.21</v>
          </cell>
          <cell r="CQ297">
            <v>425.21</v>
          </cell>
          <cell r="CR297">
            <v>0</v>
          </cell>
          <cell r="CS297">
            <v>65</v>
          </cell>
          <cell r="CT297">
            <v>46.773099999999999</v>
          </cell>
          <cell r="CU297">
            <v>1.5</v>
          </cell>
          <cell r="CV297">
            <v>0</v>
          </cell>
          <cell r="CW297">
            <v>0</v>
          </cell>
          <cell r="CX297">
            <v>0</v>
          </cell>
          <cell r="CY297">
            <v>0</v>
          </cell>
          <cell r="CZ297">
            <v>0</v>
          </cell>
          <cell r="DA297">
            <v>0</v>
          </cell>
          <cell r="DB297">
            <v>0</v>
          </cell>
          <cell r="DC297">
            <v>0</v>
          </cell>
          <cell r="DD297">
            <v>0</v>
          </cell>
          <cell r="DE297">
            <v>0</v>
          </cell>
          <cell r="DF297">
            <v>0</v>
          </cell>
          <cell r="DG297">
            <v>0</v>
          </cell>
          <cell r="DH297">
            <v>0</v>
          </cell>
          <cell r="DI297">
            <v>0</v>
          </cell>
          <cell r="DJ297">
            <v>0</v>
          </cell>
          <cell r="DK297">
            <v>2</v>
          </cell>
          <cell r="DL297">
            <v>0.5</v>
          </cell>
          <cell r="DM297">
            <v>59.38</v>
          </cell>
          <cell r="DN297">
            <v>14.845000000000001</v>
          </cell>
          <cell r="DO297">
            <v>59.38</v>
          </cell>
          <cell r="DP297">
            <v>59.38</v>
          </cell>
          <cell r="DQ297">
            <v>0</v>
          </cell>
          <cell r="DR297">
            <v>0</v>
          </cell>
          <cell r="DS297">
            <v>0</v>
          </cell>
          <cell r="DT297">
            <v>0</v>
          </cell>
          <cell r="DU297">
            <v>0</v>
          </cell>
          <cell r="DV297">
            <v>83.11</v>
          </cell>
          <cell r="DW297">
            <v>83.11</v>
          </cell>
          <cell r="DX297">
            <v>83.11</v>
          </cell>
          <cell r="DY297">
            <v>0</v>
          </cell>
          <cell r="DZ297">
            <v>551.60799999999995</v>
          </cell>
          <cell r="EA297">
            <v>571.93809999999996</v>
          </cell>
          <cell r="EB297">
            <v>551.60799999999995</v>
          </cell>
          <cell r="EC297">
            <v>571.93809999999996</v>
          </cell>
          <cell r="ED297">
            <v>571.93809999999996</v>
          </cell>
          <cell r="EE297">
            <v>571.93809999999996</v>
          </cell>
          <cell r="EF297" t="str">
            <v>&lt;--ADMw_C--</v>
          </cell>
          <cell r="EG297">
            <v>0</v>
          </cell>
          <cell r="EH297">
            <v>0</v>
          </cell>
          <cell r="EI297">
            <v>977.83</v>
          </cell>
          <cell r="EJ297">
            <v>76</v>
          </cell>
          <cell r="EK297">
            <v>0.7</v>
          </cell>
          <cell r="EL297" t="str">
            <v>&lt;--Spacer--&gt;</v>
          </cell>
          <cell r="EM297" t="str">
            <v>&lt;--Spacer--&gt;</v>
          </cell>
          <cell r="EN297" t="str">
            <v>&lt;--Spacer--&gt;</v>
          </cell>
          <cell r="EO297" t="str">
            <v>&lt;--Spacer--&gt;</v>
          </cell>
          <cell r="EP297">
            <v>2218</v>
          </cell>
          <cell r="EQ297">
            <v>453037</v>
          </cell>
          <cell r="ER297">
            <v>7985</v>
          </cell>
          <cell r="ES297">
            <v>41689</v>
          </cell>
          <cell r="ET297">
            <v>0</v>
          </cell>
          <cell r="EU297">
            <v>0</v>
          </cell>
          <cell r="EV297">
            <v>651297</v>
          </cell>
          <cell r="EW297">
            <v>279</v>
          </cell>
          <cell r="EX297">
            <v>0</v>
          </cell>
          <cell r="EY297">
            <v>14.62</v>
          </cell>
          <cell r="EZ297">
            <v>338991</v>
          </cell>
          <cell r="FA297">
            <v>404.55</v>
          </cell>
          <cell r="FB297">
            <v>404.55</v>
          </cell>
          <cell r="FC297">
            <v>404.55</v>
          </cell>
          <cell r="FD297">
            <v>0</v>
          </cell>
          <cell r="FE297">
            <v>0</v>
          </cell>
          <cell r="FF297" t="str">
            <v>--ADMw_P--&gt;</v>
          </cell>
          <cell r="FG297">
            <v>404.55</v>
          </cell>
          <cell r="FH297">
            <v>404.55</v>
          </cell>
          <cell r="FI297">
            <v>404.55</v>
          </cell>
          <cell r="FJ297">
            <v>0</v>
          </cell>
          <cell r="FK297">
            <v>63</v>
          </cell>
          <cell r="FL297">
            <v>44.500500000000002</v>
          </cell>
          <cell r="FM297">
            <v>1.5</v>
          </cell>
          <cell r="FN297">
            <v>0</v>
          </cell>
          <cell r="FO297">
            <v>0</v>
          </cell>
          <cell r="FP297">
            <v>0</v>
          </cell>
          <cell r="FQ297">
            <v>0</v>
          </cell>
          <cell r="FR297">
            <v>0</v>
          </cell>
          <cell r="FS297">
            <v>0</v>
          </cell>
          <cell r="FT297">
            <v>0</v>
          </cell>
          <cell r="FU297">
            <v>0</v>
          </cell>
          <cell r="FV297">
            <v>0</v>
          </cell>
          <cell r="FW297">
            <v>0</v>
          </cell>
          <cell r="FX297">
            <v>0</v>
          </cell>
          <cell r="FY297">
            <v>0</v>
          </cell>
          <cell r="FZ297">
            <v>0</v>
          </cell>
          <cell r="GA297">
            <v>0</v>
          </cell>
          <cell r="GB297">
            <v>0</v>
          </cell>
          <cell r="GC297">
            <v>2</v>
          </cell>
          <cell r="GD297">
            <v>0.5</v>
          </cell>
          <cell r="GE297">
            <v>69.790000000000006</v>
          </cell>
          <cell r="GF297">
            <v>17.447500000000002</v>
          </cell>
          <cell r="GG297">
            <v>69.790000000000006</v>
          </cell>
          <cell r="GH297">
            <v>69.790000000000006</v>
          </cell>
          <cell r="GI297">
            <v>0</v>
          </cell>
          <cell r="GJ297">
            <v>0</v>
          </cell>
          <cell r="GK297">
            <v>0</v>
          </cell>
          <cell r="GL297">
            <v>0</v>
          </cell>
          <cell r="GM297">
            <v>0</v>
          </cell>
          <cell r="GN297">
            <v>83.11</v>
          </cell>
          <cell r="GO297">
            <v>83.11</v>
          </cell>
          <cell r="GP297">
            <v>83.11</v>
          </cell>
          <cell r="GQ297">
            <v>0</v>
          </cell>
          <cell r="GR297">
            <v>567.87300000000005</v>
          </cell>
          <cell r="GS297">
            <v>551.60799999999995</v>
          </cell>
          <cell r="GT297">
            <v>567.87300000000005</v>
          </cell>
          <cell r="GU297">
            <v>551.60799999999995</v>
          </cell>
          <cell r="GV297">
            <v>567.87300000000005</v>
          </cell>
          <cell r="GW297">
            <v>567.87300000000005</v>
          </cell>
          <cell r="GX297" t="str">
            <v>&lt;--ADMw_P--</v>
          </cell>
          <cell r="GY297">
            <v>-1.0106E-2</v>
          </cell>
          <cell r="GZ297">
            <v>0</v>
          </cell>
          <cell r="HA297">
            <v>837.95</v>
          </cell>
          <cell r="HB297">
            <v>71</v>
          </cell>
          <cell r="HC297">
            <v>0.7</v>
          </cell>
          <cell r="HD297" t="str">
            <v>&lt;--Spacer--&gt;</v>
          </cell>
          <cell r="HE297" t="str">
            <v>&lt;--Spacer--&gt;</v>
          </cell>
          <cell r="HF297" t="str">
            <v>&lt;--Spacer--&gt;</v>
          </cell>
          <cell r="HG297" t="str">
            <v>&lt;--Spacer--&gt;</v>
          </cell>
          <cell r="HH297">
            <v>2218</v>
          </cell>
          <cell r="HI297">
            <v>439060</v>
          </cell>
          <cell r="HJ297">
            <v>7480</v>
          </cell>
          <cell r="HK297">
            <v>48095</v>
          </cell>
          <cell r="HL297">
            <v>0</v>
          </cell>
          <cell r="HM297">
            <v>0</v>
          </cell>
          <cell r="HN297">
            <v>660496</v>
          </cell>
          <cell r="HO297">
            <v>272</v>
          </cell>
          <cell r="HP297">
            <v>0</v>
          </cell>
          <cell r="HQ297">
            <v>14.37</v>
          </cell>
          <cell r="HR297">
            <v>312563</v>
          </cell>
          <cell r="HS297">
            <v>415.3</v>
          </cell>
          <cell r="HT297">
            <v>415.3</v>
          </cell>
          <cell r="HU297">
            <v>415.3</v>
          </cell>
          <cell r="HV297">
            <v>0</v>
          </cell>
          <cell r="HW297">
            <v>0</v>
          </cell>
          <cell r="HX297" t="str">
            <v>--ADMw_O--&gt;</v>
          </cell>
          <cell r="HY297">
            <v>415.3</v>
          </cell>
          <cell r="HZ297">
            <v>415.3</v>
          </cell>
          <cell r="IA297">
            <v>415.3</v>
          </cell>
          <cell r="IB297">
            <v>0</v>
          </cell>
          <cell r="IC297">
            <v>56</v>
          </cell>
          <cell r="ID297">
            <v>45.683</v>
          </cell>
          <cell r="IE297">
            <v>0</v>
          </cell>
          <cell r="IF297">
            <v>0</v>
          </cell>
          <cell r="IG297">
            <v>0</v>
          </cell>
          <cell r="IH297">
            <v>0</v>
          </cell>
          <cell r="II297">
            <v>0</v>
          </cell>
          <cell r="IJ297">
            <v>0</v>
          </cell>
          <cell r="IK297">
            <v>0</v>
          </cell>
          <cell r="IL297">
            <v>0</v>
          </cell>
          <cell r="IM297">
            <v>0</v>
          </cell>
          <cell r="IN297">
            <v>0</v>
          </cell>
          <cell r="IO297">
            <v>0</v>
          </cell>
          <cell r="IP297">
            <v>0</v>
          </cell>
          <cell r="IQ297">
            <v>0</v>
          </cell>
          <cell r="IR297">
            <v>0</v>
          </cell>
          <cell r="IS297">
            <v>0</v>
          </cell>
          <cell r="IT297">
            <v>0</v>
          </cell>
          <cell r="IU297">
            <v>2</v>
          </cell>
          <cell r="IV297">
            <v>0.5</v>
          </cell>
          <cell r="IW297">
            <v>84.84</v>
          </cell>
          <cell r="IX297">
            <v>21.21</v>
          </cell>
          <cell r="IY297">
            <v>84.84</v>
          </cell>
          <cell r="IZ297">
            <v>84.84</v>
          </cell>
          <cell r="JA297">
            <v>0</v>
          </cell>
          <cell r="JB297">
            <v>0</v>
          </cell>
          <cell r="JC297">
            <v>0</v>
          </cell>
          <cell r="JD297">
            <v>0</v>
          </cell>
          <cell r="JE297">
            <v>0</v>
          </cell>
          <cell r="JF297">
            <v>85.18</v>
          </cell>
          <cell r="JG297">
            <v>85.18</v>
          </cell>
          <cell r="JH297">
            <v>85.18</v>
          </cell>
          <cell r="JI297">
            <v>0</v>
          </cell>
          <cell r="JJ297">
            <v>567.87300000000005</v>
          </cell>
          <cell r="JK297">
            <v>567.87300000000005</v>
          </cell>
          <cell r="JL297" t="str">
            <v>&lt;--ADMw_O--</v>
          </cell>
          <cell r="JM297">
            <v>-8.1010000000000006E-3</v>
          </cell>
          <cell r="JN297">
            <v>0</v>
          </cell>
          <cell r="JO297">
            <v>752.62</v>
          </cell>
          <cell r="JP297">
            <v>68</v>
          </cell>
          <cell r="JQ297">
            <v>0.7</v>
          </cell>
          <cell r="JR297">
            <v>43640.35126797454</v>
          </cell>
          <cell r="JS297">
            <v>1</v>
          </cell>
          <cell r="JT297">
            <v>2</v>
          </cell>
        </row>
        <row r="298">
          <cell r="A298">
            <v>2222</v>
          </cell>
          <cell r="B298">
            <v>2222</v>
          </cell>
          <cell r="C298" t="str">
            <v>32054</v>
          </cell>
          <cell r="D298" t="str">
            <v>Wallowa</v>
          </cell>
          <cell r="E298" t="str">
            <v>Troy SD 54</v>
          </cell>
          <cell r="G298">
            <v>2218</v>
          </cell>
          <cell r="H298">
            <v>9630</v>
          </cell>
          <cell r="I298">
            <v>0</v>
          </cell>
          <cell r="J298">
            <v>0</v>
          </cell>
          <cell r="K298">
            <v>0</v>
          </cell>
          <cell r="L298">
            <v>0</v>
          </cell>
          <cell r="M298">
            <v>36543</v>
          </cell>
          <cell r="N298">
            <v>0</v>
          </cell>
          <cell r="O298">
            <v>0</v>
          </cell>
          <cell r="P298">
            <v>31</v>
          </cell>
          <cell r="Q298">
            <v>10000</v>
          </cell>
          <cell r="R298">
            <v>2</v>
          </cell>
          <cell r="S298">
            <v>2</v>
          </cell>
          <cell r="T298">
            <v>2</v>
          </cell>
          <cell r="U298">
            <v>0</v>
          </cell>
          <cell r="V298" t="str">
            <v>--ADMw_F--&gt;</v>
          </cell>
          <cell r="W298">
            <v>2</v>
          </cell>
          <cell r="X298">
            <v>2</v>
          </cell>
          <cell r="Y298">
            <v>2</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cell r="AS298">
            <v>0</v>
          </cell>
          <cell r="AT298">
            <v>0</v>
          </cell>
          <cell r="AU298">
            <v>0</v>
          </cell>
          <cell r="AV298">
            <v>0</v>
          </cell>
          <cell r="AW298">
            <v>0</v>
          </cell>
          <cell r="AX298">
            <v>0</v>
          </cell>
          <cell r="AY298">
            <v>0</v>
          </cell>
          <cell r="AZ298">
            <v>25.54</v>
          </cell>
          <cell r="BA298">
            <v>25.54</v>
          </cell>
          <cell r="BB298">
            <v>25.54</v>
          </cell>
          <cell r="BC298">
            <v>0</v>
          </cell>
          <cell r="BD298">
            <v>0</v>
          </cell>
          <cell r="BE298">
            <v>0</v>
          </cell>
          <cell r="BF298">
            <v>0</v>
          </cell>
          <cell r="BG298">
            <v>0</v>
          </cell>
          <cell r="BH298">
            <v>26.58</v>
          </cell>
          <cell r="BI298">
            <v>27.54</v>
          </cell>
          <cell r="BJ298">
            <v>26.58</v>
          </cell>
          <cell r="BK298">
            <v>27.54</v>
          </cell>
          <cell r="BL298">
            <v>27.54</v>
          </cell>
          <cell r="BM298">
            <v>27.54</v>
          </cell>
          <cell r="BN298" t="str">
            <v>&lt;--ADMw_F--</v>
          </cell>
          <cell r="BO298">
            <v>-0.435</v>
          </cell>
          <cell r="BP298">
            <v>0</v>
          </cell>
          <cell r="BQ298">
            <v>5000</v>
          </cell>
          <cell r="BR298">
            <v>96</v>
          </cell>
          <cell r="BS298">
            <v>0.9</v>
          </cell>
          <cell r="BT298" t="str">
            <v>&lt;--Spacer--&gt;</v>
          </cell>
          <cell r="BU298" t="str">
            <v>&lt;--Spacer--&gt;</v>
          </cell>
          <cell r="BV298" t="str">
            <v>&lt;--Spacer--&gt;</v>
          </cell>
          <cell r="BW298" t="str">
            <v>&lt;--Spacer--&gt;</v>
          </cell>
          <cell r="BX298">
            <v>2218</v>
          </cell>
          <cell r="BY298">
            <v>9346</v>
          </cell>
          <cell r="BZ298">
            <v>0</v>
          </cell>
          <cell r="CA298">
            <v>0</v>
          </cell>
          <cell r="CB298">
            <v>0</v>
          </cell>
          <cell r="CC298">
            <v>0</v>
          </cell>
          <cell r="CD298">
            <v>36252</v>
          </cell>
          <cell r="CE298">
            <v>0</v>
          </cell>
          <cell r="CF298">
            <v>0</v>
          </cell>
          <cell r="CG298">
            <v>32</v>
          </cell>
          <cell r="CH298">
            <v>10000</v>
          </cell>
          <cell r="CI298">
            <v>1.04</v>
          </cell>
          <cell r="CJ298">
            <v>1.04</v>
          </cell>
          <cell r="CK298">
            <v>1.04</v>
          </cell>
          <cell r="CL298">
            <v>0</v>
          </cell>
          <cell r="CM298">
            <v>0</v>
          </cell>
          <cell r="CN298" t="str">
            <v>--ADMw_C--&gt;</v>
          </cell>
          <cell r="CO298">
            <v>1.04</v>
          </cell>
          <cell r="CP298">
            <v>1.04</v>
          </cell>
          <cell r="CQ298">
            <v>1.04</v>
          </cell>
          <cell r="CR298">
            <v>0</v>
          </cell>
          <cell r="CS298">
            <v>0</v>
          </cell>
          <cell r="CT298">
            <v>0</v>
          </cell>
          <cell r="CU298">
            <v>0</v>
          </cell>
          <cell r="CV298">
            <v>0</v>
          </cell>
          <cell r="CW298">
            <v>0</v>
          </cell>
          <cell r="CX298">
            <v>0</v>
          </cell>
          <cell r="CY298">
            <v>0</v>
          </cell>
          <cell r="CZ298">
            <v>0</v>
          </cell>
          <cell r="DA298">
            <v>0</v>
          </cell>
          <cell r="DB298">
            <v>0</v>
          </cell>
          <cell r="DC298">
            <v>0</v>
          </cell>
          <cell r="DD298">
            <v>0</v>
          </cell>
          <cell r="DE298">
            <v>0</v>
          </cell>
          <cell r="DF298">
            <v>0</v>
          </cell>
          <cell r="DG298">
            <v>0</v>
          </cell>
          <cell r="DH298">
            <v>0</v>
          </cell>
          <cell r="DI298">
            <v>0</v>
          </cell>
          <cell r="DJ298">
            <v>0</v>
          </cell>
          <cell r="DK298">
            <v>0</v>
          </cell>
          <cell r="DL298">
            <v>0</v>
          </cell>
          <cell r="DM298">
            <v>0</v>
          </cell>
          <cell r="DN298">
            <v>0</v>
          </cell>
          <cell r="DO298">
            <v>0</v>
          </cell>
          <cell r="DP298">
            <v>0</v>
          </cell>
          <cell r="DQ298">
            <v>0</v>
          </cell>
          <cell r="DR298">
            <v>25.54</v>
          </cell>
          <cell r="DS298">
            <v>25.54</v>
          </cell>
          <cell r="DT298">
            <v>25.54</v>
          </cell>
          <cell r="DU298">
            <v>0</v>
          </cell>
          <cell r="DV298">
            <v>0</v>
          </cell>
          <cell r="DW298">
            <v>0</v>
          </cell>
          <cell r="DX298">
            <v>0</v>
          </cell>
          <cell r="DY298">
            <v>0</v>
          </cell>
          <cell r="DZ298">
            <v>25.67</v>
          </cell>
          <cell r="EA298">
            <v>26.58</v>
          </cell>
          <cell r="EB298">
            <v>25.67</v>
          </cell>
          <cell r="EC298">
            <v>26.58</v>
          </cell>
          <cell r="ED298">
            <v>26.58</v>
          </cell>
          <cell r="EE298">
            <v>26.58</v>
          </cell>
          <cell r="EF298" t="str">
            <v>&lt;--ADMw_C--</v>
          </cell>
          <cell r="EG298">
            <v>-0.47749999999999998</v>
          </cell>
          <cell r="EH298">
            <v>0</v>
          </cell>
          <cell r="EI298">
            <v>5000</v>
          </cell>
          <cell r="EJ298">
            <v>96</v>
          </cell>
          <cell r="EK298">
            <v>0.9</v>
          </cell>
          <cell r="EL298" t="str">
            <v>&lt;--Spacer--&gt;</v>
          </cell>
          <cell r="EM298" t="str">
            <v>&lt;--Spacer--&gt;</v>
          </cell>
          <cell r="EN298" t="str">
            <v>&lt;--Spacer--&gt;</v>
          </cell>
          <cell r="EO298" t="str">
            <v>&lt;--Spacer--&gt;</v>
          </cell>
          <cell r="EP298">
            <v>2218</v>
          </cell>
          <cell r="EQ298">
            <v>8583</v>
          </cell>
          <cell r="ER298">
            <v>404</v>
          </cell>
          <cell r="ES298">
            <v>282</v>
          </cell>
          <cell r="ET298">
            <v>0</v>
          </cell>
          <cell r="EU298">
            <v>0</v>
          </cell>
          <cell r="EV298">
            <v>32996</v>
          </cell>
          <cell r="EW298">
            <v>5</v>
          </cell>
          <cell r="EX298">
            <v>0</v>
          </cell>
          <cell r="EY298">
            <v>31</v>
          </cell>
          <cell r="EZ298">
            <v>1515</v>
          </cell>
          <cell r="FA298">
            <v>0.13</v>
          </cell>
          <cell r="FB298">
            <v>0.13</v>
          </cell>
          <cell r="FC298">
            <v>0.13</v>
          </cell>
          <cell r="FD298">
            <v>0</v>
          </cell>
          <cell r="FE298">
            <v>0</v>
          </cell>
          <cell r="FF298" t="str">
            <v>--ADMw_P--&gt;</v>
          </cell>
          <cell r="FG298">
            <v>0.13</v>
          </cell>
          <cell r="FH298">
            <v>0.13</v>
          </cell>
          <cell r="FI298">
            <v>0.13</v>
          </cell>
          <cell r="FJ298">
            <v>0</v>
          </cell>
          <cell r="FK298">
            <v>0</v>
          </cell>
          <cell r="FL298">
            <v>0</v>
          </cell>
          <cell r="FM298">
            <v>0</v>
          </cell>
          <cell r="FN298">
            <v>0</v>
          </cell>
          <cell r="FO298">
            <v>0</v>
          </cell>
          <cell r="FP298">
            <v>0</v>
          </cell>
          <cell r="FQ298">
            <v>0</v>
          </cell>
          <cell r="FR298">
            <v>0</v>
          </cell>
          <cell r="FS298">
            <v>0</v>
          </cell>
          <cell r="FT298">
            <v>0</v>
          </cell>
          <cell r="FU298">
            <v>0</v>
          </cell>
          <cell r="FV298">
            <v>0</v>
          </cell>
          <cell r="FW298">
            <v>0</v>
          </cell>
          <cell r="FX298">
            <v>0</v>
          </cell>
          <cell r="FY298">
            <v>0</v>
          </cell>
          <cell r="FZ298">
            <v>0</v>
          </cell>
          <cell r="GA298">
            <v>0</v>
          </cell>
          <cell r="GB298">
            <v>0</v>
          </cell>
          <cell r="GC298">
            <v>0</v>
          </cell>
          <cell r="GD298">
            <v>0</v>
          </cell>
          <cell r="GE298">
            <v>0</v>
          </cell>
          <cell r="GF298">
            <v>0</v>
          </cell>
          <cell r="GG298">
            <v>0</v>
          </cell>
          <cell r="GH298">
            <v>0</v>
          </cell>
          <cell r="GI298">
            <v>0</v>
          </cell>
          <cell r="GJ298">
            <v>25.54</v>
          </cell>
          <cell r="GK298">
            <v>25.54</v>
          </cell>
          <cell r="GL298">
            <v>25.54</v>
          </cell>
          <cell r="GM298">
            <v>0</v>
          </cell>
          <cell r="GN298">
            <v>0</v>
          </cell>
          <cell r="GO298">
            <v>0</v>
          </cell>
          <cell r="GP298">
            <v>0</v>
          </cell>
          <cell r="GQ298">
            <v>0</v>
          </cell>
          <cell r="GR298">
            <v>29.2</v>
          </cell>
          <cell r="GS298">
            <v>25.67</v>
          </cell>
          <cell r="GT298">
            <v>29.2</v>
          </cell>
          <cell r="GU298">
            <v>25.67</v>
          </cell>
          <cell r="GV298">
            <v>29.2</v>
          </cell>
          <cell r="GW298">
            <v>29.2</v>
          </cell>
          <cell r="GX298" t="str">
            <v>&lt;--ADMw_P--</v>
          </cell>
          <cell r="GY298">
            <v>-4.2500000000000003E-2</v>
          </cell>
          <cell r="GZ298">
            <v>0</v>
          </cell>
          <cell r="HA298">
            <v>11653.85</v>
          </cell>
          <cell r="HB298">
            <v>99</v>
          </cell>
          <cell r="HC298">
            <v>0.9</v>
          </cell>
          <cell r="HD298" t="str">
            <v>&lt;--Spacer--&gt;</v>
          </cell>
          <cell r="HE298" t="str">
            <v>&lt;--Spacer--&gt;</v>
          </cell>
          <cell r="HF298" t="str">
            <v>&lt;--Spacer--&gt;</v>
          </cell>
          <cell r="HG298" t="str">
            <v>&lt;--Spacer--&gt;</v>
          </cell>
          <cell r="HH298">
            <v>2218</v>
          </cell>
          <cell r="HI298">
            <v>8431</v>
          </cell>
          <cell r="HJ298">
            <v>346</v>
          </cell>
          <cell r="HK298">
            <v>355</v>
          </cell>
          <cell r="HL298">
            <v>0</v>
          </cell>
          <cell r="HM298">
            <v>0</v>
          </cell>
          <cell r="HN298">
            <v>34175</v>
          </cell>
          <cell r="HO298">
            <v>5</v>
          </cell>
          <cell r="HP298">
            <v>0</v>
          </cell>
          <cell r="HQ298">
            <v>30</v>
          </cell>
          <cell r="HR298">
            <v>2874</v>
          </cell>
          <cell r="HS298">
            <v>3.66</v>
          </cell>
          <cell r="HT298">
            <v>3.66</v>
          </cell>
          <cell r="HU298">
            <v>3.66</v>
          </cell>
          <cell r="HV298">
            <v>0</v>
          </cell>
          <cell r="HW298">
            <v>0</v>
          </cell>
          <cell r="HX298" t="str">
            <v>--ADMw_O--&gt;</v>
          </cell>
          <cell r="HY298">
            <v>3.66</v>
          </cell>
          <cell r="HZ298">
            <v>3.66</v>
          </cell>
          <cell r="IA298">
            <v>3.66</v>
          </cell>
          <cell r="IB298">
            <v>0</v>
          </cell>
          <cell r="IC298">
            <v>0</v>
          </cell>
          <cell r="ID298">
            <v>0</v>
          </cell>
          <cell r="IE298">
            <v>0</v>
          </cell>
          <cell r="IF298">
            <v>0</v>
          </cell>
          <cell r="IG298">
            <v>0</v>
          </cell>
          <cell r="IH298">
            <v>0</v>
          </cell>
          <cell r="II298">
            <v>0</v>
          </cell>
          <cell r="IJ298">
            <v>0</v>
          </cell>
          <cell r="IK298">
            <v>0</v>
          </cell>
          <cell r="IL298">
            <v>0</v>
          </cell>
          <cell r="IM298">
            <v>0</v>
          </cell>
          <cell r="IN298">
            <v>0</v>
          </cell>
          <cell r="IO298">
            <v>0</v>
          </cell>
          <cell r="IP298">
            <v>0</v>
          </cell>
          <cell r="IQ298">
            <v>0</v>
          </cell>
          <cell r="IR298">
            <v>0</v>
          </cell>
          <cell r="IS298">
            <v>0</v>
          </cell>
          <cell r="IT298">
            <v>0</v>
          </cell>
          <cell r="IU298">
            <v>0</v>
          </cell>
          <cell r="IV298">
            <v>0</v>
          </cell>
          <cell r="IW298">
            <v>0</v>
          </cell>
          <cell r="IX298">
            <v>0</v>
          </cell>
          <cell r="IY298">
            <v>0</v>
          </cell>
          <cell r="IZ298">
            <v>0</v>
          </cell>
          <cell r="JA298">
            <v>0</v>
          </cell>
          <cell r="JB298">
            <v>25.54</v>
          </cell>
          <cell r="JC298">
            <v>25.54</v>
          </cell>
          <cell r="JD298">
            <v>25.54</v>
          </cell>
          <cell r="JE298">
            <v>0</v>
          </cell>
          <cell r="JF298">
            <v>0</v>
          </cell>
          <cell r="JG298">
            <v>0</v>
          </cell>
          <cell r="JH298">
            <v>0</v>
          </cell>
          <cell r="JI298">
            <v>0</v>
          </cell>
          <cell r="JJ298">
            <v>29.2</v>
          </cell>
          <cell r="JK298">
            <v>29.2</v>
          </cell>
          <cell r="JL298" t="str">
            <v>&lt;--ADMw_O--</v>
          </cell>
          <cell r="JM298">
            <v>0</v>
          </cell>
          <cell r="JN298">
            <v>0</v>
          </cell>
          <cell r="JO298">
            <v>785.25</v>
          </cell>
          <cell r="JP298">
            <v>70</v>
          </cell>
          <cell r="JQ298">
            <v>0.7</v>
          </cell>
          <cell r="JR298">
            <v>43640.35126797454</v>
          </cell>
          <cell r="JS298">
            <v>1</v>
          </cell>
          <cell r="JT298">
            <v>2</v>
          </cell>
        </row>
        <row r="299">
          <cell r="A299">
            <v>2225</v>
          </cell>
          <cell r="B299">
            <v>2225</v>
          </cell>
          <cell r="C299" t="str">
            <v>33001</v>
          </cell>
          <cell r="D299" t="str">
            <v>Wasco</v>
          </cell>
          <cell r="E299" t="str">
            <v>South Wasco County SD 1</v>
          </cell>
          <cell r="G299">
            <v>2223</v>
          </cell>
          <cell r="H299">
            <v>1535000</v>
          </cell>
          <cell r="I299">
            <v>0</v>
          </cell>
          <cell r="J299">
            <v>0</v>
          </cell>
          <cell r="K299">
            <v>0</v>
          </cell>
          <cell r="L299">
            <v>0</v>
          </cell>
          <cell r="M299">
            <v>0</v>
          </cell>
          <cell r="N299">
            <v>0</v>
          </cell>
          <cell r="O299">
            <v>0</v>
          </cell>
          <cell r="P299">
            <v>17.55</v>
          </cell>
          <cell r="Q299">
            <v>351735</v>
          </cell>
          <cell r="R299">
            <v>230</v>
          </cell>
          <cell r="S299">
            <v>230</v>
          </cell>
          <cell r="T299">
            <v>230</v>
          </cell>
          <cell r="U299">
            <v>0</v>
          </cell>
          <cell r="V299" t="str">
            <v>--ADMw_F--&gt;</v>
          </cell>
          <cell r="W299">
            <v>230</v>
          </cell>
          <cell r="X299">
            <v>230</v>
          </cell>
          <cell r="Y299">
            <v>230</v>
          </cell>
          <cell r="Z299">
            <v>0</v>
          </cell>
          <cell r="AA299">
            <v>36</v>
          </cell>
          <cell r="AB299">
            <v>25.3</v>
          </cell>
          <cell r="AC299">
            <v>0</v>
          </cell>
          <cell r="AD299">
            <v>10</v>
          </cell>
          <cell r="AE299">
            <v>5</v>
          </cell>
          <cell r="AF299">
            <v>10</v>
          </cell>
          <cell r="AG299">
            <v>10</v>
          </cell>
          <cell r="AH299">
            <v>0</v>
          </cell>
          <cell r="AI299">
            <v>0</v>
          </cell>
          <cell r="AJ299">
            <v>0</v>
          </cell>
          <cell r="AK299">
            <v>0</v>
          </cell>
          <cell r="AL299">
            <v>0</v>
          </cell>
          <cell r="AM299">
            <v>0</v>
          </cell>
          <cell r="AN299">
            <v>0</v>
          </cell>
          <cell r="AO299">
            <v>0</v>
          </cell>
          <cell r="AP299">
            <v>0</v>
          </cell>
          <cell r="AQ299">
            <v>0</v>
          </cell>
          <cell r="AR299">
            <v>0</v>
          </cell>
          <cell r="AS299">
            <v>4</v>
          </cell>
          <cell r="AT299">
            <v>1</v>
          </cell>
          <cell r="AU299">
            <v>41.24</v>
          </cell>
          <cell r="AV299">
            <v>10.31</v>
          </cell>
          <cell r="AW299">
            <v>41.24</v>
          </cell>
          <cell r="AX299">
            <v>41.24</v>
          </cell>
          <cell r="AY299">
            <v>0</v>
          </cell>
          <cell r="AZ299">
            <v>64.180000000000007</v>
          </cell>
          <cell r="BA299">
            <v>64.180000000000007</v>
          </cell>
          <cell r="BB299">
            <v>64.180000000000007</v>
          </cell>
          <cell r="BC299">
            <v>0</v>
          </cell>
          <cell r="BD299">
            <v>57.82</v>
          </cell>
          <cell r="BE299">
            <v>57.82</v>
          </cell>
          <cell r="BF299">
            <v>57.82</v>
          </cell>
          <cell r="BG299">
            <v>0</v>
          </cell>
          <cell r="BH299">
            <v>406.2079</v>
          </cell>
          <cell r="BI299">
            <v>393.61</v>
          </cell>
          <cell r="BJ299">
            <v>406.2079</v>
          </cell>
          <cell r="BK299">
            <v>393.61</v>
          </cell>
          <cell r="BL299">
            <v>406.2079</v>
          </cell>
          <cell r="BM299">
            <v>406.2079</v>
          </cell>
          <cell r="BN299" t="str">
            <v>&lt;--ADMw_F--</v>
          </cell>
          <cell r="BO299">
            <v>-5.5300000000000002E-3</v>
          </cell>
          <cell r="BP299">
            <v>0</v>
          </cell>
          <cell r="BQ299">
            <v>1529.28</v>
          </cell>
          <cell r="BR299">
            <v>85</v>
          </cell>
          <cell r="BS299">
            <v>0.8</v>
          </cell>
          <cell r="BT299" t="str">
            <v>&lt;--Spacer--&gt;</v>
          </cell>
          <cell r="BU299" t="str">
            <v>&lt;--Spacer--&gt;</v>
          </cell>
          <cell r="BV299" t="str">
            <v>&lt;--Spacer--&gt;</v>
          </cell>
          <cell r="BW299" t="str">
            <v>&lt;--Spacer--&gt;</v>
          </cell>
          <cell r="BX299">
            <v>2223</v>
          </cell>
          <cell r="BY299">
            <v>1500000</v>
          </cell>
          <cell r="BZ299">
            <v>0</v>
          </cell>
          <cell r="CA299">
            <v>0</v>
          </cell>
          <cell r="CB299">
            <v>0</v>
          </cell>
          <cell r="CC299">
            <v>0</v>
          </cell>
          <cell r="CD299">
            <v>0</v>
          </cell>
          <cell r="CE299">
            <v>0</v>
          </cell>
          <cell r="CF299">
            <v>0</v>
          </cell>
          <cell r="CG299">
            <v>20.78</v>
          </cell>
          <cell r="CH299">
            <v>350000</v>
          </cell>
          <cell r="CI299">
            <v>240.14</v>
          </cell>
          <cell r="CJ299">
            <v>240.14</v>
          </cell>
          <cell r="CK299">
            <v>240.14</v>
          </cell>
          <cell r="CL299">
            <v>0</v>
          </cell>
          <cell r="CM299">
            <v>0</v>
          </cell>
          <cell r="CN299" t="str">
            <v>--ADMw_C--&gt;</v>
          </cell>
          <cell r="CO299">
            <v>240.14</v>
          </cell>
          <cell r="CP299">
            <v>240.14</v>
          </cell>
          <cell r="CQ299">
            <v>240.14</v>
          </cell>
          <cell r="CR299">
            <v>0</v>
          </cell>
          <cell r="CS299">
            <v>35</v>
          </cell>
          <cell r="CT299">
            <v>26.415400000000002</v>
          </cell>
          <cell r="CU299">
            <v>0</v>
          </cell>
          <cell r="CV299">
            <v>11.78</v>
          </cell>
          <cell r="CW299">
            <v>5.89</v>
          </cell>
          <cell r="CX299">
            <v>11.78</v>
          </cell>
          <cell r="CY299">
            <v>11.78</v>
          </cell>
          <cell r="CZ299">
            <v>0</v>
          </cell>
          <cell r="DA299">
            <v>0</v>
          </cell>
          <cell r="DB299">
            <v>0</v>
          </cell>
          <cell r="DC299">
            <v>0</v>
          </cell>
          <cell r="DD299">
            <v>0</v>
          </cell>
          <cell r="DE299">
            <v>0</v>
          </cell>
          <cell r="DF299">
            <v>0</v>
          </cell>
          <cell r="DG299">
            <v>0</v>
          </cell>
          <cell r="DH299">
            <v>0</v>
          </cell>
          <cell r="DI299">
            <v>0</v>
          </cell>
          <cell r="DJ299">
            <v>0</v>
          </cell>
          <cell r="DK299">
            <v>4</v>
          </cell>
          <cell r="DL299">
            <v>1</v>
          </cell>
          <cell r="DM299">
            <v>43.05</v>
          </cell>
          <cell r="DN299">
            <v>10.762499999999999</v>
          </cell>
          <cell r="DO299">
            <v>43.05</v>
          </cell>
          <cell r="DP299">
            <v>43.05</v>
          </cell>
          <cell r="DQ299">
            <v>0</v>
          </cell>
          <cell r="DR299">
            <v>64.180000000000007</v>
          </cell>
          <cell r="DS299">
            <v>64.180000000000007</v>
          </cell>
          <cell r="DT299">
            <v>64.180000000000007</v>
          </cell>
          <cell r="DU299">
            <v>0</v>
          </cell>
          <cell r="DV299">
            <v>57.82</v>
          </cell>
          <cell r="DW299">
            <v>57.82</v>
          </cell>
          <cell r="DX299">
            <v>57.82</v>
          </cell>
          <cell r="DY299">
            <v>0</v>
          </cell>
          <cell r="DZ299">
            <v>405.57499999999999</v>
          </cell>
          <cell r="EA299">
            <v>406.2079</v>
          </cell>
          <cell r="EB299">
            <v>405.57499999999999</v>
          </cell>
          <cell r="EC299">
            <v>406.2079</v>
          </cell>
          <cell r="ED299">
            <v>406.2079</v>
          </cell>
          <cell r="EE299">
            <v>406.2079</v>
          </cell>
          <cell r="EF299" t="str">
            <v>&lt;--ADMw_C--</v>
          </cell>
          <cell r="EG299">
            <v>-1.4191E-2</v>
          </cell>
          <cell r="EH299">
            <v>0</v>
          </cell>
          <cell r="EI299">
            <v>1436.78</v>
          </cell>
          <cell r="EJ299">
            <v>85</v>
          </cell>
          <cell r="EK299">
            <v>0.8</v>
          </cell>
          <cell r="EL299" t="str">
            <v>&lt;--Spacer--&gt;</v>
          </cell>
          <cell r="EM299" t="str">
            <v>&lt;--Spacer--&gt;</v>
          </cell>
          <cell r="EN299" t="str">
            <v>&lt;--Spacer--&gt;</v>
          </cell>
          <cell r="EO299" t="str">
            <v>&lt;--Spacer--&gt;</v>
          </cell>
          <cell r="EP299">
            <v>2223</v>
          </cell>
          <cell r="EQ299">
            <v>1511915</v>
          </cell>
          <cell r="ER299">
            <v>0</v>
          </cell>
          <cell r="ES299">
            <v>22967</v>
          </cell>
          <cell r="ET299">
            <v>0</v>
          </cell>
          <cell r="EU299">
            <v>0</v>
          </cell>
          <cell r="EV299">
            <v>0</v>
          </cell>
          <cell r="EW299">
            <v>0</v>
          </cell>
          <cell r="EX299">
            <v>0</v>
          </cell>
          <cell r="EY299">
            <v>17.55</v>
          </cell>
          <cell r="EZ299">
            <v>356855</v>
          </cell>
          <cell r="FA299">
            <v>237.81</v>
          </cell>
          <cell r="FB299">
            <v>237.81</v>
          </cell>
          <cell r="FC299">
            <v>237.81</v>
          </cell>
          <cell r="FD299">
            <v>0</v>
          </cell>
          <cell r="FE299">
            <v>0</v>
          </cell>
          <cell r="FF299" t="str">
            <v>--ADMw_P--&gt;</v>
          </cell>
          <cell r="FG299">
            <v>237.81</v>
          </cell>
          <cell r="FH299">
            <v>237.81</v>
          </cell>
          <cell r="FI299">
            <v>237.81</v>
          </cell>
          <cell r="FJ299">
            <v>0</v>
          </cell>
          <cell r="FK299">
            <v>25</v>
          </cell>
          <cell r="FL299">
            <v>25</v>
          </cell>
          <cell r="FM299">
            <v>0</v>
          </cell>
          <cell r="FN299">
            <v>12.2</v>
          </cell>
          <cell r="FO299">
            <v>6.1</v>
          </cell>
          <cell r="FP299">
            <v>12.2</v>
          </cell>
          <cell r="FQ299">
            <v>12.2</v>
          </cell>
          <cell r="FR299">
            <v>0</v>
          </cell>
          <cell r="FS299">
            <v>0</v>
          </cell>
          <cell r="FT299">
            <v>0</v>
          </cell>
          <cell r="FU299">
            <v>0</v>
          </cell>
          <cell r="FV299">
            <v>0</v>
          </cell>
          <cell r="FW299">
            <v>0</v>
          </cell>
          <cell r="FX299">
            <v>0</v>
          </cell>
          <cell r="FY299">
            <v>0</v>
          </cell>
          <cell r="FZ299">
            <v>0</v>
          </cell>
          <cell r="GA299">
            <v>0</v>
          </cell>
          <cell r="GB299">
            <v>0</v>
          </cell>
          <cell r="GC299">
            <v>4</v>
          </cell>
          <cell r="GD299">
            <v>1</v>
          </cell>
          <cell r="GE299">
            <v>54.66</v>
          </cell>
          <cell r="GF299">
            <v>13.664999999999999</v>
          </cell>
          <cell r="GG299">
            <v>54.66</v>
          </cell>
          <cell r="GH299">
            <v>54.66</v>
          </cell>
          <cell r="GI299">
            <v>0</v>
          </cell>
          <cell r="GJ299">
            <v>64.180000000000007</v>
          </cell>
          <cell r="GK299">
            <v>64.180000000000007</v>
          </cell>
          <cell r="GL299">
            <v>64.180000000000007</v>
          </cell>
          <cell r="GM299">
            <v>0</v>
          </cell>
          <cell r="GN299">
            <v>57.82</v>
          </cell>
          <cell r="GO299">
            <v>57.82</v>
          </cell>
          <cell r="GP299">
            <v>57.82</v>
          </cell>
          <cell r="GQ299">
            <v>0</v>
          </cell>
          <cell r="GR299">
            <v>408.34070000000003</v>
          </cell>
          <cell r="GS299">
            <v>405.57499999999999</v>
          </cell>
          <cell r="GT299">
            <v>408.34070000000003</v>
          </cell>
          <cell r="GU299">
            <v>405.57499999999999</v>
          </cell>
          <cell r="GV299">
            <v>408.34070000000003</v>
          </cell>
          <cell r="GW299">
            <v>408.34070000000003</v>
          </cell>
          <cell r="GX299" t="str">
            <v>&lt;--ADMw_P--</v>
          </cell>
          <cell r="GY299">
            <v>-2.16E-3</v>
          </cell>
          <cell r="GZ299">
            <v>0</v>
          </cell>
          <cell r="HA299">
            <v>1500.59</v>
          </cell>
          <cell r="HB299">
            <v>86</v>
          </cell>
          <cell r="HC299">
            <v>0.8</v>
          </cell>
          <cell r="HD299" t="str">
            <v>&lt;--Spacer--&gt;</v>
          </cell>
          <cell r="HE299" t="str">
            <v>&lt;--Spacer--&gt;</v>
          </cell>
          <cell r="HF299" t="str">
            <v>&lt;--Spacer--&gt;</v>
          </cell>
          <cell r="HG299" t="str">
            <v>&lt;--Spacer--&gt;</v>
          </cell>
          <cell r="HH299">
            <v>2223</v>
          </cell>
          <cell r="HI299">
            <v>1419590</v>
          </cell>
          <cell r="HJ299">
            <v>0</v>
          </cell>
          <cell r="HK299">
            <v>28833</v>
          </cell>
          <cell r="HL299">
            <v>3862</v>
          </cell>
          <cell r="HM299">
            <v>0</v>
          </cell>
          <cell r="HN299">
            <v>0</v>
          </cell>
          <cell r="HO299">
            <v>0</v>
          </cell>
          <cell r="HP299">
            <v>0</v>
          </cell>
          <cell r="HQ299">
            <v>16.55</v>
          </cell>
          <cell r="HR299">
            <v>385701</v>
          </cell>
          <cell r="HS299">
            <v>237.12</v>
          </cell>
          <cell r="HT299">
            <v>237.12</v>
          </cell>
          <cell r="HU299">
            <v>237.12</v>
          </cell>
          <cell r="HV299">
            <v>0</v>
          </cell>
          <cell r="HW299">
            <v>0</v>
          </cell>
          <cell r="HX299" t="str">
            <v>--ADMw_O--&gt;</v>
          </cell>
          <cell r="HY299">
            <v>237.12</v>
          </cell>
          <cell r="HZ299">
            <v>237.12</v>
          </cell>
          <cell r="IA299">
            <v>237.12</v>
          </cell>
          <cell r="IB299">
            <v>0</v>
          </cell>
          <cell r="IC299">
            <v>35</v>
          </cell>
          <cell r="ID299">
            <v>26.083200000000001</v>
          </cell>
          <cell r="IE299">
            <v>0.8</v>
          </cell>
          <cell r="IF299">
            <v>11.79</v>
          </cell>
          <cell r="IG299">
            <v>5.8949999999999996</v>
          </cell>
          <cell r="IH299">
            <v>11.79</v>
          </cell>
          <cell r="II299">
            <v>11.79</v>
          </cell>
          <cell r="IJ299">
            <v>0</v>
          </cell>
          <cell r="IK299">
            <v>0</v>
          </cell>
          <cell r="IL299">
            <v>0</v>
          </cell>
          <cell r="IM299">
            <v>0</v>
          </cell>
          <cell r="IN299">
            <v>0</v>
          </cell>
          <cell r="IO299">
            <v>0</v>
          </cell>
          <cell r="IP299">
            <v>0</v>
          </cell>
          <cell r="IQ299">
            <v>0</v>
          </cell>
          <cell r="IR299">
            <v>0</v>
          </cell>
          <cell r="IS299">
            <v>0</v>
          </cell>
          <cell r="IT299">
            <v>0</v>
          </cell>
          <cell r="IU299">
            <v>8</v>
          </cell>
          <cell r="IV299">
            <v>2</v>
          </cell>
          <cell r="IW299">
            <v>47.05</v>
          </cell>
          <cell r="IX299">
            <v>11.762499999999999</v>
          </cell>
          <cell r="IY299">
            <v>47.05</v>
          </cell>
          <cell r="IZ299">
            <v>47.05</v>
          </cell>
          <cell r="JA299">
            <v>0</v>
          </cell>
          <cell r="JB299">
            <v>65.319999999999993</v>
          </cell>
          <cell r="JC299">
            <v>65.319999999999993</v>
          </cell>
          <cell r="JD299">
            <v>65.319999999999993</v>
          </cell>
          <cell r="JE299">
            <v>0</v>
          </cell>
          <cell r="JF299">
            <v>59.36</v>
          </cell>
          <cell r="JG299">
            <v>59.36</v>
          </cell>
          <cell r="JH299">
            <v>59.36</v>
          </cell>
          <cell r="JI299">
            <v>0</v>
          </cell>
          <cell r="JJ299">
            <v>408.34070000000003</v>
          </cell>
          <cell r="JK299">
            <v>408.34070000000003</v>
          </cell>
          <cell r="JL299" t="str">
            <v>&lt;--ADMw_O--</v>
          </cell>
          <cell r="JM299">
            <v>0</v>
          </cell>
          <cell r="JN299">
            <v>0</v>
          </cell>
          <cell r="JO299">
            <v>1626.61</v>
          </cell>
          <cell r="JP299">
            <v>89</v>
          </cell>
          <cell r="JQ299">
            <v>0.8</v>
          </cell>
          <cell r="JR299">
            <v>43640.35126797454</v>
          </cell>
          <cell r="JS299">
            <v>1</v>
          </cell>
          <cell r="JT299">
            <v>2</v>
          </cell>
        </row>
        <row r="300">
          <cell r="A300">
            <v>2229</v>
          </cell>
          <cell r="B300">
            <v>2229</v>
          </cell>
          <cell r="C300" t="str">
            <v>33029</v>
          </cell>
          <cell r="D300" t="str">
            <v>Wasco</v>
          </cell>
          <cell r="E300" t="str">
            <v>Dufur SD 29</v>
          </cell>
          <cell r="G300">
            <v>2223</v>
          </cell>
          <cell r="H300">
            <v>1050000</v>
          </cell>
          <cell r="I300">
            <v>0</v>
          </cell>
          <cell r="J300">
            <v>0</v>
          </cell>
          <cell r="K300">
            <v>19000</v>
          </cell>
          <cell r="L300">
            <v>0</v>
          </cell>
          <cell r="M300">
            <v>0</v>
          </cell>
          <cell r="N300">
            <v>0</v>
          </cell>
          <cell r="O300">
            <v>0</v>
          </cell>
          <cell r="P300">
            <v>11</v>
          </cell>
          <cell r="Q300">
            <v>430000</v>
          </cell>
          <cell r="R300">
            <v>330</v>
          </cell>
          <cell r="S300">
            <v>330</v>
          </cell>
          <cell r="T300">
            <v>330</v>
          </cell>
          <cell r="U300">
            <v>0</v>
          </cell>
          <cell r="V300" t="str">
            <v>--ADMw_F--&gt;</v>
          </cell>
          <cell r="W300">
            <v>330</v>
          </cell>
          <cell r="X300">
            <v>330</v>
          </cell>
          <cell r="Y300">
            <v>330</v>
          </cell>
          <cell r="Z300">
            <v>0</v>
          </cell>
          <cell r="AA300">
            <v>39</v>
          </cell>
          <cell r="AB300">
            <v>36.299999999999997</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cell r="AS300">
            <v>3</v>
          </cell>
          <cell r="AT300">
            <v>0.75</v>
          </cell>
          <cell r="AU300">
            <v>58</v>
          </cell>
          <cell r="AV300">
            <v>14.5</v>
          </cell>
          <cell r="AW300">
            <v>58</v>
          </cell>
          <cell r="AX300">
            <v>58</v>
          </cell>
          <cell r="AY300">
            <v>0</v>
          </cell>
          <cell r="AZ300">
            <v>40.11</v>
          </cell>
          <cell r="BA300">
            <v>40.11</v>
          </cell>
          <cell r="BB300">
            <v>40.11</v>
          </cell>
          <cell r="BC300">
            <v>0</v>
          </cell>
          <cell r="BD300">
            <v>71.41</v>
          </cell>
          <cell r="BE300">
            <v>71.41</v>
          </cell>
          <cell r="BF300">
            <v>71.41</v>
          </cell>
          <cell r="BG300">
            <v>0</v>
          </cell>
          <cell r="BH300">
            <v>495.85610000000003</v>
          </cell>
          <cell r="BI300">
            <v>493.07</v>
          </cell>
          <cell r="BJ300">
            <v>495.85610000000003</v>
          </cell>
          <cell r="BK300">
            <v>493.07</v>
          </cell>
          <cell r="BL300">
            <v>495.85610000000003</v>
          </cell>
          <cell r="BM300">
            <v>495.85610000000003</v>
          </cell>
          <cell r="BN300" t="str">
            <v>&lt;--ADMw_F--</v>
          </cell>
          <cell r="BO300">
            <v>0</v>
          </cell>
          <cell r="BP300">
            <v>0</v>
          </cell>
          <cell r="BQ300">
            <v>1303.03</v>
          </cell>
          <cell r="BR300">
            <v>81</v>
          </cell>
          <cell r="BS300">
            <v>0.8</v>
          </cell>
          <cell r="BT300" t="str">
            <v>&lt;--Spacer--&gt;</v>
          </cell>
          <cell r="BU300" t="str">
            <v>&lt;--Spacer--&gt;</v>
          </cell>
          <cell r="BV300" t="str">
            <v>&lt;--Spacer--&gt;</v>
          </cell>
          <cell r="BW300" t="str">
            <v>&lt;--Spacer--&gt;</v>
          </cell>
          <cell r="BX300">
            <v>2223</v>
          </cell>
          <cell r="BY300">
            <v>1050000</v>
          </cell>
          <cell r="BZ300">
            <v>0</v>
          </cell>
          <cell r="CA300">
            <v>0</v>
          </cell>
          <cell r="CB300">
            <v>18948</v>
          </cell>
          <cell r="CC300">
            <v>0</v>
          </cell>
          <cell r="CD300">
            <v>0</v>
          </cell>
          <cell r="CE300">
            <v>0</v>
          </cell>
          <cell r="CF300">
            <v>0</v>
          </cell>
          <cell r="CG300">
            <v>11.55</v>
          </cell>
          <cell r="CH300">
            <v>430000</v>
          </cell>
          <cell r="CI300">
            <v>332.51</v>
          </cell>
          <cell r="CJ300">
            <v>332.51</v>
          </cell>
          <cell r="CK300">
            <v>332.51</v>
          </cell>
          <cell r="CL300">
            <v>0</v>
          </cell>
          <cell r="CM300">
            <v>0</v>
          </cell>
          <cell r="CN300" t="str">
            <v>--ADMw_C--&gt;</v>
          </cell>
          <cell r="CO300">
            <v>332.51</v>
          </cell>
          <cell r="CP300">
            <v>332.51</v>
          </cell>
          <cell r="CQ300">
            <v>332.51</v>
          </cell>
          <cell r="CR300">
            <v>0</v>
          </cell>
          <cell r="CS300">
            <v>39</v>
          </cell>
          <cell r="CT300">
            <v>36.576099999999997</v>
          </cell>
          <cell r="CU300">
            <v>0</v>
          </cell>
          <cell r="CV300">
            <v>0</v>
          </cell>
          <cell r="CW300">
            <v>0</v>
          </cell>
          <cell r="CX300">
            <v>0</v>
          </cell>
          <cell r="CY300">
            <v>0</v>
          </cell>
          <cell r="CZ300">
            <v>0</v>
          </cell>
          <cell r="DA300">
            <v>0</v>
          </cell>
          <cell r="DB300">
            <v>0</v>
          </cell>
          <cell r="DC300">
            <v>0</v>
          </cell>
          <cell r="DD300">
            <v>0</v>
          </cell>
          <cell r="DE300">
            <v>0</v>
          </cell>
          <cell r="DF300">
            <v>0</v>
          </cell>
          <cell r="DG300">
            <v>0</v>
          </cell>
          <cell r="DH300">
            <v>0</v>
          </cell>
          <cell r="DI300">
            <v>0</v>
          </cell>
          <cell r="DJ300">
            <v>0</v>
          </cell>
          <cell r="DK300">
            <v>3</v>
          </cell>
          <cell r="DL300">
            <v>0.75</v>
          </cell>
          <cell r="DM300">
            <v>58</v>
          </cell>
          <cell r="DN300">
            <v>14.5</v>
          </cell>
          <cell r="DO300">
            <v>58</v>
          </cell>
          <cell r="DP300">
            <v>58</v>
          </cell>
          <cell r="DQ300">
            <v>0</v>
          </cell>
          <cell r="DR300">
            <v>40.11</v>
          </cell>
          <cell r="DS300">
            <v>40.11</v>
          </cell>
          <cell r="DT300">
            <v>40.11</v>
          </cell>
          <cell r="DU300">
            <v>0</v>
          </cell>
          <cell r="DV300">
            <v>71.41</v>
          </cell>
          <cell r="DW300">
            <v>71.41</v>
          </cell>
          <cell r="DX300">
            <v>71.41</v>
          </cell>
          <cell r="DY300">
            <v>0</v>
          </cell>
          <cell r="DZ300">
            <v>467.50670000000002</v>
          </cell>
          <cell r="EA300">
            <v>495.85610000000003</v>
          </cell>
          <cell r="EB300">
            <v>467.50670000000002</v>
          </cell>
          <cell r="EC300">
            <v>495.85610000000003</v>
          </cell>
          <cell r="ED300">
            <v>495.85610000000003</v>
          </cell>
          <cell r="EE300">
            <v>495.85610000000003</v>
          </cell>
          <cell r="EF300" t="str">
            <v>&lt;--ADMw_C--</v>
          </cell>
          <cell r="EG300">
            <v>0</v>
          </cell>
          <cell r="EH300">
            <v>0</v>
          </cell>
          <cell r="EI300">
            <v>1293.19</v>
          </cell>
          <cell r="EJ300">
            <v>81</v>
          </cell>
          <cell r="EK300">
            <v>0.8</v>
          </cell>
          <cell r="EL300" t="str">
            <v>&lt;--Spacer--&gt;</v>
          </cell>
          <cell r="EM300" t="str">
            <v>&lt;--Spacer--&gt;</v>
          </cell>
          <cell r="EN300" t="str">
            <v>&lt;--Spacer--&gt;</v>
          </cell>
          <cell r="EO300" t="str">
            <v>&lt;--Spacer--&gt;</v>
          </cell>
          <cell r="EP300">
            <v>2223</v>
          </cell>
          <cell r="EQ300">
            <v>1110831</v>
          </cell>
          <cell r="ER300">
            <v>0</v>
          </cell>
          <cell r="ES300">
            <v>34528</v>
          </cell>
          <cell r="ET300">
            <v>0</v>
          </cell>
          <cell r="EU300">
            <v>0</v>
          </cell>
          <cell r="EV300">
            <v>0</v>
          </cell>
          <cell r="EW300">
            <v>0</v>
          </cell>
          <cell r="EX300">
            <v>0</v>
          </cell>
          <cell r="EY300">
            <v>11</v>
          </cell>
          <cell r="EZ300">
            <v>331523</v>
          </cell>
          <cell r="FA300">
            <v>306.97000000000003</v>
          </cell>
          <cell r="FB300">
            <v>306.97000000000003</v>
          </cell>
          <cell r="FC300">
            <v>306.97000000000003</v>
          </cell>
          <cell r="FD300">
            <v>0</v>
          </cell>
          <cell r="FE300">
            <v>0</v>
          </cell>
          <cell r="FF300" t="str">
            <v>--ADMw_P--&gt;</v>
          </cell>
          <cell r="FG300">
            <v>306.97000000000003</v>
          </cell>
          <cell r="FH300">
            <v>306.97000000000003</v>
          </cell>
          <cell r="FI300">
            <v>306.97000000000003</v>
          </cell>
          <cell r="FJ300">
            <v>0</v>
          </cell>
          <cell r="FK300">
            <v>34</v>
          </cell>
          <cell r="FL300">
            <v>33.7667</v>
          </cell>
          <cell r="FM300">
            <v>0</v>
          </cell>
          <cell r="FN300">
            <v>0</v>
          </cell>
          <cell r="FO300">
            <v>0</v>
          </cell>
          <cell r="FP300">
            <v>0</v>
          </cell>
          <cell r="FQ300">
            <v>0</v>
          </cell>
          <cell r="FR300">
            <v>0</v>
          </cell>
          <cell r="FS300">
            <v>0</v>
          </cell>
          <cell r="FT300">
            <v>0</v>
          </cell>
          <cell r="FU300">
            <v>0</v>
          </cell>
          <cell r="FV300">
            <v>0</v>
          </cell>
          <cell r="FW300">
            <v>0</v>
          </cell>
          <cell r="FX300">
            <v>0</v>
          </cell>
          <cell r="FY300">
            <v>0</v>
          </cell>
          <cell r="FZ300">
            <v>0</v>
          </cell>
          <cell r="GA300">
            <v>0</v>
          </cell>
          <cell r="GB300">
            <v>0</v>
          </cell>
          <cell r="GC300">
            <v>3</v>
          </cell>
          <cell r="GD300">
            <v>0.75</v>
          </cell>
          <cell r="GE300">
            <v>58</v>
          </cell>
          <cell r="GF300">
            <v>14.5</v>
          </cell>
          <cell r="GG300">
            <v>58</v>
          </cell>
          <cell r="GH300">
            <v>58</v>
          </cell>
          <cell r="GI300">
            <v>0</v>
          </cell>
          <cell r="GJ300">
            <v>40.11</v>
          </cell>
          <cell r="GK300">
            <v>40.11</v>
          </cell>
          <cell r="GL300">
            <v>40.11</v>
          </cell>
          <cell r="GM300">
            <v>0</v>
          </cell>
          <cell r="GN300">
            <v>71.41</v>
          </cell>
          <cell r="GO300">
            <v>71.41</v>
          </cell>
          <cell r="GP300">
            <v>71.41</v>
          </cell>
          <cell r="GQ300">
            <v>0</v>
          </cell>
          <cell r="GR300">
            <v>460.49340000000001</v>
          </cell>
          <cell r="GS300">
            <v>467.50670000000002</v>
          </cell>
          <cell r="GT300">
            <v>460.49340000000001</v>
          </cell>
          <cell r="GU300">
            <v>467.50670000000002</v>
          </cell>
          <cell r="GV300">
            <v>467.50670000000002</v>
          </cell>
          <cell r="GW300">
            <v>467.50670000000002</v>
          </cell>
          <cell r="GX300" t="str">
            <v>&lt;--ADMw_P--</v>
          </cell>
          <cell r="GY300">
            <v>0</v>
          </cell>
          <cell r="GZ300">
            <v>0</v>
          </cell>
          <cell r="HA300">
            <v>1079.99</v>
          </cell>
          <cell r="HB300">
            <v>76</v>
          </cell>
          <cell r="HC300">
            <v>0.7</v>
          </cell>
          <cell r="HD300" t="str">
            <v>&lt;--Spacer--&gt;</v>
          </cell>
          <cell r="HE300" t="str">
            <v>&lt;--Spacer--&gt;</v>
          </cell>
          <cell r="HF300" t="str">
            <v>&lt;--Spacer--&gt;</v>
          </cell>
          <cell r="HG300" t="str">
            <v>&lt;--Spacer--&gt;</v>
          </cell>
          <cell r="HH300">
            <v>2223</v>
          </cell>
          <cell r="HI300">
            <v>1015480</v>
          </cell>
          <cell r="HJ300">
            <v>2077</v>
          </cell>
          <cell r="HK300">
            <v>39339</v>
          </cell>
          <cell r="HL300">
            <v>0</v>
          </cell>
          <cell r="HM300">
            <v>0</v>
          </cell>
          <cell r="HN300">
            <v>0</v>
          </cell>
          <cell r="HO300">
            <v>0</v>
          </cell>
          <cell r="HP300">
            <v>0</v>
          </cell>
          <cell r="HQ300">
            <v>13.82</v>
          </cell>
          <cell r="HR300">
            <v>387139</v>
          </cell>
          <cell r="HS300">
            <v>303.94</v>
          </cell>
          <cell r="HT300">
            <v>303.94</v>
          </cell>
          <cell r="HU300">
            <v>303.94</v>
          </cell>
          <cell r="HV300">
            <v>0</v>
          </cell>
          <cell r="HW300">
            <v>0</v>
          </cell>
          <cell r="HX300" t="str">
            <v>--ADMw_O--&gt;</v>
          </cell>
          <cell r="HY300">
            <v>303.94</v>
          </cell>
          <cell r="HZ300">
            <v>303.94</v>
          </cell>
          <cell r="IA300">
            <v>303.94</v>
          </cell>
          <cell r="IB300">
            <v>0</v>
          </cell>
          <cell r="IC300">
            <v>38</v>
          </cell>
          <cell r="ID300">
            <v>33.433399999999999</v>
          </cell>
          <cell r="IE300">
            <v>0</v>
          </cell>
          <cell r="IF300">
            <v>0</v>
          </cell>
          <cell r="IG300">
            <v>0</v>
          </cell>
          <cell r="IH300">
            <v>0</v>
          </cell>
          <cell r="II300">
            <v>0</v>
          </cell>
          <cell r="IJ300">
            <v>0</v>
          </cell>
          <cell r="IK300">
            <v>0</v>
          </cell>
          <cell r="IL300">
            <v>0</v>
          </cell>
          <cell r="IM300">
            <v>0</v>
          </cell>
          <cell r="IN300">
            <v>0</v>
          </cell>
          <cell r="IO300">
            <v>0</v>
          </cell>
          <cell r="IP300">
            <v>0</v>
          </cell>
          <cell r="IQ300">
            <v>0</v>
          </cell>
          <cell r="IR300">
            <v>0</v>
          </cell>
          <cell r="IS300">
            <v>0</v>
          </cell>
          <cell r="IT300">
            <v>0</v>
          </cell>
          <cell r="IU300">
            <v>2</v>
          </cell>
          <cell r="IV300">
            <v>0.5</v>
          </cell>
          <cell r="IW300">
            <v>49</v>
          </cell>
          <cell r="IX300">
            <v>12.25</v>
          </cell>
          <cell r="IY300">
            <v>49</v>
          </cell>
          <cell r="IZ300">
            <v>49</v>
          </cell>
          <cell r="JA300">
            <v>0</v>
          </cell>
          <cell r="JB300">
            <v>40.26</v>
          </cell>
          <cell r="JC300">
            <v>40.26</v>
          </cell>
          <cell r="JD300">
            <v>40.26</v>
          </cell>
          <cell r="JE300">
            <v>0</v>
          </cell>
          <cell r="JF300">
            <v>70.11</v>
          </cell>
          <cell r="JG300">
            <v>70.11</v>
          </cell>
          <cell r="JH300">
            <v>70.11</v>
          </cell>
          <cell r="JI300">
            <v>0</v>
          </cell>
          <cell r="JJ300">
            <v>460.49340000000001</v>
          </cell>
          <cell r="JK300">
            <v>460.49340000000001</v>
          </cell>
          <cell r="JL300" t="str">
            <v>&lt;--ADMw_O--</v>
          </cell>
          <cell r="JM300">
            <v>-2.098E-3</v>
          </cell>
          <cell r="JN300">
            <v>0</v>
          </cell>
          <cell r="JO300">
            <v>1273.73</v>
          </cell>
          <cell r="JP300">
            <v>85</v>
          </cell>
          <cell r="JQ300">
            <v>0.8</v>
          </cell>
          <cell r="JR300">
            <v>43640.35126797454</v>
          </cell>
          <cell r="JS300">
            <v>1</v>
          </cell>
          <cell r="JT300">
            <v>2</v>
          </cell>
        </row>
        <row r="301">
          <cell r="A301">
            <v>4131</v>
          </cell>
          <cell r="B301">
            <v>4131</v>
          </cell>
          <cell r="C301" t="str">
            <v>33002</v>
          </cell>
          <cell r="D301" t="str">
            <v>Wasco</v>
          </cell>
          <cell r="E301" t="str">
            <v>North Wasco County SD 21</v>
          </cell>
          <cell r="G301">
            <v>2223</v>
          </cell>
          <cell r="H301">
            <v>8120000</v>
          </cell>
          <cell r="I301">
            <v>150000</v>
          </cell>
          <cell r="J301">
            <v>0</v>
          </cell>
          <cell r="K301">
            <v>50000</v>
          </cell>
          <cell r="L301">
            <v>0</v>
          </cell>
          <cell r="M301">
            <v>0</v>
          </cell>
          <cell r="N301">
            <v>0</v>
          </cell>
          <cell r="O301">
            <v>0</v>
          </cell>
          <cell r="P301">
            <v>11.75</v>
          </cell>
          <cell r="Q301">
            <v>1700000</v>
          </cell>
          <cell r="R301">
            <v>2990</v>
          </cell>
          <cell r="S301">
            <v>2990</v>
          </cell>
          <cell r="T301">
            <v>2990</v>
          </cell>
          <cell r="U301">
            <v>0</v>
          </cell>
          <cell r="V301" t="str">
            <v>--ADMw_F--&gt;</v>
          </cell>
          <cell r="W301">
            <v>2990</v>
          </cell>
          <cell r="X301">
            <v>2990</v>
          </cell>
          <cell r="Y301">
            <v>2990</v>
          </cell>
          <cell r="Z301">
            <v>0</v>
          </cell>
          <cell r="AA301">
            <v>458</v>
          </cell>
          <cell r="AB301">
            <v>328.9</v>
          </cell>
          <cell r="AC301">
            <v>46.9</v>
          </cell>
          <cell r="AD301">
            <v>410</v>
          </cell>
          <cell r="AE301">
            <v>205</v>
          </cell>
          <cell r="AF301">
            <v>410</v>
          </cell>
          <cell r="AG301">
            <v>410</v>
          </cell>
          <cell r="AH301">
            <v>0</v>
          </cell>
          <cell r="AI301">
            <v>10</v>
          </cell>
          <cell r="AJ301">
            <v>10</v>
          </cell>
          <cell r="AK301">
            <v>10</v>
          </cell>
          <cell r="AL301">
            <v>10</v>
          </cell>
          <cell r="AM301">
            <v>0</v>
          </cell>
          <cell r="AN301">
            <v>0</v>
          </cell>
          <cell r="AO301">
            <v>0</v>
          </cell>
          <cell r="AP301">
            <v>0</v>
          </cell>
          <cell r="AQ301">
            <v>0</v>
          </cell>
          <cell r="AR301">
            <v>0</v>
          </cell>
          <cell r="AS301">
            <v>55</v>
          </cell>
          <cell r="AT301">
            <v>13.75</v>
          </cell>
          <cell r="AU301">
            <v>574.9</v>
          </cell>
          <cell r="AV301">
            <v>143.72499999999999</v>
          </cell>
          <cell r="AW301">
            <v>574.9</v>
          </cell>
          <cell r="AX301">
            <v>574.9</v>
          </cell>
          <cell r="AY301">
            <v>0</v>
          </cell>
          <cell r="AZ301">
            <v>0</v>
          </cell>
          <cell r="BA301">
            <v>37.619999999999997</v>
          </cell>
          <cell r="BB301">
            <v>0</v>
          </cell>
          <cell r="BC301">
            <v>37.619999999999997</v>
          </cell>
          <cell r="BD301">
            <v>0</v>
          </cell>
          <cell r="BE301">
            <v>0</v>
          </cell>
          <cell r="BF301">
            <v>0</v>
          </cell>
          <cell r="BG301">
            <v>0</v>
          </cell>
          <cell r="BH301">
            <v>3318.0257999999999</v>
          </cell>
          <cell r="BI301">
            <v>3738.2750000000001</v>
          </cell>
          <cell r="BJ301">
            <v>3637.8683000000001</v>
          </cell>
          <cell r="BK301">
            <v>3775.895</v>
          </cell>
          <cell r="BL301">
            <v>3738.2750000000001</v>
          </cell>
          <cell r="BM301">
            <v>3775.895</v>
          </cell>
          <cell r="BN301" t="str">
            <v>&lt;--ADMw_F--</v>
          </cell>
          <cell r="BO301">
            <v>-4.4790000000000003E-3</v>
          </cell>
          <cell r="BP301">
            <v>0</v>
          </cell>
          <cell r="BQ301">
            <v>568.55999999999995</v>
          </cell>
          <cell r="BR301">
            <v>37</v>
          </cell>
          <cell r="BS301">
            <v>0.7</v>
          </cell>
          <cell r="BT301" t="str">
            <v>&lt;--Spacer--&gt;</v>
          </cell>
          <cell r="BU301" t="str">
            <v>&lt;--Spacer--&gt;</v>
          </cell>
          <cell r="BV301" t="str">
            <v>&lt;--Spacer--&gt;</v>
          </cell>
          <cell r="BW301" t="str">
            <v>&lt;--Spacer--&gt;</v>
          </cell>
          <cell r="BX301">
            <v>2223</v>
          </cell>
          <cell r="BY301">
            <v>7880000</v>
          </cell>
          <cell r="BZ301">
            <v>150000</v>
          </cell>
          <cell r="CA301">
            <v>0</v>
          </cell>
          <cell r="CB301">
            <v>50000</v>
          </cell>
          <cell r="CC301">
            <v>0</v>
          </cell>
          <cell r="CD301">
            <v>0</v>
          </cell>
          <cell r="CE301">
            <v>0</v>
          </cell>
          <cell r="CF301">
            <v>0</v>
          </cell>
          <cell r="CG301">
            <v>11.62</v>
          </cell>
          <cell r="CH301">
            <v>1680000</v>
          </cell>
          <cell r="CI301">
            <v>2648.12</v>
          </cell>
          <cell r="CJ301">
            <v>2903.28</v>
          </cell>
          <cell r="CK301">
            <v>2648.12</v>
          </cell>
          <cell r="CL301">
            <v>255.16</v>
          </cell>
          <cell r="CM301">
            <v>0</v>
          </cell>
          <cell r="CN301" t="str">
            <v>--ADMw_C--&gt;</v>
          </cell>
          <cell r="CO301">
            <v>2648.12</v>
          </cell>
          <cell r="CP301">
            <v>2903.28</v>
          </cell>
          <cell r="CQ301">
            <v>2648.12</v>
          </cell>
          <cell r="CR301">
            <v>255.16</v>
          </cell>
          <cell r="CS301">
            <v>445</v>
          </cell>
          <cell r="CT301">
            <v>319.36079999999998</v>
          </cell>
          <cell r="CU301">
            <v>46.9</v>
          </cell>
          <cell r="CV301">
            <v>325.43</v>
          </cell>
          <cell r="CW301">
            <v>162.715</v>
          </cell>
          <cell r="CX301">
            <v>347.36</v>
          </cell>
          <cell r="CY301">
            <v>325.43</v>
          </cell>
          <cell r="CZ301">
            <v>21.93</v>
          </cell>
          <cell r="DA301">
            <v>0</v>
          </cell>
          <cell r="DB301">
            <v>0</v>
          </cell>
          <cell r="DC301">
            <v>3.72</v>
          </cell>
          <cell r="DD301">
            <v>0</v>
          </cell>
          <cell r="DE301">
            <v>3.72</v>
          </cell>
          <cell r="DF301">
            <v>0</v>
          </cell>
          <cell r="DG301">
            <v>0</v>
          </cell>
          <cell r="DH301">
            <v>0</v>
          </cell>
          <cell r="DI301">
            <v>0</v>
          </cell>
          <cell r="DJ301">
            <v>0</v>
          </cell>
          <cell r="DK301">
            <v>55</v>
          </cell>
          <cell r="DL301">
            <v>13.75</v>
          </cell>
          <cell r="DM301">
            <v>508.72</v>
          </cell>
          <cell r="DN301">
            <v>127.18</v>
          </cell>
          <cell r="DO301">
            <v>558.23</v>
          </cell>
          <cell r="DP301">
            <v>508.72</v>
          </cell>
          <cell r="DQ301">
            <v>49.51</v>
          </cell>
          <cell r="DR301">
            <v>0</v>
          </cell>
          <cell r="DS301">
            <v>37.619999999999997</v>
          </cell>
          <cell r="DT301">
            <v>0</v>
          </cell>
          <cell r="DU301">
            <v>37.619999999999997</v>
          </cell>
          <cell r="DV301">
            <v>0</v>
          </cell>
          <cell r="DW301">
            <v>0</v>
          </cell>
          <cell r="DX301">
            <v>0</v>
          </cell>
          <cell r="DY301">
            <v>0</v>
          </cell>
          <cell r="DZ301">
            <v>3459.26</v>
          </cell>
          <cell r="EA301">
            <v>3318.0257999999999</v>
          </cell>
          <cell r="EB301">
            <v>3733.6224999999999</v>
          </cell>
          <cell r="EC301">
            <v>3637.8683000000001</v>
          </cell>
          <cell r="ED301">
            <v>3459.26</v>
          </cell>
          <cell r="EE301">
            <v>3733.6224999999999</v>
          </cell>
          <cell r="EF301" t="str">
            <v>&lt;--ADMw_C--</v>
          </cell>
          <cell r="EG301">
            <v>-9.0360000000000006E-3</v>
          </cell>
          <cell r="EH301">
            <v>0</v>
          </cell>
          <cell r="EI301">
            <v>573.42999999999995</v>
          </cell>
          <cell r="EJ301">
            <v>42</v>
          </cell>
          <cell r="EK301">
            <v>0.7</v>
          </cell>
          <cell r="EL301" t="str">
            <v>&lt;--Spacer--&gt;</v>
          </cell>
          <cell r="EM301" t="str">
            <v>&lt;--Spacer--&gt;</v>
          </cell>
          <cell r="EN301" t="str">
            <v>&lt;--Spacer--&gt;</v>
          </cell>
          <cell r="EO301" t="str">
            <v>&lt;--Spacer--&gt;</v>
          </cell>
          <cell r="EP301">
            <v>2223</v>
          </cell>
          <cell r="EQ301">
            <v>8211744</v>
          </cell>
          <cell r="ER301">
            <v>141225</v>
          </cell>
          <cell r="ES301">
            <v>315165</v>
          </cell>
          <cell r="ET301">
            <v>48009</v>
          </cell>
          <cell r="EU301">
            <v>0</v>
          </cell>
          <cell r="EV301">
            <v>0</v>
          </cell>
          <cell r="EW301">
            <v>0</v>
          </cell>
          <cell r="EX301">
            <v>0</v>
          </cell>
          <cell r="EY301">
            <v>11.75</v>
          </cell>
          <cell r="EZ301">
            <v>1547627</v>
          </cell>
          <cell r="FA301">
            <v>2756.31</v>
          </cell>
          <cell r="FB301">
            <v>2969</v>
          </cell>
          <cell r="FC301">
            <v>2756.31</v>
          </cell>
          <cell r="FD301">
            <v>212.69</v>
          </cell>
          <cell r="FE301">
            <v>0</v>
          </cell>
          <cell r="FF301" t="str">
            <v>--ADMw_P--&gt;</v>
          </cell>
          <cell r="FG301">
            <v>2756.31</v>
          </cell>
          <cell r="FH301">
            <v>2969</v>
          </cell>
          <cell r="FI301">
            <v>2756.31</v>
          </cell>
          <cell r="FJ301">
            <v>212.69</v>
          </cell>
          <cell r="FK301">
            <v>467</v>
          </cell>
          <cell r="FL301">
            <v>326.58999999999997</v>
          </cell>
          <cell r="FM301">
            <v>46.9</v>
          </cell>
          <cell r="FN301">
            <v>346.09</v>
          </cell>
          <cell r="FO301">
            <v>173.04499999999999</v>
          </cell>
          <cell r="FP301">
            <v>373.34</v>
          </cell>
          <cell r="FQ301">
            <v>346.09</v>
          </cell>
          <cell r="FR301">
            <v>27.25</v>
          </cell>
          <cell r="FS301">
            <v>1.77</v>
          </cell>
          <cell r="FT301">
            <v>1.77</v>
          </cell>
          <cell r="FU301">
            <v>1.77</v>
          </cell>
          <cell r="FV301">
            <v>1.77</v>
          </cell>
          <cell r="FW301">
            <v>0</v>
          </cell>
          <cell r="FX301">
            <v>0</v>
          </cell>
          <cell r="FY301">
            <v>0</v>
          </cell>
          <cell r="FZ301">
            <v>0</v>
          </cell>
          <cell r="GA301">
            <v>0</v>
          </cell>
          <cell r="GB301">
            <v>0</v>
          </cell>
          <cell r="GC301">
            <v>78</v>
          </cell>
          <cell r="GD301">
            <v>19.5</v>
          </cell>
          <cell r="GE301">
            <v>540.58000000000004</v>
          </cell>
          <cell r="GF301">
            <v>135.14500000000001</v>
          </cell>
          <cell r="GG301">
            <v>582.29</v>
          </cell>
          <cell r="GH301">
            <v>540.58000000000004</v>
          </cell>
          <cell r="GI301">
            <v>41.71</v>
          </cell>
          <cell r="GJ301">
            <v>0</v>
          </cell>
          <cell r="GK301">
            <v>37.619999999999997</v>
          </cell>
          <cell r="GL301">
            <v>0</v>
          </cell>
          <cell r="GM301">
            <v>37.619999999999997</v>
          </cell>
          <cell r="GN301">
            <v>0</v>
          </cell>
          <cell r="GO301">
            <v>0</v>
          </cell>
          <cell r="GP301">
            <v>0</v>
          </cell>
          <cell r="GQ301">
            <v>0</v>
          </cell>
          <cell r="GR301">
            <v>3560.5418</v>
          </cell>
          <cell r="GS301">
            <v>3459.26</v>
          </cell>
          <cell r="GT301">
            <v>3840.2293</v>
          </cell>
          <cell r="GU301">
            <v>3733.6224999999999</v>
          </cell>
          <cell r="GV301">
            <v>3560.5418</v>
          </cell>
          <cell r="GW301">
            <v>3840.2293</v>
          </cell>
          <cell r="GX301" t="str">
            <v>&lt;--ADMw_P--</v>
          </cell>
          <cell r="GY301">
            <v>-1.0165E-2</v>
          </cell>
          <cell r="GZ301">
            <v>0</v>
          </cell>
          <cell r="HA301">
            <v>521.26</v>
          </cell>
          <cell r="HB301">
            <v>33</v>
          </cell>
          <cell r="HC301">
            <v>0.7</v>
          </cell>
          <cell r="HD301" t="str">
            <v>&lt;--Spacer--&gt;</v>
          </cell>
          <cell r="HE301" t="str">
            <v>&lt;--Spacer--&gt;</v>
          </cell>
          <cell r="HF301" t="str">
            <v>&lt;--Spacer--&gt;</v>
          </cell>
          <cell r="HG301" t="str">
            <v>&lt;--Spacer--&gt;</v>
          </cell>
          <cell r="HH301">
            <v>2223</v>
          </cell>
          <cell r="HI301">
            <v>7753323</v>
          </cell>
          <cell r="HJ301">
            <v>20836</v>
          </cell>
          <cell r="HK301">
            <v>378179</v>
          </cell>
          <cell r="HL301">
            <v>53176</v>
          </cell>
          <cell r="HM301">
            <v>0</v>
          </cell>
          <cell r="HN301">
            <v>0</v>
          </cell>
          <cell r="HO301">
            <v>0</v>
          </cell>
          <cell r="HP301">
            <v>0</v>
          </cell>
          <cell r="HQ301">
            <v>12.02</v>
          </cell>
          <cell r="HR301">
            <v>1405460</v>
          </cell>
          <cell r="HS301">
            <v>2817.07</v>
          </cell>
          <cell r="HT301">
            <v>3034.38</v>
          </cell>
          <cell r="HU301">
            <v>2817.07</v>
          </cell>
          <cell r="HV301">
            <v>217.31</v>
          </cell>
          <cell r="HW301">
            <v>0</v>
          </cell>
          <cell r="HX301" t="str">
            <v>--ADMw_O--&gt;</v>
          </cell>
          <cell r="HY301">
            <v>2817.07</v>
          </cell>
          <cell r="HZ301">
            <v>3034.38</v>
          </cell>
          <cell r="IA301">
            <v>2817.07</v>
          </cell>
          <cell r="IB301">
            <v>217.31</v>
          </cell>
          <cell r="IC301">
            <v>465</v>
          </cell>
          <cell r="ID301">
            <v>333.78179999999998</v>
          </cell>
          <cell r="IE301">
            <v>33.5</v>
          </cell>
          <cell r="IF301">
            <v>395.27</v>
          </cell>
          <cell r="IG301">
            <v>197.63499999999999</v>
          </cell>
          <cell r="IH301">
            <v>427.44</v>
          </cell>
          <cell r="II301">
            <v>395.27</v>
          </cell>
          <cell r="IJ301">
            <v>32.17</v>
          </cell>
          <cell r="IK301">
            <v>0.43</v>
          </cell>
          <cell r="IL301">
            <v>0.43</v>
          </cell>
          <cell r="IM301">
            <v>0.43</v>
          </cell>
          <cell r="IN301">
            <v>0.43</v>
          </cell>
          <cell r="IO301">
            <v>0</v>
          </cell>
          <cell r="IP301">
            <v>0</v>
          </cell>
          <cell r="IQ301">
            <v>0</v>
          </cell>
          <cell r="IR301">
            <v>0</v>
          </cell>
          <cell r="IS301">
            <v>0</v>
          </cell>
          <cell r="IT301">
            <v>0</v>
          </cell>
          <cell r="IU301">
            <v>71</v>
          </cell>
          <cell r="IV301">
            <v>17.75</v>
          </cell>
          <cell r="IW301">
            <v>641.5</v>
          </cell>
          <cell r="IX301">
            <v>160.375</v>
          </cell>
          <cell r="IY301">
            <v>690.99</v>
          </cell>
          <cell r="IZ301">
            <v>641.5</v>
          </cell>
          <cell r="JA301">
            <v>49.49</v>
          </cell>
          <cell r="JB301">
            <v>0</v>
          </cell>
          <cell r="JC301">
            <v>33.92</v>
          </cell>
          <cell r="JD301">
            <v>0</v>
          </cell>
          <cell r="JE301">
            <v>33.92</v>
          </cell>
          <cell r="JF301">
            <v>0</v>
          </cell>
          <cell r="JG301">
            <v>0</v>
          </cell>
          <cell r="JH301">
            <v>0</v>
          </cell>
          <cell r="JI301">
            <v>0</v>
          </cell>
          <cell r="JJ301">
            <v>3560.5418</v>
          </cell>
          <cell r="JK301">
            <v>3840.2293</v>
          </cell>
          <cell r="JL301" t="str">
            <v>&lt;--ADMw_O--</v>
          </cell>
          <cell r="JM301">
            <v>-1.0763E-2</v>
          </cell>
          <cell r="JN301">
            <v>0</v>
          </cell>
          <cell r="JO301">
            <v>463.18</v>
          </cell>
          <cell r="JP301">
            <v>27</v>
          </cell>
          <cell r="JQ301">
            <v>0.7</v>
          </cell>
          <cell r="JR301">
            <v>43640.35126797454</v>
          </cell>
          <cell r="JS301">
            <v>1</v>
          </cell>
          <cell r="JT301">
            <v>2</v>
          </cell>
        </row>
        <row r="302">
          <cell r="A302">
            <v>1095</v>
          </cell>
          <cell r="B302">
            <v>4131</v>
          </cell>
          <cell r="D302" t="str">
            <v>Wasco</v>
          </cell>
          <cell r="E302" t="str">
            <v>North Wasco County SD 21</v>
          </cell>
          <cell r="F302" t="str">
            <v>Mosier Community School</v>
          </cell>
          <cell r="H302">
            <v>0</v>
          </cell>
          <cell r="I302">
            <v>0</v>
          </cell>
          <cell r="J302">
            <v>0</v>
          </cell>
          <cell r="K302">
            <v>0</v>
          </cell>
          <cell r="L302">
            <v>0</v>
          </cell>
          <cell r="M302">
            <v>0</v>
          </cell>
          <cell r="N302">
            <v>0</v>
          </cell>
          <cell r="O302">
            <v>0</v>
          </cell>
          <cell r="P302">
            <v>0</v>
          </cell>
          <cell r="Q302">
            <v>0</v>
          </cell>
          <cell r="R302">
            <v>0</v>
          </cell>
          <cell r="T302">
            <v>0</v>
          </cell>
          <cell r="U302">
            <v>0</v>
          </cell>
          <cell r="V302" t="str">
            <v>--ADMw_F--&gt;</v>
          </cell>
          <cell r="W302">
            <v>0</v>
          </cell>
          <cell r="Y302">
            <v>0</v>
          </cell>
          <cell r="Z302">
            <v>0</v>
          </cell>
          <cell r="AA302">
            <v>0</v>
          </cell>
          <cell r="AB302">
            <v>0</v>
          </cell>
          <cell r="AC302">
            <v>0</v>
          </cell>
          <cell r="AD302">
            <v>0</v>
          </cell>
          <cell r="AE302">
            <v>0</v>
          </cell>
          <cell r="AG302">
            <v>0</v>
          </cell>
          <cell r="AH302">
            <v>0</v>
          </cell>
          <cell r="AI302">
            <v>0</v>
          </cell>
          <cell r="AJ302">
            <v>0</v>
          </cell>
          <cell r="AL302">
            <v>0</v>
          </cell>
          <cell r="AM302">
            <v>0</v>
          </cell>
          <cell r="AN302">
            <v>0</v>
          </cell>
          <cell r="AO302">
            <v>0</v>
          </cell>
          <cell r="AQ302">
            <v>0</v>
          </cell>
          <cell r="AR302">
            <v>0</v>
          </cell>
          <cell r="AS302">
            <v>0</v>
          </cell>
          <cell r="AT302">
            <v>0</v>
          </cell>
          <cell r="AU302">
            <v>0</v>
          </cell>
          <cell r="AV302">
            <v>0</v>
          </cell>
          <cell r="AX302">
            <v>0</v>
          </cell>
          <cell r="AY302">
            <v>0</v>
          </cell>
          <cell r="AZ302">
            <v>37.619999999999997</v>
          </cell>
          <cell r="BB302">
            <v>37.619999999999997</v>
          </cell>
          <cell r="BC302">
            <v>0</v>
          </cell>
          <cell r="BD302">
            <v>0</v>
          </cell>
          <cell r="BF302">
            <v>0</v>
          </cell>
          <cell r="BG302">
            <v>0</v>
          </cell>
          <cell r="BH302">
            <v>256.54500000000002</v>
          </cell>
          <cell r="BI302">
            <v>37.619999999999997</v>
          </cell>
          <cell r="BL302">
            <v>256.54500000000002</v>
          </cell>
          <cell r="BN302" t="str">
            <v>&lt;--ADMw_F--</v>
          </cell>
          <cell r="BO302">
            <v>0</v>
          </cell>
          <cell r="BP302">
            <v>0</v>
          </cell>
          <cell r="BQ302">
            <v>0</v>
          </cell>
          <cell r="BR302">
            <v>0</v>
          </cell>
          <cell r="BS302">
            <v>0</v>
          </cell>
          <cell r="BT302" t="str">
            <v>&lt;--Spacer--&gt;</v>
          </cell>
          <cell r="BU302" t="str">
            <v>&lt;--Spacer--&gt;</v>
          </cell>
          <cell r="BV302" t="str">
            <v>&lt;--Spacer--&gt;</v>
          </cell>
          <cell r="BW302" t="str">
            <v>&lt;--Spacer--&gt;</v>
          </cell>
          <cell r="BY302">
            <v>0</v>
          </cell>
          <cell r="BZ302">
            <v>0</v>
          </cell>
          <cell r="CA302">
            <v>0</v>
          </cell>
          <cell r="CB302">
            <v>0</v>
          </cell>
          <cell r="CC302">
            <v>0</v>
          </cell>
          <cell r="CD302">
            <v>0</v>
          </cell>
          <cell r="CE302">
            <v>0</v>
          </cell>
          <cell r="CF302">
            <v>0</v>
          </cell>
          <cell r="CG302">
            <v>0</v>
          </cell>
          <cell r="CH302">
            <v>0</v>
          </cell>
          <cell r="CI302">
            <v>198.34</v>
          </cell>
          <cell r="CK302">
            <v>198.34</v>
          </cell>
          <cell r="CL302">
            <v>0</v>
          </cell>
          <cell r="CM302">
            <v>0</v>
          </cell>
          <cell r="CN302" t="str">
            <v>--ADMw_C--&gt;</v>
          </cell>
          <cell r="CO302">
            <v>198.34</v>
          </cell>
          <cell r="CQ302">
            <v>198.34</v>
          </cell>
          <cell r="CR302">
            <v>0</v>
          </cell>
          <cell r="CS302">
            <v>0</v>
          </cell>
          <cell r="CT302">
            <v>0</v>
          </cell>
          <cell r="CU302">
            <v>0</v>
          </cell>
          <cell r="CV302">
            <v>21.93</v>
          </cell>
          <cell r="CW302">
            <v>10.965</v>
          </cell>
          <cell r="CY302">
            <v>21.93</v>
          </cell>
          <cell r="CZ302">
            <v>0</v>
          </cell>
          <cell r="DA302">
            <v>0</v>
          </cell>
          <cell r="DB302">
            <v>0</v>
          </cell>
          <cell r="DD302">
            <v>0</v>
          </cell>
          <cell r="DE302">
            <v>0</v>
          </cell>
          <cell r="DF302">
            <v>0</v>
          </cell>
          <cell r="DG302">
            <v>0</v>
          </cell>
          <cell r="DI302">
            <v>0</v>
          </cell>
          <cell r="DJ302">
            <v>0</v>
          </cell>
          <cell r="DK302">
            <v>0</v>
          </cell>
          <cell r="DL302">
            <v>0</v>
          </cell>
          <cell r="DM302">
            <v>38.479999999999997</v>
          </cell>
          <cell r="DN302">
            <v>9.6199999999999992</v>
          </cell>
          <cell r="DP302">
            <v>38.479999999999997</v>
          </cell>
          <cell r="DQ302">
            <v>0</v>
          </cell>
          <cell r="DR302">
            <v>37.619999999999997</v>
          </cell>
          <cell r="DT302">
            <v>37.619999999999997</v>
          </cell>
          <cell r="DU302">
            <v>0</v>
          </cell>
          <cell r="DV302">
            <v>0</v>
          </cell>
          <cell r="DX302">
            <v>0</v>
          </cell>
          <cell r="DY302">
            <v>0</v>
          </cell>
          <cell r="DZ302">
            <v>274.36250000000001</v>
          </cell>
          <cell r="EA302">
            <v>256.54500000000002</v>
          </cell>
          <cell r="ED302">
            <v>274.36250000000001</v>
          </cell>
          <cell r="EF302" t="str">
            <v>&lt;--ADMw_C--</v>
          </cell>
          <cell r="EG302">
            <v>-9.0360000000000006E-3</v>
          </cell>
          <cell r="EH302">
            <v>0</v>
          </cell>
          <cell r="EI302">
            <v>0</v>
          </cell>
          <cell r="EJ302">
            <v>0</v>
          </cell>
          <cell r="EK302">
            <v>0</v>
          </cell>
          <cell r="EL302" t="str">
            <v>&lt;--Spacer--&gt;</v>
          </cell>
          <cell r="EM302" t="str">
            <v>&lt;--Spacer--&gt;</v>
          </cell>
          <cell r="EN302" t="str">
            <v>&lt;--Spacer--&gt;</v>
          </cell>
          <cell r="EO302" t="str">
            <v>&lt;--Spacer--&gt;</v>
          </cell>
          <cell r="EQ302">
            <v>0</v>
          </cell>
          <cell r="ER302">
            <v>0</v>
          </cell>
          <cell r="ES302">
            <v>0</v>
          </cell>
          <cell r="ET302">
            <v>0</v>
          </cell>
          <cell r="EU302">
            <v>0</v>
          </cell>
          <cell r="EV302">
            <v>0</v>
          </cell>
          <cell r="EW302">
            <v>0</v>
          </cell>
          <cell r="EX302">
            <v>0</v>
          </cell>
          <cell r="EY302">
            <v>0</v>
          </cell>
          <cell r="EZ302">
            <v>0</v>
          </cell>
          <cell r="FA302">
            <v>212.69</v>
          </cell>
          <cell r="FC302">
            <v>212.69</v>
          </cell>
          <cell r="FD302">
            <v>0</v>
          </cell>
          <cell r="FE302">
            <v>0</v>
          </cell>
          <cell r="FF302" t="str">
            <v>--ADMw_P--&gt;</v>
          </cell>
          <cell r="FG302">
            <v>212.69</v>
          </cell>
          <cell r="FI302">
            <v>212.69</v>
          </cell>
          <cell r="FJ302">
            <v>0</v>
          </cell>
          <cell r="FK302">
            <v>0</v>
          </cell>
          <cell r="FL302">
            <v>0</v>
          </cell>
          <cell r="FM302">
            <v>0</v>
          </cell>
          <cell r="FN302">
            <v>27.25</v>
          </cell>
          <cell r="FO302">
            <v>13.625</v>
          </cell>
          <cell r="FQ302">
            <v>27.25</v>
          </cell>
          <cell r="FR302">
            <v>0</v>
          </cell>
          <cell r="FS302">
            <v>0</v>
          </cell>
          <cell r="FT302">
            <v>0</v>
          </cell>
          <cell r="FV302">
            <v>0</v>
          </cell>
          <cell r="FW302">
            <v>0</v>
          </cell>
          <cell r="FX302">
            <v>0</v>
          </cell>
          <cell r="FY302">
            <v>0</v>
          </cell>
          <cell r="GA302">
            <v>0</v>
          </cell>
          <cell r="GB302">
            <v>0</v>
          </cell>
          <cell r="GC302">
            <v>0</v>
          </cell>
          <cell r="GD302">
            <v>0</v>
          </cell>
          <cell r="GE302">
            <v>41.71</v>
          </cell>
          <cell r="GF302">
            <v>10.4275</v>
          </cell>
          <cell r="GH302">
            <v>41.71</v>
          </cell>
          <cell r="GI302">
            <v>0</v>
          </cell>
          <cell r="GJ302">
            <v>37.619999999999997</v>
          </cell>
          <cell r="GL302">
            <v>37.619999999999997</v>
          </cell>
          <cell r="GM302">
            <v>0</v>
          </cell>
          <cell r="GN302">
            <v>0</v>
          </cell>
          <cell r="GP302">
            <v>0</v>
          </cell>
          <cell r="GQ302">
            <v>0</v>
          </cell>
          <cell r="GR302">
            <v>279.6875</v>
          </cell>
          <cell r="GS302">
            <v>274.36250000000001</v>
          </cell>
          <cell r="GV302">
            <v>279.6875</v>
          </cell>
          <cell r="GX302" t="str">
            <v>&lt;--ADMw_P--</v>
          </cell>
          <cell r="GY302">
            <v>0</v>
          </cell>
          <cell r="GZ302">
            <v>0</v>
          </cell>
          <cell r="HA302">
            <v>0</v>
          </cell>
          <cell r="HB302">
            <v>0</v>
          </cell>
          <cell r="HC302">
            <v>0</v>
          </cell>
          <cell r="HD302" t="str">
            <v>&lt;--Spacer--&gt;</v>
          </cell>
          <cell r="HE302" t="str">
            <v>&lt;--Spacer--&gt;</v>
          </cell>
          <cell r="HF302" t="str">
            <v>&lt;--Spacer--&gt;</v>
          </cell>
          <cell r="HG302" t="str">
            <v>&lt;--Spacer--&gt;</v>
          </cell>
          <cell r="HI302">
            <v>0</v>
          </cell>
          <cell r="HJ302">
            <v>0</v>
          </cell>
          <cell r="HK302">
            <v>0</v>
          </cell>
          <cell r="HL302">
            <v>0</v>
          </cell>
          <cell r="HM302">
            <v>0</v>
          </cell>
          <cell r="HN302">
            <v>0</v>
          </cell>
          <cell r="HO302">
            <v>0</v>
          </cell>
          <cell r="HP302">
            <v>0</v>
          </cell>
          <cell r="HQ302">
            <v>0</v>
          </cell>
          <cell r="HR302">
            <v>0</v>
          </cell>
          <cell r="HS302">
            <v>217.31</v>
          </cell>
          <cell r="HU302">
            <v>217.31</v>
          </cell>
          <cell r="HV302">
            <v>0</v>
          </cell>
          <cell r="HW302">
            <v>0</v>
          </cell>
          <cell r="HX302" t="str">
            <v>--ADMw_O--&gt;</v>
          </cell>
          <cell r="HY302">
            <v>217.31</v>
          </cell>
          <cell r="IA302">
            <v>217.31</v>
          </cell>
          <cell r="IB302">
            <v>0</v>
          </cell>
          <cell r="IC302">
            <v>0</v>
          </cell>
          <cell r="ID302">
            <v>0</v>
          </cell>
          <cell r="IE302">
            <v>0</v>
          </cell>
          <cell r="IF302">
            <v>32.17</v>
          </cell>
          <cell r="IG302">
            <v>16.085000000000001</v>
          </cell>
          <cell r="II302">
            <v>32.17</v>
          </cell>
          <cell r="IJ302">
            <v>0</v>
          </cell>
          <cell r="IK302">
            <v>0</v>
          </cell>
          <cell r="IL302">
            <v>0</v>
          </cell>
          <cell r="IN302">
            <v>0</v>
          </cell>
          <cell r="IO302">
            <v>0</v>
          </cell>
          <cell r="IP302">
            <v>0</v>
          </cell>
          <cell r="IQ302">
            <v>0</v>
          </cell>
          <cell r="IS302">
            <v>0</v>
          </cell>
          <cell r="IT302">
            <v>0</v>
          </cell>
          <cell r="IU302">
            <v>0</v>
          </cell>
          <cell r="IV302">
            <v>0</v>
          </cell>
          <cell r="IW302">
            <v>49.49</v>
          </cell>
          <cell r="IX302">
            <v>12.3725</v>
          </cell>
          <cell r="IZ302">
            <v>49.49</v>
          </cell>
          <cell r="JA302">
            <v>0</v>
          </cell>
          <cell r="JB302">
            <v>33.92</v>
          </cell>
          <cell r="JD302">
            <v>33.92</v>
          </cell>
          <cell r="JE302">
            <v>0</v>
          </cell>
          <cell r="JF302">
            <v>0</v>
          </cell>
          <cell r="JH302">
            <v>0</v>
          </cell>
          <cell r="JI302">
            <v>0</v>
          </cell>
          <cell r="JJ302">
            <v>279.6875</v>
          </cell>
          <cell r="JL302" t="str">
            <v>&lt;--ADMw_O--</v>
          </cell>
          <cell r="JM302">
            <v>0</v>
          </cell>
          <cell r="JN302">
            <v>0</v>
          </cell>
          <cell r="JO302">
            <v>0</v>
          </cell>
          <cell r="JP302">
            <v>0</v>
          </cell>
          <cell r="JQ302">
            <v>0</v>
          </cell>
          <cell r="JR302">
            <v>43640.35126797454</v>
          </cell>
          <cell r="JS302">
            <v>1</v>
          </cell>
          <cell r="JT302">
            <v>3</v>
          </cell>
        </row>
        <row r="303">
          <cell r="A303">
            <v>5250</v>
          </cell>
          <cell r="B303">
            <v>4131</v>
          </cell>
          <cell r="D303" t="str">
            <v>Wasco</v>
          </cell>
          <cell r="E303" t="str">
            <v>North Wasco County SD 21</v>
          </cell>
          <cell r="F303" t="str">
            <v>Wahtonka Community School</v>
          </cell>
          <cell r="H303">
            <v>0</v>
          </cell>
          <cell r="I303">
            <v>0</v>
          </cell>
          <cell r="J303">
            <v>0</v>
          </cell>
          <cell r="K303">
            <v>0</v>
          </cell>
          <cell r="L303">
            <v>0</v>
          </cell>
          <cell r="M303">
            <v>0</v>
          </cell>
          <cell r="N303">
            <v>0</v>
          </cell>
          <cell r="O303">
            <v>0</v>
          </cell>
          <cell r="P303">
            <v>0</v>
          </cell>
          <cell r="Q303">
            <v>0</v>
          </cell>
          <cell r="R303">
            <v>0</v>
          </cell>
          <cell r="T303">
            <v>0</v>
          </cell>
          <cell r="U303">
            <v>0</v>
          </cell>
          <cell r="V303" t="str">
            <v>--ADMw_F--&gt;</v>
          </cell>
          <cell r="W303">
            <v>0</v>
          </cell>
          <cell r="Y303">
            <v>0</v>
          </cell>
          <cell r="Z303">
            <v>0</v>
          </cell>
          <cell r="AA303">
            <v>0</v>
          </cell>
          <cell r="AB303">
            <v>0</v>
          </cell>
          <cell r="AC303">
            <v>0</v>
          </cell>
          <cell r="AD303">
            <v>0</v>
          </cell>
          <cell r="AE303">
            <v>0</v>
          </cell>
          <cell r="AG303">
            <v>0</v>
          </cell>
          <cell r="AH303">
            <v>0</v>
          </cell>
          <cell r="AI303">
            <v>0</v>
          </cell>
          <cell r="AJ303">
            <v>0</v>
          </cell>
          <cell r="AL303">
            <v>0</v>
          </cell>
          <cell r="AM303">
            <v>0</v>
          </cell>
          <cell r="AN303">
            <v>0</v>
          </cell>
          <cell r="AO303">
            <v>0</v>
          </cell>
          <cell r="AQ303">
            <v>0</v>
          </cell>
          <cell r="AR303">
            <v>0</v>
          </cell>
          <cell r="AS303">
            <v>0</v>
          </cell>
          <cell r="AT303">
            <v>0</v>
          </cell>
          <cell r="AU303">
            <v>0</v>
          </cell>
          <cell r="AV303">
            <v>0</v>
          </cell>
          <cell r="AX303">
            <v>0</v>
          </cell>
          <cell r="AY303">
            <v>0</v>
          </cell>
          <cell r="AZ303">
            <v>0</v>
          </cell>
          <cell r="BB303">
            <v>0</v>
          </cell>
          <cell r="BC303">
            <v>0</v>
          </cell>
          <cell r="BD303">
            <v>0</v>
          </cell>
          <cell r="BF303">
            <v>0</v>
          </cell>
          <cell r="BG303">
            <v>0</v>
          </cell>
          <cell r="BH303">
            <v>63.297499999999999</v>
          </cell>
          <cell r="BI303">
            <v>0</v>
          </cell>
          <cell r="BL303">
            <v>63.297499999999999</v>
          </cell>
          <cell r="BN303" t="str">
            <v>&lt;--ADMw_F--</v>
          </cell>
          <cell r="BO303">
            <v>0</v>
          </cell>
          <cell r="BP303">
            <v>0</v>
          </cell>
          <cell r="BQ303">
            <v>0</v>
          </cell>
          <cell r="BR303">
            <v>0</v>
          </cell>
          <cell r="BS303">
            <v>0</v>
          </cell>
          <cell r="BT303" t="str">
            <v>&lt;--Spacer--&gt;</v>
          </cell>
          <cell r="BU303" t="str">
            <v>&lt;--Spacer--&gt;</v>
          </cell>
          <cell r="BV303" t="str">
            <v>&lt;--Spacer--&gt;</v>
          </cell>
          <cell r="BW303" t="str">
            <v>&lt;--Spacer--&gt;</v>
          </cell>
          <cell r="BY303">
            <v>0</v>
          </cell>
          <cell r="BZ303">
            <v>0</v>
          </cell>
          <cell r="CA303">
            <v>0</v>
          </cell>
          <cell r="CB303">
            <v>0</v>
          </cell>
          <cell r="CC303">
            <v>0</v>
          </cell>
          <cell r="CD303">
            <v>0</v>
          </cell>
          <cell r="CE303">
            <v>0</v>
          </cell>
          <cell r="CF303">
            <v>0</v>
          </cell>
          <cell r="CG303">
            <v>0</v>
          </cell>
          <cell r="CH303">
            <v>0</v>
          </cell>
          <cell r="CI303">
            <v>56.82</v>
          </cell>
          <cell r="CK303">
            <v>56.82</v>
          </cell>
          <cell r="CL303">
            <v>0</v>
          </cell>
          <cell r="CM303">
            <v>0</v>
          </cell>
          <cell r="CN303" t="str">
            <v>--ADMw_C--&gt;</v>
          </cell>
          <cell r="CO303">
            <v>56.82</v>
          </cell>
          <cell r="CQ303">
            <v>56.82</v>
          </cell>
          <cell r="CR303">
            <v>0</v>
          </cell>
          <cell r="CS303">
            <v>0</v>
          </cell>
          <cell r="CT303">
            <v>0</v>
          </cell>
          <cell r="CU303">
            <v>0</v>
          </cell>
          <cell r="CV303">
            <v>0</v>
          </cell>
          <cell r="CW303">
            <v>0</v>
          </cell>
          <cell r="CY303">
            <v>0</v>
          </cell>
          <cell r="CZ303">
            <v>0</v>
          </cell>
          <cell r="DA303">
            <v>3.72</v>
          </cell>
          <cell r="DB303">
            <v>3.72</v>
          </cell>
          <cell r="DD303">
            <v>3.72</v>
          </cell>
          <cell r="DE303">
            <v>0</v>
          </cell>
          <cell r="DF303">
            <v>0</v>
          </cell>
          <cell r="DG303">
            <v>0</v>
          </cell>
          <cell r="DI303">
            <v>0</v>
          </cell>
          <cell r="DJ303">
            <v>0</v>
          </cell>
          <cell r="DK303">
            <v>0</v>
          </cell>
          <cell r="DL303">
            <v>0</v>
          </cell>
          <cell r="DM303">
            <v>11.03</v>
          </cell>
          <cell r="DN303">
            <v>2.7574999999999998</v>
          </cell>
          <cell r="DP303">
            <v>11.03</v>
          </cell>
          <cell r="DQ303">
            <v>0</v>
          </cell>
          <cell r="DR303">
            <v>0</v>
          </cell>
          <cell r="DT303">
            <v>0</v>
          </cell>
          <cell r="DU303">
            <v>0</v>
          </cell>
          <cell r="DV303">
            <v>0</v>
          </cell>
          <cell r="DX303">
            <v>0</v>
          </cell>
          <cell r="DY303">
            <v>0</v>
          </cell>
          <cell r="DZ303">
            <v>0</v>
          </cell>
          <cell r="EA303">
            <v>63.297499999999999</v>
          </cell>
          <cell r="ED303">
            <v>63.297499999999999</v>
          </cell>
          <cell r="EF303" t="str">
            <v>&lt;--ADMw_C--</v>
          </cell>
          <cell r="EG303">
            <v>-9.0360000000000006E-3</v>
          </cell>
          <cell r="EH303">
            <v>0</v>
          </cell>
          <cell r="EI303">
            <v>0</v>
          </cell>
          <cell r="EJ303">
            <v>0</v>
          </cell>
          <cell r="EK303">
            <v>0</v>
          </cell>
          <cell r="EL303" t="str">
            <v>&lt;--Spacer--&gt;</v>
          </cell>
          <cell r="EM303" t="str">
            <v>&lt;--Spacer--&gt;</v>
          </cell>
          <cell r="EN303" t="str">
            <v>&lt;--Spacer--&gt;</v>
          </cell>
          <cell r="EO303" t="str">
            <v>&lt;--Spacer--&gt;</v>
          </cell>
          <cell r="FF303" t="str">
            <v>--ADMw_P--&gt;</v>
          </cell>
          <cell r="GX303" t="str">
            <v>&lt;--ADMw_P--</v>
          </cell>
          <cell r="HD303" t="str">
            <v>&lt;--Spacer--&gt;</v>
          </cell>
          <cell r="HE303" t="str">
            <v>&lt;--Spacer--&gt;</v>
          </cell>
          <cell r="HF303" t="str">
            <v>&lt;--Spacer--&gt;</v>
          </cell>
          <cell r="HG303" t="str">
            <v>&lt;--Spacer--&gt;</v>
          </cell>
          <cell r="HX303" t="str">
            <v>--ADMw_O--&gt;</v>
          </cell>
          <cell r="JL303" t="str">
            <v>&lt;--ADMw_O--</v>
          </cell>
          <cell r="JR303">
            <v>43640.35126797454</v>
          </cell>
          <cell r="JS303">
            <v>1</v>
          </cell>
          <cell r="JT303">
            <v>3</v>
          </cell>
        </row>
        <row r="304">
          <cell r="A304">
            <v>5061</v>
          </cell>
          <cell r="B304">
            <v>2103</v>
          </cell>
          <cell r="D304" t="str">
            <v>Washington</v>
          </cell>
          <cell r="E304" t="str">
            <v>Scio SD 95</v>
          </cell>
          <cell r="F304" t="str">
            <v>Oregon Virtual Education</v>
          </cell>
          <cell r="H304">
            <v>0</v>
          </cell>
          <cell r="I304">
            <v>0</v>
          </cell>
          <cell r="J304">
            <v>0</v>
          </cell>
          <cell r="K304">
            <v>0</v>
          </cell>
          <cell r="L304">
            <v>0</v>
          </cell>
          <cell r="M304">
            <v>0</v>
          </cell>
          <cell r="N304">
            <v>0</v>
          </cell>
          <cell r="O304">
            <v>0</v>
          </cell>
          <cell r="P304">
            <v>0</v>
          </cell>
          <cell r="Q304">
            <v>0</v>
          </cell>
          <cell r="R304">
            <v>0</v>
          </cell>
          <cell r="T304">
            <v>0</v>
          </cell>
          <cell r="U304">
            <v>0</v>
          </cell>
          <cell r="V304" t="str">
            <v>--ADMw_F--&gt;</v>
          </cell>
          <cell r="W304">
            <v>0</v>
          </cell>
          <cell r="Y304">
            <v>0</v>
          </cell>
          <cell r="Z304">
            <v>0</v>
          </cell>
          <cell r="AA304">
            <v>0</v>
          </cell>
          <cell r="AB304">
            <v>0</v>
          </cell>
          <cell r="AC304">
            <v>0</v>
          </cell>
          <cell r="AD304">
            <v>0</v>
          </cell>
          <cell r="AE304">
            <v>0</v>
          </cell>
          <cell r="AG304">
            <v>0</v>
          </cell>
          <cell r="AH304">
            <v>0</v>
          </cell>
          <cell r="AI304">
            <v>0</v>
          </cell>
          <cell r="AJ304">
            <v>0</v>
          </cell>
          <cell r="AL304">
            <v>0</v>
          </cell>
          <cell r="AM304">
            <v>0</v>
          </cell>
          <cell r="AN304">
            <v>0</v>
          </cell>
          <cell r="AO304">
            <v>0</v>
          </cell>
          <cell r="AQ304">
            <v>0</v>
          </cell>
          <cell r="AR304">
            <v>0</v>
          </cell>
          <cell r="AS304">
            <v>0</v>
          </cell>
          <cell r="AT304">
            <v>0</v>
          </cell>
          <cell r="AU304">
            <v>0</v>
          </cell>
          <cell r="AV304">
            <v>0</v>
          </cell>
          <cell r="AX304">
            <v>0</v>
          </cell>
          <cell r="AY304">
            <v>0</v>
          </cell>
          <cell r="AZ304">
            <v>0</v>
          </cell>
          <cell r="BB304">
            <v>0</v>
          </cell>
          <cell r="BC304">
            <v>0</v>
          </cell>
          <cell r="BD304">
            <v>0</v>
          </cell>
          <cell r="BF304">
            <v>0</v>
          </cell>
          <cell r="BG304">
            <v>0</v>
          </cell>
          <cell r="BH304">
            <v>30.64</v>
          </cell>
          <cell r="BI304">
            <v>0</v>
          </cell>
          <cell r="BL304">
            <v>30.64</v>
          </cell>
          <cell r="BN304" t="str">
            <v>&lt;--ADMw_F--</v>
          </cell>
          <cell r="BO304">
            <v>0</v>
          </cell>
          <cell r="BP304">
            <v>0</v>
          </cell>
          <cell r="BQ304">
            <v>0</v>
          </cell>
          <cell r="BR304">
            <v>0</v>
          </cell>
          <cell r="BS304">
            <v>0</v>
          </cell>
          <cell r="BT304" t="str">
            <v>&lt;--Spacer--&gt;</v>
          </cell>
          <cell r="BU304" t="str">
            <v>&lt;--Spacer--&gt;</v>
          </cell>
          <cell r="BV304" t="str">
            <v>&lt;--Spacer--&gt;</v>
          </cell>
          <cell r="BW304" t="str">
            <v>&lt;--Spacer--&gt;</v>
          </cell>
          <cell r="BY304">
            <v>0</v>
          </cell>
          <cell r="BZ304">
            <v>0</v>
          </cell>
          <cell r="CA304">
            <v>0</v>
          </cell>
          <cell r="CB304">
            <v>0</v>
          </cell>
          <cell r="CC304">
            <v>0</v>
          </cell>
          <cell r="CD304">
            <v>0</v>
          </cell>
          <cell r="CE304">
            <v>0</v>
          </cell>
          <cell r="CF304">
            <v>0</v>
          </cell>
          <cell r="CG304">
            <v>0</v>
          </cell>
          <cell r="CH304">
            <v>0</v>
          </cell>
          <cell r="CI304">
            <v>29.83</v>
          </cell>
          <cell r="CK304">
            <v>29.83</v>
          </cell>
          <cell r="CL304">
            <v>0</v>
          </cell>
          <cell r="CM304">
            <v>0</v>
          </cell>
          <cell r="CN304" t="str">
            <v>--ADMw_C--&gt;</v>
          </cell>
          <cell r="CO304">
            <v>29.83</v>
          </cell>
          <cell r="CQ304">
            <v>29.83</v>
          </cell>
          <cell r="CR304">
            <v>0</v>
          </cell>
          <cell r="CS304">
            <v>0</v>
          </cell>
          <cell r="CT304">
            <v>0</v>
          </cell>
          <cell r="CU304">
            <v>0</v>
          </cell>
          <cell r="CV304">
            <v>0</v>
          </cell>
          <cell r="CW304">
            <v>0</v>
          </cell>
          <cell r="CY304">
            <v>0</v>
          </cell>
          <cell r="CZ304">
            <v>0</v>
          </cell>
          <cell r="DA304">
            <v>0</v>
          </cell>
          <cell r="DB304">
            <v>0</v>
          </cell>
          <cell r="DD304">
            <v>0</v>
          </cell>
          <cell r="DE304">
            <v>0</v>
          </cell>
          <cell r="DF304">
            <v>0</v>
          </cell>
          <cell r="DG304">
            <v>0</v>
          </cell>
          <cell r="DI304">
            <v>0</v>
          </cell>
          <cell r="DJ304">
            <v>0</v>
          </cell>
          <cell r="DK304">
            <v>0</v>
          </cell>
          <cell r="DL304">
            <v>0</v>
          </cell>
          <cell r="DM304">
            <v>3.24</v>
          </cell>
          <cell r="DN304">
            <v>0.81</v>
          </cell>
          <cell r="DP304">
            <v>3.24</v>
          </cell>
          <cell r="DQ304">
            <v>0</v>
          </cell>
          <cell r="DR304">
            <v>0</v>
          </cell>
          <cell r="DT304">
            <v>0</v>
          </cell>
          <cell r="DU304">
            <v>0</v>
          </cell>
          <cell r="DV304">
            <v>0</v>
          </cell>
          <cell r="DX304">
            <v>0</v>
          </cell>
          <cell r="DY304">
            <v>0</v>
          </cell>
          <cell r="DZ304">
            <v>36.2425</v>
          </cell>
          <cell r="EA304">
            <v>30.64</v>
          </cell>
          <cell r="ED304">
            <v>36.2425</v>
          </cell>
          <cell r="EF304" t="str">
            <v>&lt;--ADMw_C--</v>
          </cell>
          <cell r="EG304">
            <v>-5.6350000000000003E-3</v>
          </cell>
          <cell r="EH304">
            <v>0</v>
          </cell>
          <cell r="EI304">
            <v>0</v>
          </cell>
          <cell r="EJ304">
            <v>0</v>
          </cell>
          <cell r="EK304">
            <v>0</v>
          </cell>
          <cell r="EL304" t="str">
            <v>&lt;--Spacer--&gt;</v>
          </cell>
          <cell r="EM304" t="str">
            <v>&lt;--Spacer--&gt;</v>
          </cell>
          <cell r="EN304" t="str">
            <v>&lt;--Spacer--&gt;</v>
          </cell>
          <cell r="EO304" t="str">
            <v>&lt;--Spacer--&gt;</v>
          </cell>
          <cell r="EQ304">
            <v>0</v>
          </cell>
          <cell r="ER304">
            <v>0</v>
          </cell>
          <cell r="ES304">
            <v>0</v>
          </cell>
          <cell r="ET304">
            <v>0</v>
          </cell>
          <cell r="EU304">
            <v>0</v>
          </cell>
          <cell r="EV304">
            <v>0</v>
          </cell>
          <cell r="EW304">
            <v>0</v>
          </cell>
          <cell r="EX304">
            <v>0</v>
          </cell>
          <cell r="EY304">
            <v>0</v>
          </cell>
          <cell r="EZ304">
            <v>0</v>
          </cell>
          <cell r="FA304">
            <v>35.31</v>
          </cell>
          <cell r="FC304">
            <v>35.31</v>
          </cell>
          <cell r="FD304">
            <v>0</v>
          </cell>
          <cell r="FE304">
            <v>0</v>
          </cell>
          <cell r="FF304" t="str">
            <v>--ADMw_P--&gt;</v>
          </cell>
          <cell r="FG304">
            <v>35.31</v>
          </cell>
          <cell r="FI304">
            <v>35.31</v>
          </cell>
          <cell r="FJ304">
            <v>0</v>
          </cell>
          <cell r="FK304">
            <v>0</v>
          </cell>
          <cell r="FL304">
            <v>0</v>
          </cell>
          <cell r="FM304">
            <v>0</v>
          </cell>
          <cell r="FN304">
            <v>0</v>
          </cell>
          <cell r="FO304">
            <v>0</v>
          </cell>
          <cell r="FQ304">
            <v>0</v>
          </cell>
          <cell r="FR304">
            <v>0</v>
          </cell>
          <cell r="FS304">
            <v>0</v>
          </cell>
          <cell r="FT304">
            <v>0</v>
          </cell>
          <cell r="FV304">
            <v>0</v>
          </cell>
          <cell r="FW304">
            <v>0</v>
          </cell>
          <cell r="FX304">
            <v>0</v>
          </cell>
          <cell r="FY304">
            <v>0</v>
          </cell>
          <cell r="GA304">
            <v>0</v>
          </cell>
          <cell r="GB304">
            <v>0</v>
          </cell>
          <cell r="GC304">
            <v>0</v>
          </cell>
          <cell r="GD304">
            <v>0</v>
          </cell>
          <cell r="GE304">
            <v>3.73</v>
          </cell>
          <cell r="GF304">
            <v>0.9325</v>
          </cell>
          <cell r="GH304">
            <v>3.73</v>
          </cell>
          <cell r="GI304">
            <v>0</v>
          </cell>
          <cell r="GJ304">
            <v>0</v>
          </cell>
          <cell r="GL304">
            <v>0</v>
          </cell>
          <cell r="GM304">
            <v>0</v>
          </cell>
          <cell r="GN304">
            <v>0</v>
          </cell>
          <cell r="GP304">
            <v>0</v>
          </cell>
          <cell r="GQ304">
            <v>0</v>
          </cell>
          <cell r="GR304">
            <v>47.094999999999999</v>
          </cell>
          <cell r="GS304">
            <v>36.2425</v>
          </cell>
          <cell r="GV304">
            <v>47.094999999999999</v>
          </cell>
          <cell r="GX304" t="str">
            <v>&lt;--ADMw_P--</v>
          </cell>
          <cell r="GY304">
            <v>0</v>
          </cell>
          <cell r="GZ304">
            <v>0</v>
          </cell>
          <cell r="HA304">
            <v>0</v>
          </cell>
          <cell r="HB304">
            <v>0</v>
          </cell>
          <cell r="HC304">
            <v>0</v>
          </cell>
          <cell r="HD304" t="str">
            <v>&lt;--Spacer--&gt;</v>
          </cell>
          <cell r="HE304" t="str">
            <v>&lt;--Spacer--&gt;</v>
          </cell>
          <cell r="HF304" t="str">
            <v>&lt;--Spacer--&gt;</v>
          </cell>
          <cell r="HG304" t="str">
            <v>&lt;--Spacer--&gt;</v>
          </cell>
          <cell r="HI304">
            <v>0</v>
          </cell>
          <cell r="HJ304">
            <v>0</v>
          </cell>
          <cell r="HK304">
            <v>0</v>
          </cell>
          <cell r="HL304">
            <v>0</v>
          </cell>
          <cell r="HM304">
            <v>0</v>
          </cell>
          <cell r="HN304">
            <v>0</v>
          </cell>
          <cell r="HO304">
            <v>0</v>
          </cell>
          <cell r="HP304">
            <v>0</v>
          </cell>
          <cell r="HQ304">
            <v>0</v>
          </cell>
          <cell r="HR304">
            <v>0</v>
          </cell>
          <cell r="HS304">
            <v>45.72</v>
          </cell>
          <cell r="HU304">
            <v>45.72</v>
          </cell>
          <cell r="HV304">
            <v>0</v>
          </cell>
          <cell r="HW304">
            <v>0</v>
          </cell>
          <cell r="HX304" t="str">
            <v>--ADMw_O--&gt;</v>
          </cell>
          <cell r="HY304">
            <v>45.72</v>
          </cell>
          <cell r="IA304">
            <v>45.72</v>
          </cell>
          <cell r="IB304">
            <v>0</v>
          </cell>
          <cell r="IC304">
            <v>0</v>
          </cell>
          <cell r="ID304">
            <v>0</v>
          </cell>
          <cell r="IE304">
            <v>0</v>
          </cell>
          <cell r="IF304">
            <v>0</v>
          </cell>
          <cell r="IG304">
            <v>0</v>
          </cell>
          <cell r="II304">
            <v>0</v>
          </cell>
          <cell r="IJ304">
            <v>0</v>
          </cell>
          <cell r="IK304">
            <v>0</v>
          </cell>
          <cell r="IL304">
            <v>0</v>
          </cell>
          <cell r="IN304">
            <v>0</v>
          </cell>
          <cell r="IO304">
            <v>0</v>
          </cell>
          <cell r="IP304">
            <v>0</v>
          </cell>
          <cell r="IQ304">
            <v>0</v>
          </cell>
          <cell r="IS304">
            <v>0</v>
          </cell>
          <cell r="IT304">
            <v>0</v>
          </cell>
          <cell r="IU304">
            <v>0</v>
          </cell>
          <cell r="IV304">
            <v>0</v>
          </cell>
          <cell r="IW304">
            <v>5.5</v>
          </cell>
          <cell r="IX304">
            <v>1.375</v>
          </cell>
          <cell r="IZ304">
            <v>5.5</v>
          </cell>
          <cell r="JA304">
            <v>0</v>
          </cell>
          <cell r="JB304">
            <v>0</v>
          </cell>
          <cell r="JD304">
            <v>0</v>
          </cell>
          <cell r="JE304">
            <v>0</v>
          </cell>
          <cell r="JF304">
            <v>0</v>
          </cell>
          <cell r="JH304">
            <v>0</v>
          </cell>
          <cell r="JI304">
            <v>0</v>
          </cell>
          <cell r="JJ304">
            <v>47.094999999999999</v>
          </cell>
          <cell r="JL304" t="str">
            <v>&lt;--ADMw_O--</v>
          </cell>
          <cell r="JM304">
            <v>0</v>
          </cell>
          <cell r="JN304">
            <v>0</v>
          </cell>
          <cell r="JO304">
            <v>0</v>
          </cell>
          <cell r="JP304">
            <v>0</v>
          </cell>
          <cell r="JQ304">
            <v>0</v>
          </cell>
          <cell r="JR304">
            <v>43640.35126797454</v>
          </cell>
          <cell r="JS304">
            <v>1</v>
          </cell>
          <cell r="JT304">
            <v>3</v>
          </cell>
        </row>
        <row r="305">
          <cell r="A305">
            <v>2239</v>
          </cell>
          <cell r="B305">
            <v>2239</v>
          </cell>
          <cell r="C305" t="str">
            <v>34001</v>
          </cell>
          <cell r="D305" t="str">
            <v>Washington</v>
          </cell>
          <cell r="E305" t="str">
            <v>Hillsboro SD 1J</v>
          </cell>
          <cell r="G305">
            <v>2230</v>
          </cell>
          <cell r="H305">
            <v>76790008</v>
          </cell>
          <cell r="I305">
            <v>0</v>
          </cell>
          <cell r="J305">
            <v>0</v>
          </cell>
          <cell r="K305">
            <v>450000</v>
          </cell>
          <cell r="L305">
            <v>650000</v>
          </cell>
          <cell r="M305">
            <v>0</v>
          </cell>
          <cell r="N305">
            <v>0</v>
          </cell>
          <cell r="O305">
            <v>0</v>
          </cell>
          <cell r="P305">
            <v>11.8</v>
          </cell>
          <cell r="Q305">
            <v>16000000</v>
          </cell>
          <cell r="R305">
            <v>20206</v>
          </cell>
          <cell r="S305">
            <v>20206</v>
          </cell>
          <cell r="T305">
            <v>20206</v>
          </cell>
          <cell r="U305">
            <v>0</v>
          </cell>
          <cell r="V305" t="str">
            <v>--ADMw_F--&gt;</v>
          </cell>
          <cell r="W305">
            <v>20206</v>
          </cell>
          <cell r="X305">
            <v>20206</v>
          </cell>
          <cell r="Y305">
            <v>20206</v>
          </cell>
          <cell r="Z305">
            <v>0</v>
          </cell>
          <cell r="AA305">
            <v>3040</v>
          </cell>
          <cell r="AB305">
            <v>2222.66</v>
          </cell>
          <cell r="AC305">
            <v>234.8</v>
          </cell>
          <cell r="AD305">
            <v>3050</v>
          </cell>
          <cell r="AE305">
            <v>1525</v>
          </cell>
          <cell r="AF305">
            <v>3050</v>
          </cell>
          <cell r="AG305">
            <v>3050</v>
          </cell>
          <cell r="AH305">
            <v>0</v>
          </cell>
          <cell r="AI305">
            <v>10</v>
          </cell>
          <cell r="AJ305">
            <v>10</v>
          </cell>
          <cell r="AK305">
            <v>10</v>
          </cell>
          <cell r="AL305">
            <v>10</v>
          </cell>
          <cell r="AM305">
            <v>0</v>
          </cell>
          <cell r="AN305">
            <v>0</v>
          </cell>
          <cell r="AO305">
            <v>0</v>
          </cell>
          <cell r="AP305">
            <v>0</v>
          </cell>
          <cell r="AQ305">
            <v>0</v>
          </cell>
          <cell r="AR305">
            <v>0</v>
          </cell>
          <cell r="AS305">
            <v>87</v>
          </cell>
          <cell r="AT305">
            <v>21.75</v>
          </cell>
          <cell r="AU305">
            <v>1735.7</v>
          </cell>
          <cell r="AV305">
            <v>433.92500000000001</v>
          </cell>
          <cell r="AW305">
            <v>1735.7</v>
          </cell>
          <cell r="AX305">
            <v>1735.7</v>
          </cell>
          <cell r="AY305">
            <v>0</v>
          </cell>
          <cell r="AZ305">
            <v>0</v>
          </cell>
          <cell r="BA305">
            <v>0</v>
          </cell>
          <cell r="BB305">
            <v>0</v>
          </cell>
          <cell r="BC305">
            <v>0</v>
          </cell>
          <cell r="BD305">
            <v>0</v>
          </cell>
          <cell r="BE305">
            <v>0</v>
          </cell>
          <cell r="BF305">
            <v>0</v>
          </cell>
          <cell r="BG305">
            <v>0</v>
          </cell>
          <cell r="BH305">
            <v>24610.028300000002</v>
          </cell>
          <cell r="BI305">
            <v>24654.134999999998</v>
          </cell>
          <cell r="BJ305">
            <v>24805.840800000002</v>
          </cell>
          <cell r="BK305">
            <v>24654.134999999998</v>
          </cell>
          <cell r="BL305">
            <v>24654.134999999998</v>
          </cell>
          <cell r="BM305">
            <v>24805.840800000002</v>
          </cell>
          <cell r="BN305" t="str">
            <v>&lt;--ADMw_F--</v>
          </cell>
          <cell r="BO305">
            <v>-2.836E-3</v>
          </cell>
          <cell r="BP305">
            <v>0</v>
          </cell>
          <cell r="BQ305">
            <v>791.84</v>
          </cell>
          <cell r="BR305">
            <v>66</v>
          </cell>
          <cell r="BS305">
            <v>0.7</v>
          </cell>
          <cell r="BT305" t="str">
            <v>&lt;--Spacer--&gt;</v>
          </cell>
          <cell r="BU305" t="str">
            <v>&lt;--Spacer--&gt;</v>
          </cell>
          <cell r="BV305" t="str">
            <v>&lt;--Spacer--&gt;</v>
          </cell>
          <cell r="BW305" t="str">
            <v>&lt;--Spacer--&gt;</v>
          </cell>
          <cell r="BX305">
            <v>2230</v>
          </cell>
          <cell r="BY305">
            <v>74815169</v>
          </cell>
          <cell r="BZ305">
            <v>0</v>
          </cell>
          <cell r="CA305">
            <v>0</v>
          </cell>
          <cell r="CB305">
            <v>450000</v>
          </cell>
          <cell r="CC305">
            <v>650000</v>
          </cell>
          <cell r="CD305">
            <v>0</v>
          </cell>
          <cell r="CE305">
            <v>0</v>
          </cell>
          <cell r="CF305">
            <v>0</v>
          </cell>
          <cell r="CG305">
            <v>11.94</v>
          </cell>
          <cell r="CH305">
            <v>15487500</v>
          </cell>
          <cell r="CI305">
            <v>20108.34</v>
          </cell>
          <cell r="CJ305">
            <v>20297.78</v>
          </cell>
          <cell r="CK305">
            <v>20108.34</v>
          </cell>
          <cell r="CL305">
            <v>189.44</v>
          </cell>
          <cell r="CM305">
            <v>0</v>
          </cell>
          <cell r="CN305" t="str">
            <v>--ADMw_C--&gt;</v>
          </cell>
          <cell r="CO305">
            <v>20108.34</v>
          </cell>
          <cell r="CP305">
            <v>20297.78</v>
          </cell>
          <cell r="CQ305">
            <v>20108.34</v>
          </cell>
          <cell r="CR305">
            <v>189.44</v>
          </cell>
          <cell r="CS305">
            <v>3037</v>
          </cell>
          <cell r="CT305">
            <v>2232.7557999999999</v>
          </cell>
          <cell r="CU305">
            <v>234.8</v>
          </cell>
          <cell r="CV305">
            <v>3139.43</v>
          </cell>
          <cell r="CW305">
            <v>1569.7149999999999</v>
          </cell>
          <cell r="CX305">
            <v>3144</v>
          </cell>
          <cell r="CY305">
            <v>3139.43</v>
          </cell>
          <cell r="CZ305">
            <v>4.57</v>
          </cell>
          <cell r="DA305">
            <v>10.86</v>
          </cell>
          <cell r="DB305">
            <v>10.86</v>
          </cell>
          <cell r="DC305">
            <v>10.86</v>
          </cell>
          <cell r="DD305">
            <v>10.86</v>
          </cell>
          <cell r="DE305">
            <v>0</v>
          </cell>
          <cell r="DF305">
            <v>0</v>
          </cell>
          <cell r="DG305">
            <v>0</v>
          </cell>
          <cell r="DH305">
            <v>0</v>
          </cell>
          <cell r="DI305">
            <v>0</v>
          </cell>
          <cell r="DJ305">
            <v>0</v>
          </cell>
          <cell r="DK305">
            <v>87</v>
          </cell>
          <cell r="DL305">
            <v>21.75</v>
          </cell>
          <cell r="DM305">
            <v>1727.23</v>
          </cell>
          <cell r="DN305">
            <v>431.8075</v>
          </cell>
          <cell r="DO305">
            <v>1743.58</v>
          </cell>
          <cell r="DP305">
            <v>1727.23</v>
          </cell>
          <cell r="DQ305">
            <v>16.350000000000001</v>
          </cell>
          <cell r="DR305">
            <v>0</v>
          </cell>
          <cell r="DS305">
            <v>0</v>
          </cell>
          <cell r="DT305">
            <v>0</v>
          </cell>
          <cell r="DU305">
            <v>0</v>
          </cell>
          <cell r="DV305">
            <v>0</v>
          </cell>
          <cell r="DW305">
            <v>0</v>
          </cell>
          <cell r="DX305">
            <v>0</v>
          </cell>
          <cell r="DY305">
            <v>0</v>
          </cell>
          <cell r="DZ305">
            <v>24765.0821</v>
          </cell>
          <cell r="EA305">
            <v>24610.028300000002</v>
          </cell>
          <cell r="EB305">
            <v>24965.1021</v>
          </cell>
          <cell r="EC305">
            <v>24805.840800000002</v>
          </cell>
          <cell r="ED305">
            <v>24765.0821</v>
          </cell>
          <cell r="EE305">
            <v>24965.1021</v>
          </cell>
          <cell r="EF305" t="str">
            <v>&lt;--ADMw_C--</v>
          </cell>
          <cell r="EG305">
            <v>-4.6369999999999996E-3</v>
          </cell>
          <cell r="EH305">
            <v>0</v>
          </cell>
          <cell r="EI305">
            <v>759.48</v>
          </cell>
          <cell r="EJ305">
            <v>65</v>
          </cell>
          <cell r="EK305">
            <v>0.7</v>
          </cell>
          <cell r="EL305" t="str">
            <v>&lt;--Spacer--&gt;</v>
          </cell>
          <cell r="EM305" t="str">
            <v>&lt;--Spacer--&gt;</v>
          </cell>
          <cell r="EN305" t="str">
            <v>&lt;--Spacer--&gt;</v>
          </cell>
          <cell r="EO305" t="str">
            <v>&lt;--Spacer--&gt;</v>
          </cell>
          <cell r="EP305">
            <v>2230</v>
          </cell>
          <cell r="EQ305">
            <v>72627546</v>
          </cell>
          <cell r="ER305">
            <v>0</v>
          </cell>
          <cell r="ES305">
            <v>2109548</v>
          </cell>
          <cell r="ET305">
            <v>535503</v>
          </cell>
          <cell r="EU305">
            <v>1123962</v>
          </cell>
          <cell r="EV305">
            <v>0</v>
          </cell>
          <cell r="EW305">
            <v>0</v>
          </cell>
          <cell r="EX305">
            <v>0</v>
          </cell>
          <cell r="EY305">
            <v>11.8</v>
          </cell>
          <cell r="EZ305">
            <v>16055587</v>
          </cell>
          <cell r="FA305">
            <v>20151.02</v>
          </cell>
          <cell r="FB305">
            <v>20340.86</v>
          </cell>
          <cell r="FC305">
            <v>20151.02</v>
          </cell>
          <cell r="FD305">
            <v>189.84</v>
          </cell>
          <cell r="FE305">
            <v>0</v>
          </cell>
          <cell r="FF305" t="str">
            <v>--ADMw_P--&gt;</v>
          </cell>
          <cell r="FG305">
            <v>20151.02</v>
          </cell>
          <cell r="FH305">
            <v>20340.86</v>
          </cell>
          <cell r="FI305">
            <v>20151.02</v>
          </cell>
          <cell r="FJ305">
            <v>189.84</v>
          </cell>
          <cell r="FK305">
            <v>2967</v>
          </cell>
          <cell r="FL305">
            <v>2237.4946</v>
          </cell>
          <cell r="FM305">
            <v>234.8</v>
          </cell>
          <cell r="FN305">
            <v>3091.81</v>
          </cell>
          <cell r="FO305">
            <v>1545.905</v>
          </cell>
          <cell r="FP305">
            <v>3101.58</v>
          </cell>
          <cell r="FQ305">
            <v>3091.81</v>
          </cell>
          <cell r="FR305">
            <v>9.77</v>
          </cell>
          <cell r="FS305">
            <v>13.49</v>
          </cell>
          <cell r="FT305">
            <v>13.49</v>
          </cell>
          <cell r="FU305">
            <v>13.49</v>
          </cell>
          <cell r="FV305">
            <v>13.49</v>
          </cell>
          <cell r="FW305">
            <v>0</v>
          </cell>
          <cell r="FX305">
            <v>0</v>
          </cell>
          <cell r="FY305">
            <v>0</v>
          </cell>
          <cell r="FZ305">
            <v>0</v>
          </cell>
          <cell r="GA305">
            <v>0</v>
          </cell>
          <cell r="GB305">
            <v>0</v>
          </cell>
          <cell r="GC305">
            <v>81</v>
          </cell>
          <cell r="GD305">
            <v>20.25</v>
          </cell>
          <cell r="GE305">
            <v>2248.4899999999998</v>
          </cell>
          <cell r="GF305">
            <v>562.12249999999995</v>
          </cell>
          <cell r="GG305">
            <v>2269.67</v>
          </cell>
          <cell r="GH305">
            <v>2248.4899999999998</v>
          </cell>
          <cell r="GI305">
            <v>21.18</v>
          </cell>
          <cell r="GJ305">
            <v>0</v>
          </cell>
          <cell r="GK305">
            <v>0</v>
          </cell>
          <cell r="GL305">
            <v>0</v>
          </cell>
          <cell r="GM305">
            <v>0</v>
          </cell>
          <cell r="GN305">
            <v>0</v>
          </cell>
          <cell r="GO305">
            <v>0</v>
          </cell>
          <cell r="GP305">
            <v>0</v>
          </cell>
          <cell r="GQ305">
            <v>0</v>
          </cell>
          <cell r="GR305">
            <v>24998.308400000002</v>
          </cell>
          <cell r="GS305">
            <v>24765.0821</v>
          </cell>
          <cell r="GT305">
            <v>25202.155900000002</v>
          </cell>
          <cell r="GU305">
            <v>24965.1021</v>
          </cell>
          <cell r="GV305">
            <v>24998.308400000002</v>
          </cell>
          <cell r="GW305">
            <v>25202.155900000002</v>
          </cell>
          <cell r="GX305" t="str">
            <v>&lt;--ADMw_P--</v>
          </cell>
          <cell r="GY305">
            <v>-4.4380000000000001E-3</v>
          </cell>
          <cell r="GZ305">
            <v>0</v>
          </cell>
          <cell r="HA305">
            <v>789.33</v>
          </cell>
          <cell r="HB305">
            <v>69</v>
          </cell>
          <cell r="HC305">
            <v>0.7</v>
          </cell>
          <cell r="HD305" t="str">
            <v>&lt;--Spacer--&gt;</v>
          </cell>
          <cell r="HE305" t="str">
            <v>&lt;--Spacer--&gt;</v>
          </cell>
          <cell r="HF305" t="str">
            <v>&lt;--Spacer--&gt;</v>
          </cell>
          <cell r="HG305" t="str">
            <v>&lt;--Spacer--&gt;</v>
          </cell>
          <cell r="HH305">
            <v>2230</v>
          </cell>
          <cell r="HI305">
            <v>69010326</v>
          </cell>
          <cell r="HJ305">
            <v>0</v>
          </cell>
          <cell r="HK305">
            <v>2557099</v>
          </cell>
          <cell r="HL305">
            <v>297101</v>
          </cell>
          <cell r="HM305">
            <v>685607</v>
          </cell>
          <cell r="HN305">
            <v>0</v>
          </cell>
          <cell r="HO305">
            <v>0</v>
          </cell>
          <cell r="HP305">
            <v>0</v>
          </cell>
          <cell r="HQ305">
            <v>11.53</v>
          </cell>
          <cell r="HR305">
            <v>15463016</v>
          </cell>
          <cell r="HS305">
            <v>20223.41</v>
          </cell>
          <cell r="HT305">
            <v>20414.939999999999</v>
          </cell>
          <cell r="HU305">
            <v>20223.41</v>
          </cell>
          <cell r="HV305">
            <v>191.53</v>
          </cell>
          <cell r="HW305">
            <v>0</v>
          </cell>
          <cell r="HX305" t="str">
            <v>--ADMw_O--&gt;</v>
          </cell>
          <cell r="HY305">
            <v>20223.41</v>
          </cell>
          <cell r="HZ305">
            <v>20414.939999999999</v>
          </cell>
          <cell r="IA305">
            <v>20223.41</v>
          </cell>
          <cell r="IB305">
            <v>191.53</v>
          </cell>
          <cell r="IC305">
            <v>2810</v>
          </cell>
          <cell r="ID305">
            <v>2245.6433999999999</v>
          </cell>
          <cell r="IE305">
            <v>199.4</v>
          </cell>
          <cell r="IF305">
            <v>3233.42</v>
          </cell>
          <cell r="IG305">
            <v>1616.71</v>
          </cell>
          <cell r="IH305">
            <v>3245.2</v>
          </cell>
          <cell r="II305">
            <v>3233.42</v>
          </cell>
          <cell r="IJ305">
            <v>11.78</v>
          </cell>
          <cell r="IK305">
            <v>11.78</v>
          </cell>
          <cell r="IL305">
            <v>11.78</v>
          </cell>
          <cell r="IM305">
            <v>11.78</v>
          </cell>
          <cell r="IN305">
            <v>11.78</v>
          </cell>
          <cell r="IO305">
            <v>0</v>
          </cell>
          <cell r="IP305">
            <v>0</v>
          </cell>
          <cell r="IQ305">
            <v>0</v>
          </cell>
          <cell r="IR305">
            <v>0</v>
          </cell>
          <cell r="IS305">
            <v>0</v>
          </cell>
          <cell r="IT305">
            <v>0</v>
          </cell>
          <cell r="IU305">
            <v>91</v>
          </cell>
          <cell r="IV305">
            <v>22.75</v>
          </cell>
          <cell r="IW305">
            <v>2714.46</v>
          </cell>
          <cell r="IX305">
            <v>678.61500000000001</v>
          </cell>
          <cell r="IY305">
            <v>2740.17</v>
          </cell>
          <cell r="IZ305">
            <v>2714.46</v>
          </cell>
          <cell r="JA305">
            <v>25.71</v>
          </cell>
          <cell r="JB305">
            <v>0</v>
          </cell>
          <cell r="JC305">
            <v>0</v>
          </cell>
          <cell r="JD305">
            <v>0</v>
          </cell>
          <cell r="JE305">
            <v>0</v>
          </cell>
          <cell r="JF305">
            <v>0</v>
          </cell>
          <cell r="JG305">
            <v>0</v>
          </cell>
          <cell r="JH305">
            <v>0</v>
          </cell>
          <cell r="JI305">
            <v>0</v>
          </cell>
          <cell r="JJ305">
            <v>24998.308400000002</v>
          </cell>
          <cell r="JK305">
            <v>25202.155900000002</v>
          </cell>
          <cell r="JL305" t="str">
            <v>&lt;--ADMw_O--</v>
          </cell>
          <cell r="JM305">
            <v>-3.9849999999999998E-3</v>
          </cell>
          <cell r="JN305">
            <v>0</v>
          </cell>
          <cell r="JO305">
            <v>757.44</v>
          </cell>
          <cell r="JP305">
            <v>68</v>
          </cell>
          <cell r="JQ305">
            <v>0.7</v>
          </cell>
          <cell r="JR305">
            <v>43640.35126797454</v>
          </cell>
          <cell r="JS305">
            <v>1</v>
          </cell>
          <cell r="JT305">
            <v>2</v>
          </cell>
        </row>
        <row r="306">
          <cell r="A306">
            <v>4206</v>
          </cell>
          <cell r="B306">
            <v>2239</v>
          </cell>
          <cell r="D306" t="str">
            <v>Washington</v>
          </cell>
          <cell r="E306" t="str">
            <v>Hillsboro SD 1J</v>
          </cell>
          <cell r="F306" t="str">
            <v>City View Charter School</v>
          </cell>
          <cell r="H306">
            <v>0</v>
          </cell>
          <cell r="I306">
            <v>0</v>
          </cell>
          <cell r="J306">
            <v>0</v>
          </cell>
          <cell r="K306">
            <v>0</v>
          </cell>
          <cell r="L306">
            <v>0</v>
          </cell>
          <cell r="M306">
            <v>0</v>
          </cell>
          <cell r="N306">
            <v>0</v>
          </cell>
          <cell r="O306">
            <v>0</v>
          </cell>
          <cell r="P306">
            <v>0</v>
          </cell>
          <cell r="Q306">
            <v>0</v>
          </cell>
          <cell r="R306">
            <v>0</v>
          </cell>
          <cell r="T306">
            <v>0</v>
          </cell>
          <cell r="U306">
            <v>0</v>
          </cell>
          <cell r="V306" t="str">
            <v>--ADMw_F--&gt;</v>
          </cell>
          <cell r="W306">
            <v>0</v>
          </cell>
          <cell r="Y306">
            <v>0</v>
          </cell>
          <cell r="Z306">
            <v>0</v>
          </cell>
          <cell r="AA306">
            <v>0</v>
          </cell>
          <cell r="AB306">
            <v>0</v>
          </cell>
          <cell r="AC306">
            <v>0</v>
          </cell>
          <cell r="AD306">
            <v>0</v>
          </cell>
          <cell r="AE306">
            <v>0</v>
          </cell>
          <cell r="AG306">
            <v>0</v>
          </cell>
          <cell r="AH306">
            <v>0</v>
          </cell>
          <cell r="AI306">
            <v>0</v>
          </cell>
          <cell r="AJ306">
            <v>0</v>
          </cell>
          <cell r="AL306">
            <v>0</v>
          </cell>
          <cell r="AM306">
            <v>0</v>
          </cell>
          <cell r="AN306">
            <v>0</v>
          </cell>
          <cell r="AO306">
            <v>0</v>
          </cell>
          <cell r="AQ306">
            <v>0</v>
          </cell>
          <cell r="AR306">
            <v>0</v>
          </cell>
          <cell r="AS306">
            <v>0</v>
          </cell>
          <cell r="AT306">
            <v>0</v>
          </cell>
          <cell r="AU306">
            <v>0</v>
          </cell>
          <cell r="AV306">
            <v>0</v>
          </cell>
          <cell r="AX306">
            <v>0</v>
          </cell>
          <cell r="AY306">
            <v>0</v>
          </cell>
          <cell r="AZ306">
            <v>0</v>
          </cell>
          <cell r="BB306">
            <v>0</v>
          </cell>
          <cell r="BC306">
            <v>0</v>
          </cell>
          <cell r="BD306">
            <v>0</v>
          </cell>
          <cell r="BF306">
            <v>0</v>
          </cell>
          <cell r="BG306">
            <v>0</v>
          </cell>
          <cell r="BH306">
            <v>195.8125</v>
          </cell>
          <cell r="BI306">
            <v>0</v>
          </cell>
          <cell r="BL306">
            <v>195.8125</v>
          </cell>
          <cell r="BN306" t="str">
            <v>&lt;--ADMw_F--</v>
          </cell>
          <cell r="BO306">
            <v>0</v>
          </cell>
          <cell r="BP306">
            <v>0</v>
          </cell>
          <cell r="BQ306">
            <v>0</v>
          </cell>
          <cell r="BR306">
            <v>0</v>
          </cell>
          <cell r="BS306">
            <v>0</v>
          </cell>
          <cell r="BT306" t="str">
            <v>&lt;--Spacer--&gt;</v>
          </cell>
          <cell r="BU306" t="str">
            <v>&lt;--Spacer--&gt;</v>
          </cell>
          <cell r="BV306" t="str">
            <v>&lt;--Spacer--&gt;</v>
          </cell>
          <cell r="BW306" t="str">
            <v>&lt;--Spacer--&gt;</v>
          </cell>
          <cell r="BY306">
            <v>0</v>
          </cell>
          <cell r="BZ306">
            <v>0</v>
          </cell>
          <cell r="CA306">
            <v>0</v>
          </cell>
          <cell r="CB306">
            <v>0</v>
          </cell>
          <cell r="CC306">
            <v>0</v>
          </cell>
          <cell r="CD306">
            <v>0</v>
          </cell>
          <cell r="CE306">
            <v>0</v>
          </cell>
          <cell r="CF306">
            <v>0</v>
          </cell>
          <cell r="CG306">
            <v>0</v>
          </cell>
          <cell r="CH306">
            <v>0</v>
          </cell>
          <cell r="CI306">
            <v>189.44</v>
          </cell>
          <cell r="CK306">
            <v>189.44</v>
          </cell>
          <cell r="CL306">
            <v>0</v>
          </cell>
          <cell r="CM306">
            <v>0</v>
          </cell>
          <cell r="CN306" t="str">
            <v>--ADMw_C--&gt;</v>
          </cell>
          <cell r="CO306">
            <v>189.44</v>
          </cell>
          <cell r="CQ306">
            <v>189.44</v>
          </cell>
          <cell r="CR306">
            <v>0</v>
          </cell>
          <cell r="CS306">
            <v>0</v>
          </cell>
          <cell r="CT306">
            <v>0</v>
          </cell>
          <cell r="CU306">
            <v>0</v>
          </cell>
          <cell r="CV306">
            <v>4.57</v>
          </cell>
          <cell r="CW306">
            <v>2.2850000000000001</v>
          </cell>
          <cell r="CY306">
            <v>4.57</v>
          </cell>
          <cell r="CZ306">
            <v>0</v>
          </cell>
          <cell r="DA306">
            <v>0</v>
          </cell>
          <cell r="DB306">
            <v>0</v>
          </cell>
          <cell r="DD306">
            <v>0</v>
          </cell>
          <cell r="DE306">
            <v>0</v>
          </cell>
          <cell r="DF306">
            <v>0</v>
          </cell>
          <cell r="DG306">
            <v>0</v>
          </cell>
          <cell r="DI306">
            <v>0</v>
          </cell>
          <cell r="DJ306">
            <v>0</v>
          </cell>
          <cell r="DK306">
            <v>0</v>
          </cell>
          <cell r="DL306">
            <v>0</v>
          </cell>
          <cell r="DM306">
            <v>16.350000000000001</v>
          </cell>
          <cell r="DN306">
            <v>4.0875000000000004</v>
          </cell>
          <cell r="DP306">
            <v>16.350000000000001</v>
          </cell>
          <cell r="DQ306">
            <v>0</v>
          </cell>
          <cell r="DR306">
            <v>0</v>
          </cell>
          <cell r="DT306">
            <v>0</v>
          </cell>
          <cell r="DU306">
            <v>0</v>
          </cell>
          <cell r="DV306">
            <v>0</v>
          </cell>
          <cell r="DX306">
            <v>0</v>
          </cell>
          <cell r="DY306">
            <v>0</v>
          </cell>
          <cell r="DZ306">
            <v>200.02</v>
          </cell>
          <cell r="EA306">
            <v>195.8125</v>
          </cell>
          <cell r="ED306">
            <v>200.02</v>
          </cell>
          <cell r="EF306" t="str">
            <v>&lt;--ADMw_C--</v>
          </cell>
          <cell r="EG306">
            <v>-4.6369999999999996E-3</v>
          </cell>
          <cell r="EH306">
            <v>0</v>
          </cell>
          <cell r="EI306">
            <v>0</v>
          </cell>
          <cell r="EJ306">
            <v>0</v>
          </cell>
          <cell r="EK306">
            <v>0</v>
          </cell>
          <cell r="EL306" t="str">
            <v>&lt;--Spacer--&gt;</v>
          </cell>
          <cell r="EM306" t="str">
            <v>&lt;--Spacer--&gt;</v>
          </cell>
          <cell r="EN306" t="str">
            <v>&lt;--Spacer--&gt;</v>
          </cell>
          <cell r="EO306" t="str">
            <v>&lt;--Spacer--&gt;</v>
          </cell>
          <cell r="EQ306">
            <v>0</v>
          </cell>
          <cell r="ER306">
            <v>0</v>
          </cell>
          <cell r="ES306">
            <v>0</v>
          </cell>
          <cell r="ET306">
            <v>0</v>
          </cell>
          <cell r="EU306">
            <v>0</v>
          </cell>
          <cell r="EV306">
            <v>0</v>
          </cell>
          <cell r="EW306">
            <v>0</v>
          </cell>
          <cell r="EX306">
            <v>0</v>
          </cell>
          <cell r="EY306">
            <v>0</v>
          </cell>
          <cell r="EZ306">
            <v>0</v>
          </cell>
          <cell r="FA306">
            <v>189.84</v>
          </cell>
          <cell r="FC306">
            <v>189.84</v>
          </cell>
          <cell r="FD306">
            <v>0</v>
          </cell>
          <cell r="FE306">
            <v>0</v>
          </cell>
          <cell r="FF306" t="str">
            <v>--ADMw_P--&gt;</v>
          </cell>
          <cell r="FG306">
            <v>189.84</v>
          </cell>
          <cell r="FI306">
            <v>189.84</v>
          </cell>
          <cell r="FJ306">
            <v>0</v>
          </cell>
          <cell r="FK306">
            <v>0</v>
          </cell>
          <cell r="FL306">
            <v>0</v>
          </cell>
          <cell r="FM306">
            <v>0</v>
          </cell>
          <cell r="FN306">
            <v>9.77</v>
          </cell>
          <cell r="FO306">
            <v>4.8849999999999998</v>
          </cell>
          <cell r="FQ306">
            <v>9.77</v>
          </cell>
          <cell r="FR306">
            <v>0</v>
          </cell>
          <cell r="FS306">
            <v>0</v>
          </cell>
          <cell r="FT306">
            <v>0</v>
          </cell>
          <cell r="FV306">
            <v>0</v>
          </cell>
          <cell r="FW306">
            <v>0</v>
          </cell>
          <cell r="FX306">
            <v>0</v>
          </cell>
          <cell r="FY306">
            <v>0</v>
          </cell>
          <cell r="GA306">
            <v>0</v>
          </cell>
          <cell r="GB306">
            <v>0</v>
          </cell>
          <cell r="GC306">
            <v>0</v>
          </cell>
          <cell r="GD306">
            <v>0</v>
          </cell>
          <cell r="GE306">
            <v>21.18</v>
          </cell>
          <cell r="GF306">
            <v>5.2949999999999999</v>
          </cell>
          <cell r="GH306">
            <v>21.18</v>
          </cell>
          <cell r="GI306">
            <v>0</v>
          </cell>
          <cell r="GJ306">
            <v>0</v>
          </cell>
          <cell r="GL306">
            <v>0</v>
          </cell>
          <cell r="GM306">
            <v>0</v>
          </cell>
          <cell r="GN306">
            <v>0</v>
          </cell>
          <cell r="GP306">
            <v>0</v>
          </cell>
          <cell r="GQ306">
            <v>0</v>
          </cell>
          <cell r="GR306">
            <v>203.8475</v>
          </cell>
          <cell r="GS306">
            <v>200.02</v>
          </cell>
          <cell r="GV306">
            <v>203.8475</v>
          </cell>
          <cell r="GX306" t="str">
            <v>&lt;--ADMw_P--</v>
          </cell>
          <cell r="GY306">
            <v>0</v>
          </cell>
          <cell r="GZ306">
            <v>0</v>
          </cell>
          <cell r="HA306">
            <v>0</v>
          </cell>
          <cell r="HB306">
            <v>0</v>
          </cell>
          <cell r="HC306">
            <v>0</v>
          </cell>
          <cell r="HD306" t="str">
            <v>&lt;--Spacer--&gt;</v>
          </cell>
          <cell r="HE306" t="str">
            <v>&lt;--Spacer--&gt;</v>
          </cell>
          <cell r="HF306" t="str">
            <v>&lt;--Spacer--&gt;</v>
          </cell>
          <cell r="HG306" t="str">
            <v>&lt;--Spacer--&gt;</v>
          </cell>
          <cell r="HI306">
            <v>0</v>
          </cell>
          <cell r="HJ306">
            <v>0</v>
          </cell>
          <cell r="HK306">
            <v>0</v>
          </cell>
          <cell r="HL306">
            <v>0</v>
          </cell>
          <cell r="HM306">
            <v>0</v>
          </cell>
          <cell r="HN306">
            <v>0</v>
          </cell>
          <cell r="HO306">
            <v>0</v>
          </cell>
          <cell r="HP306">
            <v>0</v>
          </cell>
          <cell r="HQ306">
            <v>0</v>
          </cell>
          <cell r="HR306">
            <v>0</v>
          </cell>
          <cell r="HS306">
            <v>191.53</v>
          </cell>
          <cell r="HU306">
            <v>191.53</v>
          </cell>
          <cell r="HV306">
            <v>0</v>
          </cell>
          <cell r="HW306">
            <v>0</v>
          </cell>
          <cell r="HX306" t="str">
            <v>--ADMw_O--&gt;</v>
          </cell>
          <cell r="HY306">
            <v>191.53</v>
          </cell>
          <cell r="IA306">
            <v>191.53</v>
          </cell>
          <cell r="IB306">
            <v>0</v>
          </cell>
          <cell r="IC306">
            <v>0</v>
          </cell>
          <cell r="ID306">
            <v>0</v>
          </cell>
          <cell r="IE306">
            <v>0</v>
          </cell>
          <cell r="IF306">
            <v>11.78</v>
          </cell>
          <cell r="IG306">
            <v>5.89</v>
          </cell>
          <cell r="II306">
            <v>11.78</v>
          </cell>
          <cell r="IJ306">
            <v>0</v>
          </cell>
          <cell r="IK306">
            <v>0</v>
          </cell>
          <cell r="IL306">
            <v>0</v>
          </cell>
          <cell r="IN306">
            <v>0</v>
          </cell>
          <cell r="IO306">
            <v>0</v>
          </cell>
          <cell r="IP306">
            <v>0</v>
          </cell>
          <cell r="IQ306">
            <v>0</v>
          </cell>
          <cell r="IS306">
            <v>0</v>
          </cell>
          <cell r="IT306">
            <v>0</v>
          </cell>
          <cell r="IU306">
            <v>0</v>
          </cell>
          <cell r="IV306">
            <v>0</v>
          </cell>
          <cell r="IW306">
            <v>25.71</v>
          </cell>
          <cell r="IX306">
            <v>6.4275000000000002</v>
          </cell>
          <cell r="IZ306">
            <v>25.71</v>
          </cell>
          <cell r="JA306">
            <v>0</v>
          </cell>
          <cell r="JB306">
            <v>0</v>
          </cell>
          <cell r="JD306">
            <v>0</v>
          </cell>
          <cell r="JE306">
            <v>0</v>
          </cell>
          <cell r="JF306">
            <v>0</v>
          </cell>
          <cell r="JH306">
            <v>0</v>
          </cell>
          <cell r="JI306">
            <v>0</v>
          </cell>
          <cell r="JJ306">
            <v>203.8475</v>
          </cell>
          <cell r="JL306" t="str">
            <v>&lt;--ADMw_O--</v>
          </cell>
          <cell r="JM306">
            <v>0</v>
          </cell>
          <cell r="JN306">
            <v>0</v>
          </cell>
          <cell r="JO306">
            <v>0</v>
          </cell>
          <cell r="JP306">
            <v>0</v>
          </cell>
          <cell r="JQ306">
            <v>0</v>
          </cell>
          <cell r="JR306">
            <v>43640.35126797454</v>
          </cell>
          <cell r="JS306">
            <v>1</v>
          </cell>
          <cell r="JT306">
            <v>3</v>
          </cell>
        </row>
        <row r="307">
          <cell r="A307">
            <v>2240</v>
          </cell>
          <cell r="B307">
            <v>2240</v>
          </cell>
          <cell r="C307" t="str">
            <v>34013</v>
          </cell>
          <cell r="D307" t="str">
            <v>Washington</v>
          </cell>
          <cell r="E307" t="str">
            <v>Banks SD 13</v>
          </cell>
          <cell r="G307">
            <v>2230</v>
          </cell>
          <cell r="H307">
            <v>3075000</v>
          </cell>
          <cell r="I307">
            <v>0</v>
          </cell>
          <cell r="J307">
            <v>0</v>
          </cell>
          <cell r="K307">
            <v>25000</v>
          </cell>
          <cell r="L307">
            <v>650000</v>
          </cell>
          <cell r="M307">
            <v>0</v>
          </cell>
          <cell r="N307">
            <v>0</v>
          </cell>
          <cell r="O307">
            <v>0</v>
          </cell>
          <cell r="P307">
            <v>10.86</v>
          </cell>
          <cell r="Q307">
            <v>675000</v>
          </cell>
          <cell r="R307">
            <v>1100</v>
          </cell>
          <cell r="S307">
            <v>1100</v>
          </cell>
          <cell r="T307">
            <v>1100</v>
          </cell>
          <cell r="U307">
            <v>0</v>
          </cell>
          <cell r="V307" t="str">
            <v>--ADMw_F--&gt;</v>
          </cell>
          <cell r="W307">
            <v>1100</v>
          </cell>
          <cell r="X307">
            <v>1100</v>
          </cell>
          <cell r="Y307">
            <v>1100</v>
          </cell>
          <cell r="Z307">
            <v>0</v>
          </cell>
          <cell r="AA307">
            <v>152</v>
          </cell>
          <cell r="AB307">
            <v>121</v>
          </cell>
          <cell r="AC307">
            <v>13.5</v>
          </cell>
          <cell r="AD307">
            <v>18</v>
          </cell>
          <cell r="AE307">
            <v>9</v>
          </cell>
          <cell r="AF307">
            <v>18</v>
          </cell>
          <cell r="AG307">
            <v>18</v>
          </cell>
          <cell r="AH307">
            <v>0</v>
          </cell>
          <cell r="AI307">
            <v>0</v>
          </cell>
          <cell r="AJ307">
            <v>0</v>
          </cell>
          <cell r="AK307">
            <v>0</v>
          </cell>
          <cell r="AL307">
            <v>0</v>
          </cell>
          <cell r="AM307">
            <v>0</v>
          </cell>
          <cell r="AN307">
            <v>0</v>
          </cell>
          <cell r="AO307">
            <v>0</v>
          </cell>
          <cell r="AP307">
            <v>0</v>
          </cell>
          <cell r="AQ307">
            <v>0</v>
          </cell>
          <cell r="AR307">
            <v>0</v>
          </cell>
          <cell r="AS307">
            <v>1</v>
          </cell>
          <cell r="AT307">
            <v>0.25</v>
          </cell>
          <cell r="AU307">
            <v>67.66</v>
          </cell>
          <cell r="AV307">
            <v>16.914999999999999</v>
          </cell>
          <cell r="AW307">
            <v>67.66</v>
          </cell>
          <cell r="AX307">
            <v>67.66</v>
          </cell>
          <cell r="AY307">
            <v>0</v>
          </cell>
          <cell r="AZ307">
            <v>0</v>
          </cell>
          <cell r="BA307">
            <v>0</v>
          </cell>
          <cell r="BB307">
            <v>0</v>
          </cell>
          <cell r="BC307">
            <v>0</v>
          </cell>
          <cell r="BD307">
            <v>0</v>
          </cell>
          <cell r="BE307">
            <v>0</v>
          </cell>
          <cell r="BF307">
            <v>0</v>
          </cell>
          <cell r="BG307">
            <v>0</v>
          </cell>
          <cell r="BH307">
            <v>1278.9922999999999</v>
          </cell>
          <cell r="BI307">
            <v>1260.665</v>
          </cell>
          <cell r="BJ307">
            <v>1278.9922999999999</v>
          </cell>
          <cell r="BK307">
            <v>1260.665</v>
          </cell>
          <cell r="BL307">
            <v>1278.9922999999999</v>
          </cell>
          <cell r="BM307">
            <v>1278.9922999999999</v>
          </cell>
          <cell r="BN307" t="str">
            <v>&lt;--ADMw_F--</v>
          </cell>
          <cell r="BO307">
            <v>-1.835E-3</v>
          </cell>
          <cell r="BP307">
            <v>0</v>
          </cell>
          <cell r="BQ307">
            <v>613.64</v>
          </cell>
          <cell r="BR307">
            <v>42</v>
          </cell>
          <cell r="BS307">
            <v>0.7</v>
          </cell>
          <cell r="BT307" t="str">
            <v>&lt;--Spacer--&gt;</v>
          </cell>
          <cell r="BU307" t="str">
            <v>&lt;--Spacer--&gt;</v>
          </cell>
          <cell r="BV307" t="str">
            <v>&lt;--Spacer--&gt;</v>
          </cell>
          <cell r="BW307" t="str">
            <v>&lt;--Spacer--&gt;</v>
          </cell>
          <cell r="BX307">
            <v>2230</v>
          </cell>
          <cell r="BY307">
            <v>3075000</v>
          </cell>
          <cell r="BZ307">
            <v>0</v>
          </cell>
          <cell r="CA307">
            <v>0</v>
          </cell>
          <cell r="CB307">
            <v>25000</v>
          </cell>
          <cell r="CC307">
            <v>800000</v>
          </cell>
          <cell r="CD307">
            <v>0</v>
          </cell>
          <cell r="CE307">
            <v>0</v>
          </cell>
          <cell r="CF307">
            <v>0</v>
          </cell>
          <cell r="CG307">
            <v>11.87</v>
          </cell>
          <cell r="CH307">
            <v>650000</v>
          </cell>
          <cell r="CI307">
            <v>1116.93</v>
          </cell>
          <cell r="CJ307">
            <v>1116.93</v>
          </cell>
          <cell r="CK307">
            <v>1116.93</v>
          </cell>
          <cell r="CL307">
            <v>0</v>
          </cell>
          <cell r="CM307">
            <v>0</v>
          </cell>
          <cell r="CN307" t="str">
            <v>--ADMw_C--&gt;</v>
          </cell>
          <cell r="CO307">
            <v>1116.93</v>
          </cell>
          <cell r="CP307">
            <v>1116.93</v>
          </cell>
          <cell r="CQ307">
            <v>1116.93</v>
          </cell>
          <cell r="CR307">
            <v>0</v>
          </cell>
          <cell r="CS307">
            <v>150</v>
          </cell>
          <cell r="CT307">
            <v>122.8623</v>
          </cell>
          <cell r="CU307">
            <v>13.5</v>
          </cell>
          <cell r="CV307">
            <v>17.309999999999999</v>
          </cell>
          <cell r="CW307">
            <v>8.6549999999999994</v>
          </cell>
          <cell r="CX307">
            <v>17.309999999999999</v>
          </cell>
          <cell r="CY307">
            <v>17.309999999999999</v>
          </cell>
          <cell r="CZ307">
            <v>0</v>
          </cell>
          <cell r="DA307">
            <v>0</v>
          </cell>
          <cell r="DB307">
            <v>0</v>
          </cell>
          <cell r="DC307">
            <v>0</v>
          </cell>
          <cell r="DD307">
            <v>0</v>
          </cell>
          <cell r="DE307">
            <v>0</v>
          </cell>
          <cell r="DF307">
            <v>0</v>
          </cell>
          <cell r="DG307">
            <v>0</v>
          </cell>
          <cell r="DH307">
            <v>0</v>
          </cell>
          <cell r="DI307">
            <v>0</v>
          </cell>
          <cell r="DJ307">
            <v>0</v>
          </cell>
          <cell r="DK307">
            <v>1</v>
          </cell>
          <cell r="DL307">
            <v>0.25</v>
          </cell>
          <cell r="DM307">
            <v>67.180000000000007</v>
          </cell>
          <cell r="DN307">
            <v>16.795000000000002</v>
          </cell>
          <cell r="DO307">
            <v>67.180000000000007</v>
          </cell>
          <cell r="DP307">
            <v>67.180000000000007</v>
          </cell>
          <cell r="DQ307">
            <v>0</v>
          </cell>
          <cell r="DR307">
            <v>0</v>
          </cell>
          <cell r="DS307">
            <v>0</v>
          </cell>
          <cell r="DT307">
            <v>0</v>
          </cell>
          <cell r="DU307">
            <v>0</v>
          </cell>
          <cell r="DV307">
            <v>0</v>
          </cell>
          <cell r="DW307">
            <v>0</v>
          </cell>
          <cell r="DX307">
            <v>0</v>
          </cell>
          <cell r="DY307">
            <v>0</v>
          </cell>
          <cell r="DZ307">
            <v>1299.4422999999999</v>
          </cell>
          <cell r="EA307">
            <v>1278.9922999999999</v>
          </cell>
          <cell r="EB307">
            <v>1299.4422999999999</v>
          </cell>
          <cell r="EC307">
            <v>1278.9922999999999</v>
          </cell>
          <cell r="ED307">
            <v>1299.4422999999999</v>
          </cell>
          <cell r="EE307">
            <v>1299.4422999999999</v>
          </cell>
          <cell r="EF307" t="str">
            <v>&lt;--ADMw_C--</v>
          </cell>
          <cell r="EG307">
            <v>-6.0769999999999999E-3</v>
          </cell>
          <cell r="EH307">
            <v>0</v>
          </cell>
          <cell r="EI307">
            <v>578.41999999999996</v>
          </cell>
          <cell r="EJ307">
            <v>43</v>
          </cell>
          <cell r="EK307">
            <v>0.7</v>
          </cell>
          <cell r="EL307" t="str">
            <v>&lt;--Spacer--&gt;</v>
          </cell>
          <cell r="EM307" t="str">
            <v>&lt;--Spacer--&gt;</v>
          </cell>
          <cell r="EN307" t="str">
            <v>&lt;--Spacer--&gt;</v>
          </cell>
          <cell r="EO307" t="str">
            <v>&lt;--Spacer--&gt;</v>
          </cell>
          <cell r="EP307">
            <v>2230</v>
          </cell>
          <cell r="EQ307">
            <v>2897674</v>
          </cell>
          <cell r="ER307">
            <v>0</v>
          </cell>
          <cell r="ES307">
            <v>129021</v>
          </cell>
          <cell r="ET307">
            <v>21368</v>
          </cell>
          <cell r="EU307">
            <v>1108952</v>
          </cell>
          <cell r="EV307">
            <v>0</v>
          </cell>
          <cell r="EW307">
            <v>0</v>
          </cell>
          <cell r="EX307">
            <v>0</v>
          </cell>
          <cell r="EY307">
            <v>10.86</v>
          </cell>
          <cell r="EZ307">
            <v>657724</v>
          </cell>
          <cell r="FA307">
            <v>1137.18</v>
          </cell>
          <cell r="FB307">
            <v>1137.18</v>
          </cell>
          <cell r="FC307">
            <v>1137.18</v>
          </cell>
          <cell r="FD307">
            <v>0</v>
          </cell>
          <cell r="FE307">
            <v>0</v>
          </cell>
          <cell r="FF307" t="str">
            <v>--ADMw_P--&gt;</v>
          </cell>
          <cell r="FG307">
            <v>1137.18</v>
          </cell>
          <cell r="FH307">
            <v>1137.18</v>
          </cell>
          <cell r="FI307">
            <v>1137.18</v>
          </cell>
          <cell r="FJ307">
            <v>0</v>
          </cell>
          <cell r="FK307">
            <v>165</v>
          </cell>
          <cell r="FL307">
            <v>125.0898</v>
          </cell>
          <cell r="FM307">
            <v>13.5</v>
          </cell>
          <cell r="FN307">
            <v>19.399999999999999</v>
          </cell>
          <cell r="FO307">
            <v>9.6999999999999993</v>
          </cell>
          <cell r="FP307">
            <v>19.399999999999999</v>
          </cell>
          <cell r="FQ307">
            <v>19.399999999999999</v>
          </cell>
          <cell r="FR307">
            <v>0</v>
          </cell>
          <cell r="FS307">
            <v>0</v>
          </cell>
          <cell r="FT307">
            <v>0</v>
          </cell>
          <cell r="FU307">
            <v>0</v>
          </cell>
          <cell r="FV307">
            <v>0</v>
          </cell>
          <cell r="FW307">
            <v>0</v>
          </cell>
          <cell r="FX307">
            <v>0</v>
          </cell>
          <cell r="FY307">
            <v>0</v>
          </cell>
          <cell r="FZ307">
            <v>0</v>
          </cell>
          <cell r="GA307">
            <v>0</v>
          </cell>
          <cell r="GB307">
            <v>0</v>
          </cell>
          <cell r="GC307">
            <v>3</v>
          </cell>
          <cell r="GD307">
            <v>0.75</v>
          </cell>
          <cell r="GE307">
            <v>52.89</v>
          </cell>
          <cell r="GF307">
            <v>13.2225</v>
          </cell>
          <cell r="GG307">
            <v>52.89</v>
          </cell>
          <cell r="GH307">
            <v>52.89</v>
          </cell>
          <cell r="GI307">
            <v>0</v>
          </cell>
          <cell r="GJ307">
            <v>0</v>
          </cell>
          <cell r="GK307">
            <v>0</v>
          </cell>
          <cell r="GL307">
            <v>0</v>
          </cell>
          <cell r="GM307">
            <v>0</v>
          </cell>
          <cell r="GN307">
            <v>0</v>
          </cell>
          <cell r="GO307">
            <v>0</v>
          </cell>
          <cell r="GP307">
            <v>0</v>
          </cell>
          <cell r="GQ307">
            <v>0</v>
          </cell>
          <cell r="GR307">
            <v>1355.5996</v>
          </cell>
          <cell r="GS307">
            <v>1299.4422999999999</v>
          </cell>
          <cell r="GT307">
            <v>1355.5996</v>
          </cell>
          <cell r="GU307">
            <v>1299.4422999999999</v>
          </cell>
          <cell r="GV307">
            <v>1355.5996</v>
          </cell>
          <cell r="GW307">
            <v>1355.5996</v>
          </cell>
          <cell r="GX307" t="str">
            <v>&lt;--ADMw_P--</v>
          </cell>
          <cell r="GY307">
            <v>-3.6029999999999999E-3</v>
          </cell>
          <cell r="GZ307">
            <v>0</v>
          </cell>
          <cell r="HA307">
            <v>578.38</v>
          </cell>
          <cell r="HB307">
            <v>45</v>
          </cell>
          <cell r="HC307">
            <v>0.7</v>
          </cell>
          <cell r="HD307" t="str">
            <v>&lt;--Spacer--&gt;</v>
          </cell>
          <cell r="HE307" t="str">
            <v>&lt;--Spacer--&gt;</v>
          </cell>
          <cell r="HF307" t="str">
            <v>&lt;--Spacer--&gt;</v>
          </cell>
          <cell r="HG307" t="str">
            <v>&lt;--Spacer--&gt;</v>
          </cell>
          <cell r="HH307">
            <v>2230</v>
          </cell>
          <cell r="HI307">
            <v>2884730</v>
          </cell>
          <cell r="HJ307">
            <v>0</v>
          </cell>
          <cell r="HK307">
            <v>147756</v>
          </cell>
          <cell r="HL307">
            <v>18022</v>
          </cell>
          <cell r="HM307">
            <v>363835</v>
          </cell>
          <cell r="HN307">
            <v>0</v>
          </cell>
          <cell r="HO307">
            <v>0</v>
          </cell>
          <cell r="HP307">
            <v>0</v>
          </cell>
          <cell r="HQ307">
            <v>11.03</v>
          </cell>
          <cell r="HR307">
            <v>622053</v>
          </cell>
          <cell r="HS307">
            <v>1179.1099999999999</v>
          </cell>
          <cell r="HT307">
            <v>1179.1099999999999</v>
          </cell>
          <cell r="HU307">
            <v>1179.1099999999999</v>
          </cell>
          <cell r="HV307">
            <v>0</v>
          </cell>
          <cell r="HW307">
            <v>0</v>
          </cell>
          <cell r="HX307" t="str">
            <v>--ADMw_O--&gt;</v>
          </cell>
          <cell r="HY307">
            <v>1179.1099999999999</v>
          </cell>
          <cell r="HZ307">
            <v>1179.1099999999999</v>
          </cell>
          <cell r="IA307">
            <v>1179.1099999999999</v>
          </cell>
          <cell r="IB307">
            <v>0</v>
          </cell>
          <cell r="IC307">
            <v>173</v>
          </cell>
          <cell r="ID307">
            <v>129.7021</v>
          </cell>
          <cell r="IE307">
            <v>15.6</v>
          </cell>
          <cell r="IF307">
            <v>27.65</v>
          </cell>
          <cell r="IG307">
            <v>13.824999999999999</v>
          </cell>
          <cell r="IH307">
            <v>27.65</v>
          </cell>
          <cell r="II307">
            <v>27.65</v>
          </cell>
          <cell r="IJ307">
            <v>0</v>
          </cell>
          <cell r="IK307">
            <v>0</v>
          </cell>
          <cell r="IL307">
            <v>0</v>
          </cell>
          <cell r="IM307">
            <v>0</v>
          </cell>
          <cell r="IN307">
            <v>0</v>
          </cell>
          <cell r="IO307">
            <v>0</v>
          </cell>
          <cell r="IP307">
            <v>0</v>
          </cell>
          <cell r="IQ307">
            <v>0</v>
          </cell>
          <cell r="IR307">
            <v>0</v>
          </cell>
          <cell r="IS307">
            <v>0</v>
          </cell>
          <cell r="IT307">
            <v>0</v>
          </cell>
          <cell r="IU307">
            <v>2</v>
          </cell>
          <cell r="IV307">
            <v>0.5</v>
          </cell>
          <cell r="IW307">
            <v>67.45</v>
          </cell>
          <cell r="IX307">
            <v>16.862500000000001</v>
          </cell>
          <cell r="IY307">
            <v>67.45</v>
          </cell>
          <cell r="IZ307">
            <v>67.45</v>
          </cell>
          <cell r="JA307">
            <v>0</v>
          </cell>
          <cell r="JB307">
            <v>0</v>
          </cell>
          <cell r="JC307">
            <v>0</v>
          </cell>
          <cell r="JD307">
            <v>0</v>
          </cell>
          <cell r="JE307">
            <v>0</v>
          </cell>
          <cell r="JF307">
            <v>0</v>
          </cell>
          <cell r="JG307">
            <v>0</v>
          </cell>
          <cell r="JH307">
            <v>0</v>
          </cell>
          <cell r="JI307">
            <v>0</v>
          </cell>
          <cell r="JJ307">
            <v>1355.5996</v>
          </cell>
          <cell r="JK307">
            <v>1355.5996</v>
          </cell>
          <cell r="JL307" t="str">
            <v>&lt;--ADMw_O--</v>
          </cell>
          <cell r="JM307">
            <v>0</v>
          </cell>
          <cell r="JN307">
            <v>0</v>
          </cell>
          <cell r="JO307">
            <v>527.55999999999995</v>
          </cell>
          <cell r="JP307">
            <v>42</v>
          </cell>
          <cell r="JQ307">
            <v>0.7</v>
          </cell>
          <cell r="JR307">
            <v>43640.35126797454</v>
          </cell>
          <cell r="JS307">
            <v>1</v>
          </cell>
          <cell r="JT307">
            <v>2</v>
          </cell>
        </row>
        <row r="308">
          <cell r="A308">
            <v>2241</v>
          </cell>
          <cell r="B308">
            <v>2241</v>
          </cell>
          <cell r="C308" t="str">
            <v>34015</v>
          </cell>
          <cell r="D308" t="str">
            <v>Washington</v>
          </cell>
          <cell r="E308" t="str">
            <v>Forest Grove SD 15</v>
          </cell>
          <cell r="G308">
            <v>2230</v>
          </cell>
          <cell r="H308">
            <v>13300000</v>
          </cell>
          <cell r="I308">
            <v>0</v>
          </cell>
          <cell r="J308">
            <v>0</v>
          </cell>
          <cell r="K308">
            <v>95000</v>
          </cell>
          <cell r="L308">
            <v>1100000</v>
          </cell>
          <cell r="M308">
            <v>0</v>
          </cell>
          <cell r="N308">
            <v>0</v>
          </cell>
          <cell r="O308">
            <v>0</v>
          </cell>
          <cell r="P308">
            <v>12.08</v>
          </cell>
          <cell r="Q308">
            <v>3360000</v>
          </cell>
          <cell r="R308">
            <v>6044</v>
          </cell>
          <cell r="S308">
            <v>6044</v>
          </cell>
          <cell r="T308">
            <v>6044</v>
          </cell>
          <cell r="U308">
            <v>0</v>
          </cell>
          <cell r="V308" t="str">
            <v>--ADMw_F--&gt;</v>
          </cell>
          <cell r="W308">
            <v>6044</v>
          </cell>
          <cell r="X308">
            <v>6044</v>
          </cell>
          <cell r="Y308">
            <v>6044</v>
          </cell>
          <cell r="Z308">
            <v>0</v>
          </cell>
          <cell r="AA308">
            <v>933</v>
          </cell>
          <cell r="AB308">
            <v>664.84</v>
          </cell>
          <cell r="AC308">
            <v>119.3</v>
          </cell>
          <cell r="AD308">
            <v>930</v>
          </cell>
          <cell r="AE308">
            <v>465</v>
          </cell>
          <cell r="AF308">
            <v>930</v>
          </cell>
          <cell r="AG308">
            <v>930</v>
          </cell>
          <cell r="AH308">
            <v>0</v>
          </cell>
          <cell r="AI308">
            <v>10</v>
          </cell>
          <cell r="AJ308">
            <v>10</v>
          </cell>
          <cell r="AK308">
            <v>10</v>
          </cell>
          <cell r="AL308">
            <v>10</v>
          </cell>
          <cell r="AM308">
            <v>0</v>
          </cell>
          <cell r="AN308">
            <v>0</v>
          </cell>
          <cell r="AO308">
            <v>0</v>
          </cell>
          <cell r="AP308">
            <v>0</v>
          </cell>
          <cell r="AQ308">
            <v>0</v>
          </cell>
          <cell r="AR308">
            <v>0</v>
          </cell>
          <cell r="AS308">
            <v>25</v>
          </cell>
          <cell r="AT308">
            <v>6.25</v>
          </cell>
          <cell r="AU308">
            <v>687.82</v>
          </cell>
          <cell r="AV308">
            <v>171.95500000000001</v>
          </cell>
          <cell r="AW308">
            <v>687.82</v>
          </cell>
          <cell r="AX308">
            <v>687.82</v>
          </cell>
          <cell r="AY308">
            <v>0</v>
          </cell>
          <cell r="AZ308">
            <v>0</v>
          </cell>
          <cell r="BA308">
            <v>0</v>
          </cell>
          <cell r="BB308">
            <v>0</v>
          </cell>
          <cell r="BC308">
            <v>0</v>
          </cell>
          <cell r="BD308">
            <v>0</v>
          </cell>
          <cell r="BE308">
            <v>0</v>
          </cell>
          <cell r="BF308">
            <v>0</v>
          </cell>
          <cell r="BG308">
            <v>0</v>
          </cell>
          <cell r="BH308">
            <v>7240.0851000000002</v>
          </cell>
          <cell r="BI308">
            <v>7481.3450000000003</v>
          </cell>
          <cell r="BJ308">
            <v>7446.7276000000002</v>
          </cell>
          <cell r="BK308">
            <v>7481.3450000000003</v>
          </cell>
          <cell r="BL308">
            <v>7481.3450000000003</v>
          </cell>
          <cell r="BM308">
            <v>7481.3450000000003</v>
          </cell>
          <cell r="BN308" t="str">
            <v>&lt;--ADMw_F--</v>
          </cell>
          <cell r="BO308">
            <v>-7.8399999999999997E-4</v>
          </cell>
          <cell r="BP308">
            <v>0</v>
          </cell>
          <cell r="BQ308">
            <v>555.91999999999996</v>
          </cell>
          <cell r="BR308">
            <v>35</v>
          </cell>
          <cell r="BS308">
            <v>0.7</v>
          </cell>
          <cell r="BT308" t="str">
            <v>&lt;--Spacer--&gt;</v>
          </cell>
          <cell r="BU308" t="str">
            <v>&lt;--Spacer--&gt;</v>
          </cell>
          <cell r="BV308" t="str">
            <v>&lt;--Spacer--&gt;</v>
          </cell>
          <cell r="BW308" t="str">
            <v>&lt;--Spacer--&gt;</v>
          </cell>
          <cell r="BX308">
            <v>2230</v>
          </cell>
          <cell r="BY308">
            <v>12680000</v>
          </cell>
          <cell r="BZ308">
            <v>0</v>
          </cell>
          <cell r="CA308">
            <v>0</v>
          </cell>
          <cell r="CB308">
            <v>165000</v>
          </cell>
          <cell r="CC308">
            <v>1000000</v>
          </cell>
          <cell r="CD308">
            <v>0</v>
          </cell>
          <cell r="CE308">
            <v>0</v>
          </cell>
          <cell r="CF308">
            <v>0</v>
          </cell>
          <cell r="CG308">
            <v>12.17</v>
          </cell>
          <cell r="CH308">
            <v>3300000</v>
          </cell>
          <cell r="CI308">
            <v>5812.54</v>
          </cell>
          <cell r="CJ308">
            <v>6012.91</v>
          </cell>
          <cell r="CK308">
            <v>5812.54</v>
          </cell>
          <cell r="CL308">
            <v>200.37</v>
          </cell>
          <cell r="CM308">
            <v>0</v>
          </cell>
          <cell r="CN308" t="str">
            <v>--ADMw_C--&gt;</v>
          </cell>
          <cell r="CO308">
            <v>5812.54</v>
          </cell>
          <cell r="CP308">
            <v>6012.91</v>
          </cell>
          <cell r="CQ308">
            <v>5812.54</v>
          </cell>
          <cell r="CR308">
            <v>200.37</v>
          </cell>
          <cell r="CS308">
            <v>919</v>
          </cell>
          <cell r="CT308">
            <v>661.42010000000005</v>
          </cell>
          <cell r="CU308">
            <v>119.3</v>
          </cell>
          <cell r="CV308">
            <v>929.78</v>
          </cell>
          <cell r="CW308">
            <v>464.89</v>
          </cell>
          <cell r="CX308">
            <v>930.78</v>
          </cell>
          <cell r="CY308">
            <v>929.78</v>
          </cell>
          <cell r="CZ308">
            <v>1</v>
          </cell>
          <cell r="DA308">
            <v>9.39</v>
          </cell>
          <cell r="DB308">
            <v>9.39</v>
          </cell>
          <cell r="DC308">
            <v>9.39</v>
          </cell>
          <cell r="DD308">
            <v>9.39</v>
          </cell>
          <cell r="DE308">
            <v>0</v>
          </cell>
          <cell r="DF308">
            <v>0</v>
          </cell>
          <cell r="DG308">
            <v>0</v>
          </cell>
          <cell r="DH308">
            <v>0</v>
          </cell>
          <cell r="DI308">
            <v>0</v>
          </cell>
          <cell r="DJ308">
            <v>0</v>
          </cell>
          <cell r="DK308">
            <v>25</v>
          </cell>
          <cell r="DL308">
            <v>6.25</v>
          </cell>
          <cell r="DM308">
            <v>665.18</v>
          </cell>
          <cell r="DN308">
            <v>166.29499999999999</v>
          </cell>
          <cell r="DO308">
            <v>688.27</v>
          </cell>
          <cell r="DP308">
            <v>665.18</v>
          </cell>
          <cell r="DQ308">
            <v>23.09</v>
          </cell>
          <cell r="DR308">
            <v>0</v>
          </cell>
          <cell r="DS308">
            <v>0</v>
          </cell>
          <cell r="DT308">
            <v>0</v>
          </cell>
          <cell r="DU308">
            <v>0</v>
          </cell>
          <cell r="DV308">
            <v>0</v>
          </cell>
          <cell r="DW308">
            <v>0</v>
          </cell>
          <cell r="DX308">
            <v>0</v>
          </cell>
          <cell r="DY308">
            <v>0</v>
          </cell>
          <cell r="DZ308">
            <v>7347.4754000000003</v>
          </cell>
          <cell r="EA308">
            <v>7240.0851000000002</v>
          </cell>
          <cell r="EB308">
            <v>7555.6603999999998</v>
          </cell>
          <cell r="EC308">
            <v>7446.7276000000002</v>
          </cell>
          <cell r="ED308">
            <v>7347.4754000000003</v>
          </cell>
          <cell r="EE308">
            <v>7555.6603999999998</v>
          </cell>
          <cell r="EF308" t="str">
            <v>&lt;--ADMw_C--</v>
          </cell>
          <cell r="EG308">
            <v>-6.5399999999999998E-3</v>
          </cell>
          <cell r="EH308">
            <v>0</v>
          </cell>
          <cell r="EI308">
            <v>545.23</v>
          </cell>
          <cell r="EJ308">
            <v>37</v>
          </cell>
          <cell r="EK308">
            <v>0.7</v>
          </cell>
          <cell r="EL308" t="str">
            <v>&lt;--Spacer--&gt;</v>
          </cell>
          <cell r="EM308" t="str">
            <v>&lt;--Spacer--&gt;</v>
          </cell>
          <cell r="EN308" t="str">
            <v>&lt;--Spacer--&gt;</v>
          </cell>
          <cell r="EO308" t="str">
            <v>&lt;--Spacer--&gt;</v>
          </cell>
          <cell r="EP308">
            <v>2230</v>
          </cell>
          <cell r="EQ308">
            <v>11914786</v>
          </cell>
          <cell r="ER308">
            <v>0</v>
          </cell>
          <cell r="ES308">
            <v>692671</v>
          </cell>
          <cell r="ET308">
            <v>163468</v>
          </cell>
          <cell r="EU308">
            <v>1057543</v>
          </cell>
          <cell r="EV308">
            <v>0</v>
          </cell>
          <cell r="EW308">
            <v>1970</v>
          </cell>
          <cell r="EX308">
            <v>0</v>
          </cell>
          <cell r="EY308">
            <v>12.08</v>
          </cell>
          <cell r="EZ308">
            <v>3292081</v>
          </cell>
          <cell r="FA308">
            <v>5862.38</v>
          </cell>
          <cell r="FB308">
            <v>6063.64</v>
          </cell>
          <cell r="FC308">
            <v>5862.38</v>
          </cell>
          <cell r="FD308">
            <v>201.26</v>
          </cell>
          <cell r="FE308">
            <v>0</v>
          </cell>
          <cell r="FF308" t="str">
            <v>--ADMw_P--&gt;</v>
          </cell>
          <cell r="FG308">
            <v>5862.38</v>
          </cell>
          <cell r="FH308">
            <v>6063.64</v>
          </cell>
          <cell r="FI308">
            <v>5862.38</v>
          </cell>
          <cell r="FJ308">
            <v>201.26</v>
          </cell>
          <cell r="FK308">
            <v>897</v>
          </cell>
          <cell r="FL308">
            <v>667.00040000000001</v>
          </cell>
          <cell r="FM308">
            <v>119.3</v>
          </cell>
          <cell r="FN308">
            <v>963.34</v>
          </cell>
          <cell r="FO308">
            <v>481.67</v>
          </cell>
          <cell r="FP308">
            <v>963.34</v>
          </cell>
          <cell r="FQ308">
            <v>963.34</v>
          </cell>
          <cell r="FR308">
            <v>0</v>
          </cell>
          <cell r="FS308">
            <v>9.17</v>
          </cell>
          <cell r="FT308">
            <v>9.17</v>
          </cell>
          <cell r="FU308">
            <v>9.17</v>
          </cell>
          <cell r="FV308">
            <v>9.17</v>
          </cell>
          <cell r="FW308">
            <v>0</v>
          </cell>
          <cell r="FX308">
            <v>0</v>
          </cell>
          <cell r="FY308">
            <v>0</v>
          </cell>
          <cell r="FZ308">
            <v>0</v>
          </cell>
          <cell r="GA308">
            <v>0</v>
          </cell>
          <cell r="GB308">
            <v>0</v>
          </cell>
          <cell r="GC308">
            <v>25</v>
          </cell>
          <cell r="GD308">
            <v>6.25</v>
          </cell>
          <cell r="GE308">
            <v>806.82</v>
          </cell>
          <cell r="GF308">
            <v>201.70500000000001</v>
          </cell>
          <cell r="GG308">
            <v>834.52</v>
          </cell>
          <cell r="GH308">
            <v>806.82</v>
          </cell>
          <cell r="GI308">
            <v>27.7</v>
          </cell>
          <cell r="GJ308">
            <v>0</v>
          </cell>
          <cell r="GK308">
            <v>0</v>
          </cell>
          <cell r="GL308">
            <v>0</v>
          </cell>
          <cell r="GM308">
            <v>0</v>
          </cell>
          <cell r="GN308">
            <v>0</v>
          </cell>
          <cell r="GO308">
            <v>0</v>
          </cell>
          <cell r="GP308">
            <v>0</v>
          </cell>
          <cell r="GQ308">
            <v>0</v>
          </cell>
          <cell r="GR308">
            <v>7422.8755000000001</v>
          </cell>
          <cell r="GS308">
            <v>7347.4754000000003</v>
          </cell>
          <cell r="GT308">
            <v>7630.9454999999998</v>
          </cell>
          <cell r="GU308">
            <v>7555.6603999999998</v>
          </cell>
          <cell r="GV308">
            <v>7422.8755000000001</v>
          </cell>
          <cell r="GW308">
            <v>7630.9454999999998</v>
          </cell>
          <cell r="GX308" t="str">
            <v>&lt;--ADMw_P--</v>
          </cell>
          <cell r="GY308">
            <v>-6.7939999999999997E-3</v>
          </cell>
          <cell r="GZ308">
            <v>0</v>
          </cell>
          <cell r="HA308">
            <v>542.91999999999996</v>
          </cell>
          <cell r="HB308">
            <v>38</v>
          </cell>
          <cell r="HC308">
            <v>0.7</v>
          </cell>
          <cell r="HD308" t="str">
            <v>&lt;--Spacer--&gt;</v>
          </cell>
          <cell r="HE308" t="str">
            <v>&lt;--Spacer--&gt;</v>
          </cell>
          <cell r="HF308" t="str">
            <v>&lt;--Spacer--&gt;</v>
          </cell>
          <cell r="HG308" t="str">
            <v>&lt;--Spacer--&gt;</v>
          </cell>
          <cell r="HH308">
            <v>2230</v>
          </cell>
          <cell r="HI308">
            <v>11339205</v>
          </cell>
          <cell r="HJ308">
            <v>0</v>
          </cell>
          <cell r="HK308">
            <v>378591</v>
          </cell>
          <cell r="HL308">
            <v>81980</v>
          </cell>
          <cell r="HM308">
            <v>735725</v>
          </cell>
          <cell r="HN308">
            <v>0</v>
          </cell>
          <cell r="HO308">
            <v>0</v>
          </cell>
          <cell r="HP308">
            <v>0</v>
          </cell>
          <cell r="HQ308">
            <v>11.96</v>
          </cell>
          <cell r="HR308">
            <v>2977063</v>
          </cell>
          <cell r="HS308">
            <v>5875.58</v>
          </cell>
          <cell r="HT308">
            <v>6075.3</v>
          </cell>
          <cell r="HU308">
            <v>5875.58</v>
          </cell>
          <cell r="HV308">
            <v>199.72</v>
          </cell>
          <cell r="HW308">
            <v>0</v>
          </cell>
          <cell r="HX308" t="str">
            <v>--ADMw_O--&gt;</v>
          </cell>
          <cell r="HY308">
            <v>5875.58</v>
          </cell>
          <cell r="HZ308">
            <v>6075.3</v>
          </cell>
          <cell r="IA308">
            <v>5875.58</v>
          </cell>
          <cell r="IB308">
            <v>199.72</v>
          </cell>
          <cell r="IC308">
            <v>907</v>
          </cell>
          <cell r="ID308">
            <v>668.28300000000002</v>
          </cell>
          <cell r="IE308">
            <v>123.6</v>
          </cell>
          <cell r="IF308">
            <v>988.74</v>
          </cell>
          <cell r="IG308">
            <v>494.37</v>
          </cell>
          <cell r="IH308">
            <v>988.74</v>
          </cell>
          <cell r="II308">
            <v>988.74</v>
          </cell>
          <cell r="IJ308">
            <v>0</v>
          </cell>
          <cell r="IK308">
            <v>9.3699999999999992</v>
          </cell>
          <cell r="IL308">
            <v>9.3699999999999992</v>
          </cell>
          <cell r="IM308">
            <v>9.3699999999999992</v>
          </cell>
          <cell r="IN308">
            <v>9.3699999999999992</v>
          </cell>
          <cell r="IO308">
            <v>0</v>
          </cell>
          <cell r="IP308">
            <v>0</v>
          </cell>
          <cell r="IQ308">
            <v>0</v>
          </cell>
          <cell r="IR308">
            <v>0</v>
          </cell>
          <cell r="IS308">
            <v>0</v>
          </cell>
          <cell r="IT308">
            <v>0</v>
          </cell>
          <cell r="IU308">
            <v>24</v>
          </cell>
          <cell r="IV308">
            <v>6</v>
          </cell>
          <cell r="IW308">
            <v>982.69</v>
          </cell>
          <cell r="IX308">
            <v>245.67250000000001</v>
          </cell>
          <cell r="IY308">
            <v>1016.09</v>
          </cell>
          <cell r="IZ308">
            <v>982.69</v>
          </cell>
          <cell r="JA308">
            <v>33.4</v>
          </cell>
          <cell r="JB308">
            <v>0</v>
          </cell>
          <cell r="JC308">
            <v>0</v>
          </cell>
          <cell r="JD308">
            <v>0</v>
          </cell>
          <cell r="JE308">
            <v>0</v>
          </cell>
          <cell r="JF308">
            <v>0</v>
          </cell>
          <cell r="JG308">
            <v>0</v>
          </cell>
          <cell r="JH308">
            <v>0</v>
          </cell>
          <cell r="JI308">
            <v>0</v>
          </cell>
          <cell r="JJ308">
            <v>7422.8755000000001</v>
          </cell>
          <cell r="JK308">
            <v>7630.9454999999998</v>
          </cell>
          <cell r="JL308" t="str">
            <v>&lt;--ADMw_O--</v>
          </cell>
          <cell r="JM308">
            <v>-2.3800000000000002E-3</v>
          </cell>
          <cell r="JN308">
            <v>0</v>
          </cell>
          <cell r="JO308">
            <v>490.03</v>
          </cell>
          <cell r="JP308">
            <v>35</v>
          </cell>
          <cell r="JQ308">
            <v>0.7</v>
          </cell>
          <cell r="JR308">
            <v>43640.35126797454</v>
          </cell>
          <cell r="JS308">
            <v>1</v>
          </cell>
          <cell r="JT308">
            <v>2</v>
          </cell>
        </row>
        <row r="309">
          <cell r="A309">
            <v>4595</v>
          </cell>
          <cell r="B309">
            <v>2241</v>
          </cell>
          <cell r="D309" t="str">
            <v>Washington</v>
          </cell>
          <cell r="E309" t="str">
            <v>Forest Grove SD 15</v>
          </cell>
          <cell r="F309" t="str">
            <v>Forest Grove Community School</v>
          </cell>
          <cell r="H309">
            <v>0</v>
          </cell>
          <cell r="I309">
            <v>0</v>
          </cell>
          <cell r="J309">
            <v>0</v>
          </cell>
          <cell r="K309">
            <v>0</v>
          </cell>
          <cell r="L309">
            <v>0</v>
          </cell>
          <cell r="M309">
            <v>0</v>
          </cell>
          <cell r="N309">
            <v>0</v>
          </cell>
          <cell r="O309">
            <v>0</v>
          </cell>
          <cell r="P309">
            <v>0</v>
          </cell>
          <cell r="Q309">
            <v>0</v>
          </cell>
          <cell r="R309">
            <v>0</v>
          </cell>
          <cell r="T309">
            <v>0</v>
          </cell>
          <cell r="U309">
            <v>0</v>
          </cell>
          <cell r="V309" t="str">
            <v>--ADMw_F--&gt;</v>
          </cell>
          <cell r="W309">
            <v>0</v>
          </cell>
          <cell r="Y309">
            <v>0</v>
          </cell>
          <cell r="Z309">
            <v>0</v>
          </cell>
          <cell r="AA309">
            <v>0</v>
          </cell>
          <cell r="AB309">
            <v>0</v>
          </cell>
          <cell r="AC309">
            <v>0</v>
          </cell>
          <cell r="AD309">
            <v>0</v>
          </cell>
          <cell r="AE309">
            <v>0</v>
          </cell>
          <cell r="AG309">
            <v>0</v>
          </cell>
          <cell r="AH309">
            <v>0</v>
          </cell>
          <cell r="AI309">
            <v>0</v>
          </cell>
          <cell r="AJ309">
            <v>0</v>
          </cell>
          <cell r="AL309">
            <v>0</v>
          </cell>
          <cell r="AM309">
            <v>0</v>
          </cell>
          <cell r="AN309">
            <v>0</v>
          </cell>
          <cell r="AO309">
            <v>0</v>
          </cell>
          <cell r="AQ309">
            <v>0</v>
          </cell>
          <cell r="AR309">
            <v>0</v>
          </cell>
          <cell r="AS309">
            <v>0</v>
          </cell>
          <cell r="AT309">
            <v>0</v>
          </cell>
          <cell r="AU309">
            <v>0</v>
          </cell>
          <cell r="AV309">
            <v>0</v>
          </cell>
          <cell r="AX309">
            <v>0</v>
          </cell>
          <cell r="AY309">
            <v>0</v>
          </cell>
          <cell r="AZ309">
            <v>0</v>
          </cell>
          <cell r="BB309">
            <v>0</v>
          </cell>
          <cell r="BC309">
            <v>0</v>
          </cell>
          <cell r="BD309">
            <v>0</v>
          </cell>
          <cell r="BF309">
            <v>0</v>
          </cell>
          <cell r="BG309">
            <v>0</v>
          </cell>
          <cell r="BH309">
            <v>206.64250000000001</v>
          </cell>
          <cell r="BI309">
            <v>0</v>
          </cell>
          <cell r="BL309">
            <v>206.64250000000001</v>
          </cell>
          <cell r="BN309" t="str">
            <v>&lt;--ADMw_F--</v>
          </cell>
          <cell r="BO309">
            <v>0</v>
          </cell>
          <cell r="BP309">
            <v>0</v>
          </cell>
          <cell r="BQ309">
            <v>0</v>
          </cell>
          <cell r="BR309">
            <v>0</v>
          </cell>
          <cell r="BS309">
            <v>0</v>
          </cell>
          <cell r="BT309" t="str">
            <v>&lt;--Spacer--&gt;</v>
          </cell>
          <cell r="BU309" t="str">
            <v>&lt;--Spacer--&gt;</v>
          </cell>
          <cell r="BV309" t="str">
            <v>&lt;--Spacer--&gt;</v>
          </cell>
          <cell r="BW309" t="str">
            <v>&lt;--Spacer--&gt;</v>
          </cell>
          <cell r="BY309">
            <v>0</v>
          </cell>
          <cell r="BZ309">
            <v>0</v>
          </cell>
          <cell r="CA309">
            <v>0</v>
          </cell>
          <cell r="CB309">
            <v>0</v>
          </cell>
          <cell r="CC309">
            <v>0</v>
          </cell>
          <cell r="CD309">
            <v>0</v>
          </cell>
          <cell r="CE309">
            <v>0</v>
          </cell>
          <cell r="CF309">
            <v>0</v>
          </cell>
          <cell r="CG309">
            <v>0</v>
          </cell>
          <cell r="CH309">
            <v>0</v>
          </cell>
          <cell r="CI309">
            <v>200.37</v>
          </cell>
          <cell r="CK309">
            <v>200.37</v>
          </cell>
          <cell r="CL309">
            <v>0</v>
          </cell>
          <cell r="CM309">
            <v>0</v>
          </cell>
          <cell r="CN309" t="str">
            <v>--ADMw_C--&gt;</v>
          </cell>
          <cell r="CO309">
            <v>200.37</v>
          </cell>
          <cell r="CQ309">
            <v>200.37</v>
          </cell>
          <cell r="CR309">
            <v>0</v>
          </cell>
          <cell r="CS309">
            <v>0</v>
          </cell>
          <cell r="CT309">
            <v>0</v>
          </cell>
          <cell r="CU309">
            <v>0</v>
          </cell>
          <cell r="CV309">
            <v>1</v>
          </cell>
          <cell r="CW309">
            <v>0.5</v>
          </cell>
          <cell r="CY309">
            <v>1</v>
          </cell>
          <cell r="CZ309">
            <v>0</v>
          </cell>
          <cell r="DA309">
            <v>0</v>
          </cell>
          <cell r="DB309">
            <v>0</v>
          </cell>
          <cell r="DD309">
            <v>0</v>
          </cell>
          <cell r="DE309">
            <v>0</v>
          </cell>
          <cell r="DF309">
            <v>0</v>
          </cell>
          <cell r="DG309">
            <v>0</v>
          </cell>
          <cell r="DI309">
            <v>0</v>
          </cell>
          <cell r="DJ309">
            <v>0</v>
          </cell>
          <cell r="DK309">
            <v>0</v>
          </cell>
          <cell r="DL309">
            <v>0</v>
          </cell>
          <cell r="DM309">
            <v>23.09</v>
          </cell>
          <cell r="DN309">
            <v>5.7725</v>
          </cell>
          <cell r="DP309">
            <v>23.09</v>
          </cell>
          <cell r="DQ309">
            <v>0</v>
          </cell>
          <cell r="DR309">
            <v>0</v>
          </cell>
          <cell r="DT309">
            <v>0</v>
          </cell>
          <cell r="DU309">
            <v>0</v>
          </cell>
          <cell r="DV309">
            <v>0</v>
          </cell>
          <cell r="DX309">
            <v>0</v>
          </cell>
          <cell r="DY309">
            <v>0</v>
          </cell>
          <cell r="DZ309">
            <v>208.185</v>
          </cell>
          <cell r="EA309">
            <v>206.64250000000001</v>
          </cell>
          <cell r="ED309">
            <v>208.185</v>
          </cell>
          <cell r="EF309" t="str">
            <v>&lt;--ADMw_C--</v>
          </cell>
          <cell r="EG309">
            <v>-6.5399999999999998E-3</v>
          </cell>
          <cell r="EH309">
            <v>0</v>
          </cell>
          <cell r="EI309">
            <v>0</v>
          </cell>
          <cell r="EJ309">
            <v>0</v>
          </cell>
          <cell r="EK309">
            <v>0</v>
          </cell>
          <cell r="EL309" t="str">
            <v>&lt;--Spacer--&gt;</v>
          </cell>
          <cell r="EM309" t="str">
            <v>&lt;--Spacer--&gt;</v>
          </cell>
          <cell r="EN309" t="str">
            <v>&lt;--Spacer--&gt;</v>
          </cell>
          <cell r="EO309" t="str">
            <v>&lt;--Spacer--&gt;</v>
          </cell>
          <cell r="EQ309">
            <v>0</v>
          </cell>
          <cell r="ER309">
            <v>0</v>
          </cell>
          <cell r="ES309">
            <v>0</v>
          </cell>
          <cell r="ET309">
            <v>0</v>
          </cell>
          <cell r="EU309">
            <v>0</v>
          </cell>
          <cell r="EV309">
            <v>0</v>
          </cell>
          <cell r="EW309">
            <v>0</v>
          </cell>
          <cell r="EX309">
            <v>0</v>
          </cell>
          <cell r="EY309">
            <v>0</v>
          </cell>
          <cell r="EZ309">
            <v>0</v>
          </cell>
          <cell r="FA309">
            <v>201.26</v>
          </cell>
          <cell r="FC309">
            <v>201.26</v>
          </cell>
          <cell r="FD309">
            <v>0</v>
          </cell>
          <cell r="FE309">
            <v>0</v>
          </cell>
          <cell r="FF309" t="str">
            <v>--ADMw_P--&gt;</v>
          </cell>
          <cell r="FG309">
            <v>201.26</v>
          </cell>
          <cell r="FI309">
            <v>201.26</v>
          </cell>
          <cell r="FJ309">
            <v>0</v>
          </cell>
          <cell r="FK309">
            <v>0</v>
          </cell>
          <cell r="FL309">
            <v>0</v>
          </cell>
          <cell r="FM309">
            <v>0</v>
          </cell>
          <cell r="FN309">
            <v>0</v>
          </cell>
          <cell r="FO309">
            <v>0</v>
          </cell>
          <cell r="FQ309">
            <v>0</v>
          </cell>
          <cell r="FR309">
            <v>0</v>
          </cell>
          <cell r="FS309">
            <v>0</v>
          </cell>
          <cell r="FT309">
            <v>0</v>
          </cell>
          <cell r="FV309">
            <v>0</v>
          </cell>
          <cell r="FW309">
            <v>0</v>
          </cell>
          <cell r="FX309">
            <v>0</v>
          </cell>
          <cell r="FY309">
            <v>0</v>
          </cell>
          <cell r="GA309">
            <v>0</v>
          </cell>
          <cell r="GB309">
            <v>0</v>
          </cell>
          <cell r="GC309">
            <v>0</v>
          </cell>
          <cell r="GD309">
            <v>0</v>
          </cell>
          <cell r="GE309">
            <v>27.7</v>
          </cell>
          <cell r="GF309">
            <v>6.9249999999999998</v>
          </cell>
          <cell r="GH309">
            <v>27.7</v>
          </cell>
          <cell r="GI309">
            <v>0</v>
          </cell>
          <cell r="GJ309">
            <v>0</v>
          </cell>
          <cell r="GL309">
            <v>0</v>
          </cell>
          <cell r="GM309">
            <v>0</v>
          </cell>
          <cell r="GN309">
            <v>0</v>
          </cell>
          <cell r="GP309">
            <v>0</v>
          </cell>
          <cell r="GQ309">
            <v>0</v>
          </cell>
          <cell r="GR309">
            <v>208.07</v>
          </cell>
          <cell r="GS309">
            <v>208.185</v>
          </cell>
          <cell r="GV309">
            <v>208.185</v>
          </cell>
          <cell r="GX309" t="str">
            <v>&lt;--ADMw_P--</v>
          </cell>
          <cell r="GY309">
            <v>0</v>
          </cell>
          <cell r="GZ309">
            <v>0</v>
          </cell>
          <cell r="HA309">
            <v>0</v>
          </cell>
          <cell r="HB309">
            <v>0</v>
          </cell>
          <cell r="HC309">
            <v>0</v>
          </cell>
          <cell r="HD309" t="str">
            <v>&lt;--Spacer--&gt;</v>
          </cell>
          <cell r="HE309" t="str">
            <v>&lt;--Spacer--&gt;</v>
          </cell>
          <cell r="HF309" t="str">
            <v>&lt;--Spacer--&gt;</v>
          </cell>
          <cell r="HG309" t="str">
            <v>&lt;--Spacer--&gt;</v>
          </cell>
          <cell r="HI309">
            <v>0</v>
          </cell>
          <cell r="HJ309">
            <v>0</v>
          </cell>
          <cell r="HK309">
            <v>0</v>
          </cell>
          <cell r="HL309">
            <v>0</v>
          </cell>
          <cell r="HM309">
            <v>0</v>
          </cell>
          <cell r="HN309">
            <v>0</v>
          </cell>
          <cell r="HO309">
            <v>0</v>
          </cell>
          <cell r="HP309">
            <v>0</v>
          </cell>
          <cell r="HQ309">
            <v>0</v>
          </cell>
          <cell r="HR309">
            <v>0</v>
          </cell>
          <cell r="HS309">
            <v>199.72</v>
          </cell>
          <cell r="HU309">
            <v>199.72</v>
          </cell>
          <cell r="HV309">
            <v>0</v>
          </cell>
          <cell r="HW309">
            <v>0</v>
          </cell>
          <cell r="HX309" t="str">
            <v>--ADMw_O--&gt;</v>
          </cell>
          <cell r="HY309">
            <v>199.72</v>
          </cell>
          <cell r="IA309">
            <v>199.72</v>
          </cell>
          <cell r="IB309">
            <v>0</v>
          </cell>
          <cell r="IC309">
            <v>0</v>
          </cell>
          <cell r="ID309">
            <v>0</v>
          </cell>
          <cell r="IE309">
            <v>0</v>
          </cell>
          <cell r="IF309">
            <v>0</v>
          </cell>
          <cell r="IG309">
            <v>0</v>
          </cell>
          <cell r="II309">
            <v>0</v>
          </cell>
          <cell r="IJ309">
            <v>0</v>
          </cell>
          <cell r="IK309">
            <v>0</v>
          </cell>
          <cell r="IL309">
            <v>0</v>
          </cell>
          <cell r="IN309">
            <v>0</v>
          </cell>
          <cell r="IO309">
            <v>0</v>
          </cell>
          <cell r="IP309">
            <v>0</v>
          </cell>
          <cell r="IQ309">
            <v>0</v>
          </cell>
          <cell r="IS309">
            <v>0</v>
          </cell>
          <cell r="IT309">
            <v>0</v>
          </cell>
          <cell r="IU309">
            <v>0</v>
          </cell>
          <cell r="IV309">
            <v>0</v>
          </cell>
          <cell r="IW309">
            <v>33.4</v>
          </cell>
          <cell r="IX309">
            <v>8.35</v>
          </cell>
          <cell r="IZ309">
            <v>33.4</v>
          </cell>
          <cell r="JA309">
            <v>0</v>
          </cell>
          <cell r="JB309">
            <v>0</v>
          </cell>
          <cell r="JD309">
            <v>0</v>
          </cell>
          <cell r="JE309">
            <v>0</v>
          </cell>
          <cell r="JF309">
            <v>0</v>
          </cell>
          <cell r="JH309">
            <v>0</v>
          </cell>
          <cell r="JI309">
            <v>0</v>
          </cell>
          <cell r="JJ309">
            <v>208.07</v>
          </cell>
          <cell r="JL309" t="str">
            <v>&lt;--ADMw_O--</v>
          </cell>
          <cell r="JM309">
            <v>0</v>
          </cell>
          <cell r="JN309">
            <v>0</v>
          </cell>
          <cell r="JO309">
            <v>0</v>
          </cell>
          <cell r="JP309">
            <v>0</v>
          </cell>
          <cell r="JQ309">
            <v>0</v>
          </cell>
          <cell r="JR309">
            <v>43640.35126797454</v>
          </cell>
          <cell r="JS309">
            <v>1</v>
          </cell>
          <cell r="JT309">
            <v>3</v>
          </cell>
        </row>
        <row r="310">
          <cell r="A310">
            <v>2242</v>
          </cell>
          <cell r="B310">
            <v>2242</v>
          </cell>
          <cell r="C310" t="str">
            <v>34023</v>
          </cell>
          <cell r="D310" t="str">
            <v>Washington</v>
          </cell>
          <cell r="E310" t="str">
            <v>Tigard-Tualatin SD 23J</v>
          </cell>
          <cell r="G310">
            <v>2230</v>
          </cell>
          <cell r="H310">
            <v>57000000</v>
          </cell>
          <cell r="I310">
            <v>0</v>
          </cell>
          <cell r="J310">
            <v>0</v>
          </cell>
          <cell r="K310">
            <v>300000</v>
          </cell>
          <cell r="L310">
            <v>0</v>
          </cell>
          <cell r="M310">
            <v>0</v>
          </cell>
          <cell r="N310">
            <v>0</v>
          </cell>
          <cell r="O310">
            <v>0</v>
          </cell>
          <cell r="P310">
            <v>12.84</v>
          </cell>
          <cell r="Q310">
            <v>7273000</v>
          </cell>
          <cell r="R310">
            <v>12399</v>
          </cell>
          <cell r="S310">
            <v>12399</v>
          </cell>
          <cell r="T310">
            <v>12399</v>
          </cell>
          <cell r="U310">
            <v>0</v>
          </cell>
          <cell r="V310" t="str">
            <v>--ADMw_F--&gt;</v>
          </cell>
          <cell r="W310">
            <v>12399</v>
          </cell>
          <cell r="X310">
            <v>12399</v>
          </cell>
          <cell r="Y310">
            <v>12399</v>
          </cell>
          <cell r="Z310">
            <v>0</v>
          </cell>
          <cell r="AA310">
            <v>1295</v>
          </cell>
          <cell r="AB310">
            <v>1295</v>
          </cell>
          <cell r="AC310">
            <v>0</v>
          </cell>
          <cell r="AD310">
            <v>986</v>
          </cell>
          <cell r="AE310">
            <v>493</v>
          </cell>
          <cell r="AF310">
            <v>986</v>
          </cell>
          <cell r="AG310">
            <v>986</v>
          </cell>
          <cell r="AH310">
            <v>0</v>
          </cell>
          <cell r="AI310">
            <v>8</v>
          </cell>
          <cell r="AJ310">
            <v>8</v>
          </cell>
          <cell r="AK310">
            <v>8</v>
          </cell>
          <cell r="AL310">
            <v>8</v>
          </cell>
          <cell r="AM310">
            <v>0</v>
          </cell>
          <cell r="AN310">
            <v>0</v>
          </cell>
          <cell r="AO310">
            <v>0</v>
          </cell>
          <cell r="AP310">
            <v>0</v>
          </cell>
          <cell r="AQ310">
            <v>0</v>
          </cell>
          <cell r="AR310">
            <v>0</v>
          </cell>
          <cell r="AS310">
            <v>23</v>
          </cell>
          <cell r="AT310">
            <v>5.75</v>
          </cell>
          <cell r="AU310">
            <v>1141.0999999999999</v>
          </cell>
          <cell r="AV310">
            <v>285.27499999999998</v>
          </cell>
          <cell r="AW310">
            <v>1141.0999999999999</v>
          </cell>
          <cell r="AX310">
            <v>1141.0999999999999</v>
          </cell>
          <cell r="AY310">
            <v>0</v>
          </cell>
          <cell r="AZ310">
            <v>0</v>
          </cell>
          <cell r="BA310">
            <v>0</v>
          </cell>
          <cell r="BB310">
            <v>0</v>
          </cell>
          <cell r="BC310">
            <v>0</v>
          </cell>
          <cell r="BD310">
            <v>0</v>
          </cell>
          <cell r="BE310">
            <v>0</v>
          </cell>
          <cell r="BF310">
            <v>0</v>
          </cell>
          <cell r="BG310">
            <v>0</v>
          </cell>
          <cell r="BH310">
            <v>14466.254999999999</v>
          </cell>
          <cell r="BI310">
            <v>14486.025</v>
          </cell>
          <cell r="BJ310">
            <v>14698.1325</v>
          </cell>
          <cell r="BK310">
            <v>14486.025</v>
          </cell>
          <cell r="BL310">
            <v>14486.025</v>
          </cell>
          <cell r="BM310">
            <v>14698.1325</v>
          </cell>
          <cell r="BN310" t="str">
            <v>&lt;--ADMw_F--</v>
          </cell>
          <cell r="BO310">
            <v>-3.3010000000000001E-3</v>
          </cell>
          <cell r="BP310">
            <v>0</v>
          </cell>
          <cell r="BQ310">
            <v>586.58000000000004</v>
          </cell>
          <cell r="BR310">
            <v>40</v>
          </cell>
          <cell r="BS310">
            <v>0.7</v>
          </cell>
          <cell r="BT310" t="str">
            <v>&lt;--Spacer--&gt;</v>
          </cell>
          <cell r="BU310" t="str">
            <v>&lt;--Spacer--&gt;</v>
          </cell>
          <cell r="BV310" t="str">
            <v>&lt;--Spacer--&gt;</v>
          </cell>
          <cell r="BW310" t="str">
            <v>&lt;--Spacer--&gt;</v>
          </cell>
          <cell r="BX310">
            <v>2230</v>
          </cell>
          <cell r="BY310">
            <v>55801000</v>
          </cell>
          <cell r="BZ310">
            <v>0</v>
          </cell>
          <cell r="CA310">
            <v>0</v>
          </cell>
          <cell r="CB310">
            <v>300000</v>
          </cell>
          <cell r="CC310">
            <v>0</v>
          </cell>
          <cell r="CD310">
            <v>0</v>
          </cell>
          <cell r="CE310">
            <v>0</v>
          </cell>
          <cell r="CF310">
            <v>0</v>
          </cell>
          <cell r="CG310">
            <v>13.3</v>
          </cell>
          <cell r="CH310">
            <v>6976000</v>
          </cell>
          <cell r="CI310">
            <v>12337.61</v>
          </cell>
          <cell r="CJ310">
            <v>12561.69</v>
          </cell>
          <cell r="CK310">
            <v>12337.61</v>
          </cell>
          <cell r="CL310">
            <v>224.08</v>
          </cell>
          <cell r="CM310">
            <v>0</v>
          </cell>
          <cell r="CN310" t="str">
            <v>--ADMw_C--&gt;</v>
          </cell>
          <cell r="CO310">
            <v>12337.61</v>
          </cell>
          <cell r="CP310">
            <v>12561.69</v>
          </cell>
          <cell r="CQ310">
            <v>12337.61</v>
          </cell>
          <cell r="CR310">
            <v>224.08</v>
          </cell>
          <cell r="CS310">
            <v>1300</v>
          </cell>
          <cell r="CT310">
            <v>1300</v>
          </cell>
          <cell r="CU310">
            <v>0</v>
          </cell>
          <cell r="CV310">
            <v>1055.8599999999999</v>
          </cell>
          <cell r="CW310">
            <v>527.92999999999995</v>
          </cell>
          <cell r="CX310">
            <v>1061.0899999999999</v>
          </cell>
          <cell r="CY310">
            <v>1055.8599999999999</v>
          </cell>
          <cell r="CZ310">
            <v>5.23</v>
          </cell>
          <cell r="DA310">
            <v>11.13</v>
          </cell>
          <cell r="DB310">
            <v>11.13</v>
          </cell>
          <cell r="DC310">
            <v>11.13</v>
          </cell>
          <cell r="DD310">
            <v>11.13</v>
          </cell>
          <cell r="DE310">
            <v>0</v>
          </cell>
          <cell r="DF310">
            <v>0</v>
          </cell>
          <cell r="DG310">
            <v>0</v>
          </cell>
          <cell r="DH310">
            <v>0</v>
          </cell>
          <cell r="DI310">
            <v>0</v>
          </cell>
          <cell r="DJ310">
            <v>0</v>
          </cell>
          <cell r="DK310">
            <v>23</v>
          </cell>
          <cell r="DL310">
            <v>5.75</v>
          </cell>
          <cell r="DM310">
            <v>1135.3399999999999</v>
          </cell>
          <cell r="DN310">
            <v>283.83499999999998</v>
          </cell>
          <cell r="DO310">
            <v>1156.07</v>
          </cell>
          <cell r="DP310">
            <v>1135.3399999999999</v>
          </cell>
          <cell r="DQ310">
            <v>20.73</v>
          </cell>
          <cell r="DR310">
            <v>0</v>
          </cell>
          <cell r="DS310">
            <v>0</v>
          </cell>
          <cell r="DT310">
            <v>0</v>
          </cell>
          <cell r="DU310">
            <v>0</v>
          </cell>
          <cell r="DV310">
            <v>0</v>
          </cell>
          <cell r="DW310">
            <v>0</v>
          </cell>
          <cell r="DX310">
            <v>0</v>
          </cell>
          <cell r="DY310">
            <v>0</v>
          </cell>
          <cell r="DZ310">
            <v>14689.247499999999</v>
          </cell>
          <cell r="EA310">
            <v>14466.254999999999</v>
          </cell>
          <cell r="EB310">
            <v>14936.785</v>
          </cell>
          <cell r="EC310">
            <v>14698.1325</v>
          </cell>
          <cell r="ED310">
            <v>14689.247499999999</v>
          </cell>
          <cell r="EE310">
            <v>14936.785</v>
          </cell>
          <cell r="EF310" t="str">
            <v>&lt;--ADMw_C--</v>
          </cell>
          <cell r="EG310">
            <v>-5.3210000000000002E-3</v>
          </cell>
          <cell r="EH310">
            <v>0</v>
          </cell>
          <cell r="EI310">
            <v>552.38</v>
          </cell>
          <cell r="EJ310">
            <v>38</v>
          </cell>
          <cell r="EK310">
            <v>0.7</v>
          </cell>
          <cell r="EL310" t="str">
            <v>&lt;--Spacer--&gt;</v>
          </cell>
          <cell r="EM310" t="str">
            <v>&lt;--Spacer--&gt;</v>
          </cell>
          <cell r="EN310" t="str">
            <v>&lt;--Spacer--&gt;</v>
          </cell>
          <cell r="EO310" t="str">
            <v>&lt;--Spacer--&gt;</v>
          </cell>
          <cell r="EP310">
            <v>2230</v>
          </cell>
          <cell r="EQ310">
            <v>53073366</v>
          </cell>
          <cell r="ER310">
            <v>279</v>
          </cell>
          <cell r="ES310">
            <v>1305588</v>
          </cell>
          <cell r="ET310">
            <v>321605</v>
          </cell>
          <cell r="EU310">
            <v>0</v>
          </cell>
          <cell r="EV310">
            <v>0</v>
          </cell>
          <cell r="EW310">
            <v>0</v>
          </cell>
          <cell r="EX310">
            <v>0</v>
          </cell>
          <cell r="EY310">
            <v>12.84</v>
          </cell>
          <cell r="EZ310">
            <v>6899719</v>
          </cell>
          <cell r="FA310">
            <v>12481.35</v>
          </cell>
          <cell r="FB310">
            <v>12720.73</v>
          </cell>
          <cell r="FC310">
            <v>12481.35</v>
          </cell>
          <cell r="FD310">
            <v>239.38</v>
          </cell>
          <cell r="FE310">
            <v>0</v>
          </cell>
          <cell r="FF310" t="str">
            <v>--ADMw_P--&gt;</v>
          </cell>
          <cell r="FG310">
            <v>12481.35</v>
          </cell>
          <cell r="FH310">
            <v>12720.73</v>
          </cell>
          <cell r="FI310">
            <v>12481.35</v>
          </cell>
          <cell r="FJ310">
            <v>239.38</v>
          </cell>
          <cell r="FK310">
            <v>1306</v>
          </cell>
          <cell r="FL310">
            <v>1306</v>
          </cell>
          <cell r="FM310">
            <v>0</v>
          </cell>
          <cell r="FN310">
            <v>1096.29</v>
          </cell>
          <cell r="FO310">
            <v>548.14499999999998</v>
          </cell>
          <cell r="FP310">
            <v>1099.73</v>
          </cell>
          <cell r="FQ310">
            <v>1096.29</v>
          </cell>
          <cell r="FR310">
            <v>3.44</v>
          </cell>
          <cell r="FS310">
            <v>9.3000000000000007</v>
          </cell>
          <cell r="FT310">
            <v>9.3000000000000007</v>
          </cell>
          <cell r="FU310">
            <v>9.3000000000000007</v>
          </cell>
          <cell r="FV310">
            <v>9.3000000000000007</v>
          </cell>
          <cell r="FW310">
            <v>0</v>
          </cell>
          <cell r="FX310">
            <v>0</v>
          </cell>
          <cell r="FY310">
            <v>0</v>
          </cell>
          <cell r="FZ310">
            <v>0</v>
          </cell>
          <cell r="GA310">
            <v>0</v>
          </cell>
          <cell r="GB310">
            <v>0</v>
          </cell>
          <cell r="GC310">
            <v>35</v>
          </cell>
          <cell r="GD310">
            <v>8.75</v>
          </cell>
          <cell r="GE310">
            <v>1342.81</v>
          </cell>
          <cell r="GF310">
            <v>335.70249999999999</v>
          </cell>
          <cell r="GG310">
            <v>1368.56</v>
          </cell>
          <cell r="GH310">
            <v>1342.81</v>
          </cell>
          <cell r="GI310">
            <v>25.75</v>
          </cell>
          <cell r="GJ310">
            <v>0</v>
          </cell>
          <cell r="GK310">
            <v>0</v>
          </cell>
          <cell r="GL310">
            <v>0</v>
          </cell>
          <cell r="GM310">
            <v>0</v>
          </cell>
          <cell r="GN310">
            <v>0</v>
          </cell>
          <cell r="GO310">
            <v>0</v>
          </cell>
          <cell r="GP310">
            <v>0</v>
          </cell>
          <cell r="GQ310">
            <v>0</v>
          </cell>
          <cell r="GR310">
            <v>14736.1975</v>
          </cell>
          <cell r="GS310">
            <v>14689.247499999999</v>
          </cell>
          <cell r="GT310">
            <v>14981.0725</v>
          </cell>
          <cell r="GU310">
            <v>14936.785</v>
          </cell>
          <cell r="GV310">
            <v>14736.1975</v>
          </cell>
          <cell r="GW310">
            <v>14981.0725</v>
          </cell>
          <cell r="GX310" t="str">
            <v>&lt;--ADMw_P--</v>
          </cell>
          <cell r="GY310">
            <v>-4.6160000000000003E-3</v>
          </cell>
          <cell r="GZ310">
            <v>0</v>
          </cell>
          <cell r="HA310">
            <v>542.4</v>
          </cell>
          <cell r="HB310">
            <v>38</v>
          </cell>
          <cell r="HC310">
            <v>0.7</v>
          </cell>
          <cell r="HD310" t="str">
            <v>&lt;--Spacer--&gt;</v>
          </cell>
          <cell r="HE310" t="str">
            <v>&lt;--Spacer--&gt;</v>
          </cell>
          <cell r="HF310" t="str">
            <v>&lt;--Spacer--&gt;</v>
          </cell>
          <cell r="HG310" t="str">
            <v>&lt;--Spacer--&gt;</v>
          </cell>
          <cell r="HH310">
            <v>2230</v>
          </cell>
          <cell r="HI310">
            <v>50640134</v>
          </cell>
          <cell r="HJ310">
            <v>506</v>
          </cell>
          <cell r="HK310">
            <v>1568752</v>
          </cell>
          <cell r="HL310">
            <v>175770</v>
          </cell>
          <cell r="HM310">
            <v>0</v>
          </cell>
          <cell r="HN310">
            <v>0</v>
          </cell>
          <cell r="HO310">
            <v>0</v>
          </cell>
          <cell r="HP310">
            <v>0</v>
          </cell>
          <cell r="HQ310">
            <v>13.11</v>
          </cell>
          <cell r="HR310">
            <v>6588911</v>
          </cell>
          <cell r="HS310">
            <v>12445.74</v>
          </cell>
          <cell r="HT310">
            <v>12680.84</v>
          </cell>
          <cell r="HU310">
            <v>12445.74</v>
          </cell>
          <cell r="HV310">
            <v>235.1</v>
          </cell>
          <cell r="HW310">
            <v>0</v>
          </cell>
          <cell r="HX310" t="str">
            <v>--ADMw_O--&gt;</v>
          </cell>
          <cell r="HY310">
            <v>12445.74</v>
          </cell>
          <cell r="HZ310">
            <v>12680.84</v>
          </cell>
          <cell r="IA310">
            <v>12445.74</v>
          </cell>
          <cell r="IB310">
            <v>235.1</v>
          </cell>
          <cell r="IC310">
            <v>1270</v>
          </cell>
          <cell r="ID310">
            <v>1270</v>
          </cell>
          <cell r="IE310">
            <v>0</v>
          </cell>
          <cell r="IF310">
            <v>1201.3800000000001</v>
          </cell>
          <cell r="IG310">
            <v>600.69000000000005</v>
          </cell>
          <cell r="IH310">
            <v>1205.74</v>
          </cell>
          <cell r="II310">
            <v>1201.3800000000001</v>
          </cell>
          <cell r="IJ310">
            <v>4.3600000000000003</v>
          </cell>
          <cell r="IK310">
            <v>9.64</v>
          </cell>
          <cell r="IL310">
            <v>9.64</v>
          </cell>
          <cell r="IM310">
            <v>9.64</v>
          </cell>
          <cell r="IN310">
            <v>9.64</v>
          </cell>
          <cell r="IO310">
            <v>0</v>
          </cell>
          <cell r="IP310">
            <v>0</v>
          </cell>
          <cell r="IQ310">
            <v>0</v>
          </cell>
          <cell r="IR310">
            <v>0</v>
          </cell>
          <cell r="IS310">
            <v>0</v>
          </cell>
          <cell r="IT310">
            <v>0</v>
          </cell>
          <cell r="IU310">
            <v>32</v>
          </cell>
          <cell r="IV310">
            <v>8</v>
          </cell>
          <cell r="IW310">
            <v>1608.51</v>
          </cell>
          <cell r="IX310">
            <v>402.1275</v>
          </cell>
          <cell r="IY310">
            <v>1638.89</v>
          </cell>
          <cell r="IZ310">
            <v>1608.51</v>
          </cell>
          <cell r="JA310">
            <v>30.38</v>
          </cell>
          <cell r="JB310">
            <v>0</v>
          </cell>
          <cell r="JC310">
            <v>0</v>
          </cell>
          <cell r="JD310">
            <v>0</v>
          </cell>
          <cell r="JE310">
            <v>0</v>
          </cell>
          <cell r="JF310">
            <v>0</v>
          </cell>
          <cell r="JG310">
            <v>0</v>
          </cell>
          <cell r="JH310">
            <v>0</v>
          </cell>
          <cell r="JI310">
            <v>0</v>
          </cell>
          <cell r="JJ310">
            <v>14736.1975</v>
          </cell>
          <cell r="JK310">
            <v>14981.0725</v>
          </cell>
          <cell r="JL310" t="str">
            <v>&lt;--ADMw_O--</v>
          </cell>
          <cell r="JM310">
            <v>-6.0200000000000002E-3</v>
          </cell>
          <cell r="JN310">
            <v>0</v>
          </cell>
          <cell r="JO310">
            <v>519.6</v>
          </cell>
          <cell r="JP310">
            <v>40</v>
          </cell>
          <cell r="JQ310">
            <v>0.7</v>
          </cell>
          <cell r="JR310">
            <v>43640.35126797454</v>
          </cell>
          <cell r="JS310">
            <v>1</v>
          </cell>
          <cell r="JT310">
            <v>2</v>
          </cell>
        </row>
        <row r="311">
          <cell r="A311">
            <v>3579</v>
          </cell>
          <cell r="B311">
            <v>2242</v>
          </cell>
          <cell r="D311" t="str">
            <v>Washington</v>
          </cell>
          <cell r="E311" t="str">
            <v>Tigard-Tualatin SD 23J</v>
          </cell>
          <cell r="F311" t="str">
            <v>Multi-sensory Instruction Teaching Children Hands-On (MITCH)</v>
          </cell>
          <cell r="H311">
            <v>0</v>
          </cell>
          <cell r="I311">
            <v>0</v>
          </cell>
          <cell r="J311">
            <v>0</v>
          </cell>
          <cell r="K311">
            <v>0</v>
          </cell>
          <cell r="L311">
            <v>0</v>
          </cell>
          <cell r="M311">
            <v>0</v>
          </cell>
          <cell r="N311">
            <v>0</v>
          </cell>
          <cell r="O311">
            <v>0</v>
          </cell>
          <cell r="P311">
            <v>0</v>
          </cell>
          <cell r="Q311">
            <v>0</v>
          </cell>
          <cell r="R311">
            <v>0</v>
          </cell>
          <cell r="T311">
            <v>0</v>
          </cell>
          <cell r="U311">
            <v>0</v>
          </cell>
          <cell r="V311" t="str">
            <v>--ADMw_F--&gt;</v>
          </cell>
          <cell r="W311">
            <v>0</v>
          </cell>
          <cell r="Y311">
            <v>0</v>
          </cell>
          <cell r="Z311">
            <v>0</v>
          </cell>
          <cell r="AA311">
            <v>0</v>
          </cell>
          <cell r="AB311">
            <v>0</v>
          </cell>
          <cell r="AC311">
            <v>0</v>
          </cell>
          <cell r="AD311">
            <v>0</v>
          </cell>
          <cell r="AE311">
            <v>0</v>
          </cell>
          <cell r="AG311">
            <v>0</v>
          </cell>
          <cell r="AH311">
            <v>0</v>
          </cell>
          <cell r="AI311">
            <v>0</v>
          </cell>
          <cell r="AJ311">
            <v>0</v>
          </cell>
          <cell r="AL311">
            <v>0</v>
          </cell>
          <cell r="AM311">
            <v>0</v>
          </cell>
          <cell r="AN311">
            <v>0</v>
          </cell>
          <cell r="AO311">
            <v>0</v>
          </cell>
          <cell r="AQ311">
            <v>0</v>
          </cell>
          <cell r="AR311">
            <v>0</v>
          </cell>
          <cell r="AS311">
            <v>0</v>
          </cell>
          <cell r="AT311">
            <v>0</v>
          </cell>
          <cell r="AU311">
            <v>0</v>
          </cell>
          <cell r="AV311">
            <v>0</v>
          </cell>
          <cell r="AX311">
            <v>0</v>
          </cell>
          <cell r="AY311">
            <v>0</v>
          </cell>
          <cell r="AZ311">
            <v>0</v>
          </cell>
          <cell r="BB311">
            <v>0</v>
          </cell>
          <cell r="BC311">
            <v>0</v>
          </cell>
          <cell r="BD311">
            <v>0</v>
          </cell>
          <cell r="BF311">
            <v>0</v>
          </cell>
          <cell r="BG311">
            <v>0</v>
          </cell>
          <cell r="BH311">
            <v>231.8775</v>
          </cell>
          <cell r="BI311">
            <v>0</v>
          </cell>
          <cell r="BL311">
            <v>231.8775</v>
          </cell>
          <cell r="BN311" t="str">
            <v>&lt;--ADMw_F--</v>
          </cell>
          <cell r="BO311">
            <v>0</v>
          </cell>
          <cell r="BP311">
            <v>0</v>
          </cell>
          <cell r="BQ311">
            <v>0</v>
          </cell>
          <cell r="BR311">
            <v>0</v>
          </cell>
          <cell r="BS311">
            <v>0</v>
          </cell>
          <cell r="BT311" t="str">
            <v>&lt;--Spacer--&gt;</v>
          </cell>
          <cell r="BU311" t="str">
            <v>&lt;--Spacer--&gt;</v>
          </cell>
          <cell r="BV311" t="str">
            <v>&lt;--Spacer--&gt;</v>
          </cell>
          <cell r="BW311" t="str">
            <v>&lt;--Spacer--&gt;</v>
          </cell>
          <cell r="BY311">
            <v>0</v>
          </cell>
          <cell r="BZ311">
            <v>0</v>
          </cell>
          <cell r="CA311">
            <v>0</v>
          </cell>
          <cell r="CB311">
            <v>0</v>
          </cell>
          <cell r="CC311">
            <v>0</v>
          </cell>
          <cell r="CD311">
            <v>0</v>
          </cell>
          <cell r="CE311">
            <v>0</v>
          </cell>
          <cell r="CF311">
            <v>0</v>
          </cell>
          <cell r="CG311">
            <v>0</v>
          </cell>
          <cell r="CH311">
            <v>0</v>
          </cell>
          <cell r="CI311">
            <v>224.08</v>
          </cell>
          <cell r="CK311">
            <v>224.08</v>
          </cell>
          <cell r="CL311">
            <v>0</v>
          </cell>
          <cell r="CM311">
            <v>0</v>
          </cell>
          <cell r="CN311" t="str">
            <v>--ADMw_C--&gt;</v>
          </cell>
          <cell r="CO311">
            <v>224.08</v>
          </cell>
          <cell r="CQ311">
            <v>224.08</v>
          </cell>
          <cell r="CR311">
            <v>0</v>
          </cell>
          <cell r="CS311">
            <v>0</v>
          </cell>
          <cell r="CT311">
            <v>0</v>
          </cell>
          <cell r="CU311">
            <v>0</v>
          </cell>
          <cell r="CV311">
            <v>5.23</v>
          </cell>
          <cell r="CW311">
            <v>2.6150000000000002</v>
          </cell>
          <cell r="CY311">
            <v>5.23</v>
          </cell>
          <cell r="CZ311">
            <v>0</v>
          </cell>
          <cell r="DA311">
            <v>0</v>
          </cell>
          <cell r="DB311">
            <v>0</v>
          </cell>
          <cell r="DD311">
            <v>0</v>
          </cell>
          <cell r="DE311">
            <v>0</v>
          </cell>
          <cell r="DF311">
            <v>0</v>
          </cell>
          <cell r="DG311">
            <v>0</v>
          </cell>
          <cell r="DI311">
            <v>0</v>
          </cell>
          <cell r="DJ311">
            <v>0</v>
          </cell>
          <cell r="DK311">
            <v>0</v>
          </cell>
          <cell r="DL311">
            <v>0</v>
          </cell>
          <cell r="DM311">
            <v>20.73</v>
          </cell>
          <cell r="DN311">
            <v>5.1825000000000001</v>
          </cell>
          <cell r="DP311">
            <v>20.73</v>
          </cell>
          <cell r="DQ311">
            <v>0</v>
          </cell>
          <cell r="DR311">
            <v>0</v>
          </cell>
          <cell r="DT311">
            <v>0</v>
          </cell>
          <cell r="DU311">
            <v>0</v>
          </cell>
          <cell r="DV311">
            <v>0</v>
          </cell>
          <cell r="DX311">
            <v>0</v>
          </cell>
          <cell r="DY311">
            <v>0</v>
          </cell>
          <cell r="DZ311">
            <v>247.53749999999999</v>
          </cell>
          <cell r="EA311">
            <v>231.8775</v>
          </cell>
          <cell r="ED311">
            <v>247.53749999999999</v>
          </cell>
          <cell r="EF311" t="str">
            <v>&lt;--ADMw_C--</v>
          </cell>
          <cell r="EG311">
            <v>-5.3210000000000002E-3</v>
          </cell>
          <cell r="EH311">
            <v>0</v>
          </cell>
          <cell r="EI311">
            <v>0</v>
          </cell>
          <cell r="EJ311">
            <v>0</v>
          </cell>
          <cell r="EK311">
            <v>0</v>
          </cell>
          <cell r="EL311" t="str">
            <v>&lt;--Spacer--&gt;</v>
          </cell>
          <cell r="EM311" t="str">
            <v>&lt;--Spacer--&gt;</v>
          </cell>
          <cell r="EN311" t="str">
            <v>&lt;--Spacer--&gt;</v>
          </cell>
          <cell r="EO311" t="str">
            <v>&lt;--Spacer--&gt;</v>
          </cell>
          <cell r="EQ311">
            <v>0</v>
          </cell>
          <cell r="ER311">
            <v>0</v>
          </cell>
          <cell r="ES311">
            <v>0</v>
          </cell>
          <cell r="ET311">
            <v>0</v>
          </cell>
          <cell r="EU311">
            <v>0</v>
          </cell>
          <cell r="EV311">
            <v>0</v>
          </cell>
          <cell r="EW311">
            <v>0</v>
          </cell>
          <cell r="EX311">
            <v>0</v>
          </cell>
          <cell r="EY311">
            <v>0</v>
          </cell>
          <cell r="EZ311">
            <v>0</v>
          </cell>
          <cell r="FA311">
            <v>239.38</v>
          </cell>
          <cell r="FC311">
            <v>239.38</v>
          </cell>
          <cell r="FD311">
            <v>0</v>
          </cell>
          <cell r="FE311">
            <v>0</v>
          </cell>
          <cell r="FF311" t="str">
            <v>--ADMw_P--&gt;</v>
          </cell>
          <cell r="FG311">
            <v>239.38</v>
          </cell>
          <cell r="FI311">
            <v>239.38</v>
          </cell>
          <cell r="FJ311">
            <v>0</v>
          </cell>
          <cell r="FK311">
            <v>0</v>
          </cell>
          <cell r="FL311">
            <v>0</v>
          </cell>
          <cell r="FM311">
            <v>0</v>
          </cell>
          <cell r="FN311">
            <v>3.44</v>
          </cell>
          <cell r="FO311">
            <v>1.72</v>
          </cell>
          <cell r="FQ311">
            <v>3.44</v>
          </cell>
          <cell r="FR311">
            <v>0</v>
          </cell>
          <cell r="FS311">
            <v>0</v>
          </cell>
          <cell r="FT311">
            <v>0</v>
          </cell>
          <cell r="FV311">
            <v>0</v>
          </cell>
          <cell r="FW311">
            <v>0</v>
          </cell>
          <cell r="FX311">
            <v>0</v>
          </cell>
          <cell r="FY311">
            <v>0</v>
          </cell>
          <cell r="GA311">
            <v>0</v>
          </cell>
          <cell r="GB311">
            <v>0</v>
          </cell>
          <cell r="GC311">
            <v>0</v>
          </cell>
          <cell r="GD311">
            <v>0</v>
          </cell>
          <cell r="GE311">
            <v>25.75</v>
          </cell>
          <cell r="GF311">
            <v>6.4375</v>
          </cell>
          <cell r="GH311">
            <v>25.75</v>
          </cell>
          <cell r="GI311">
            <v>0</v>
          </cell>
          <cell r="GJ311">
            <v>0</v>
          </cell>
          <cell r="GL311">
            <v>0</v>
          </cell>
          <cell r="GM311">
            <v>0</v>
          </cell>
          <cell r="GN311">
            <v>0</v>
          </cell>
          <cell r="GP311">
            <v>0</v>
          </cell>
          <cell r="GQ311">
            <v>0</v>
          </cell>
          <cell r="GR311">
            <v>244.875</v>
          </cell>
          <cell r="GS311">
            <v>247.53749999999999</v>
          </cell>
          <cell r="GV311">
            <v>247.53749999999999</v>
          </cell>
          <cell r="GX311" t="str">
            <v>&lt;--ADMw_P--</v>
          </cell>
          <cell r="GY311">
            <v>0</v>
          </cell>
          <cell r="GZ311">
            <v>0</v>
          </cell>
          <cell r="HA311">
            <v>0</v>
          </cell>
          <cell r="HB311">
            <v>0</v>
          </cell>
          <cell r="HC311">
            <v>0</v>
          </cell>
          <cell r="HD311" t="str">
            <v>&lt;--Spacer--&gt;</v>
          </cell>
          <cell r="HE311" t="str">
            <v>&lt;--Spacer--&gt;</v>
          </cell>
          <cell r="HF311" t="str">
            <v>&lt;--Spacer--&gt;</v>
          </cell>
          <cell r="HG311" t="str">
            <v>&lt;--Spacer--&gt;</v>
          </cell>
          <cell r="HI311">
            <v>0</v>
          </cell>
          <cell r="HJ311">
            <v>0</v>
          </cell>
          <cell r="HK311">
            <v>0</v>
          </cell>
          <cell r="HL311">
            <v>0</v>
          </cell>
          <cell r="HM311">
            <v>0</v>
          </cell>
          <cell r="HN311">
            <v>0</v>
          </cell>
          <cell r="HO311">
            <v>0</v>
          </cell>
          <cell r="HP311">
            <v>0</v>
          </cell>
          <cell r="HQ311">
            <v>0</v>
          </cell>
          <cell r="HR311">
            <v>0</v>
          </cell>
          <cell r="HS311">
            <v>235.1</v>
          </cell>
          <cell r="HU311">
            <v>235.1</v>
          </cell>
          <cell r="HV311">
            <v>0</v>
          </cell>
          <cell r="HW311">
            <v>0</v>
          </cell>
          <cell r="HX311" t="str">
            <v>--ADMw_O--&gt;</v>
          </cell>
          <cell r="HY311">
            <v>235.1</v>
          </cell>
          <cell r="IA311">
            <v>235.1</v>
          </cell>
          <cell r="IB311">
            <v>0</v>
          </cell>
          <cell r="IC311">
            <v>0</v>
          </cell>
          <cell r="ID311">
            <v>0</v>
          </cell>
          <cell r="IE311">
            <v>0</v>
          </cell>
          <cell r="IF311">
            <v>4.3600000000000003</v>
          </cell>
          <cell r="IG311">
            <v>2.1800000000000002</v>
          </cell>
          <cell r="II311">
            <v>4.3600000000000003</v>
          </cell>
          <cell r="IJ311">
            <v>0</v>
          </cell>
          <cell r="IK311">
            <v>0</v>
          </cell>
          <cell r="IL311">
            <v>0</v>
          </cell>
          <cell r="IN311">
            <v>0</v>
          </cell>
          <cell r="IO311">
            <v>0</v>
          </cell>
          <cell r="IP311">
            <v>0</v>
          </cell>
          <cell r="IQ311">
            <v>0</v>
          </cell>
          <cell r="IS311">
            <v>0</v>
          </cell>
          <cell r="IT311">
            <v>0</v>
          </cell>
          <cell r="IU311">
            <v>0</v>
          </cell>
          <cell r="IV311">
            <v>0</v>
          </cell>
          <cell r="IW311">
            <v>30.38</v>
          </cell>
          <cell r="IX311">
            <v>7.5949999999999998</v>
          </cell>
          <cell r="IZ311">
            <v>30.38</v>
          </cell>
          <cell r="JA311">
            <v>0</v>
          </cell>
          <cell r="JB311">
            <v>0</v>
          </cell>
          <cell r="JD311">
            <v>0</v>
          </cell>
          <cell r="JE311">
            <v>0</v>
          </cell>
          <cell r="JF311">
            <v>0</v>
          </cell>
          <cell r="JH311">
            <v>0</v>
          </cell>
          <cell r="JI311">
            <v>0</v>
          </cell>
          <cell r="JJ311">
            <v>244.875</v>
          </cell>
          <cell r="JL311" t="str">
            <v>&lt;--ADMw_O--</v>
          </cell>
          <cell r="JM311">
            <v>0</v>
          </cell>
          <cell r="JN311">
            <v>0</v>
          </cell>
          <cell r="JO311">
            <v>0</v>
          </cell>
          <cell r="JP311">
            <v>0</v>
          </cell>
          <cell r="JQ311">
            <v>0</v>
          </cell>
          <cell r="JR311">
            <v>43640.35126797454</v>
          </cell>
          <cell r="JS311">
            <v>1</v>
          </cell>
          <cell r="JT311">
            <v>3</v>
          </cell>
        </row>
        <row r="312">
          <cell r="A312">
            <v>2243</v>
          </cell>
          <cell r="B312">
            <v>2243</v>
          </cell>
          <cell r="C312" t="str">
            <v>34048</v>
          </cell>
          <cell r="D312" t="str">
            <v>Washington</v>
          </cell>
          <cell r="E312" t="str">
            <v>Beaverton SD 48J</v>
          </cell>
          <cell r="G312">
            <v>2230</v>
          </cell>
          <cell r="H312">
            <v>144000000</v>
          </cell>
          <cell r="I312">
            <v>0</v>
          </cell>
          <cell r="J312">
            <v>0</v>
          </cell>
          <cell r="K312">
            <v>600000</v>
          </cell>
          <cell r="L312">
            <v>0</v>
          </cell>
          <cell r="M312">
            <v>0</v>
          </cell>
          <cell r="N312">
            <v>0</v>
          </cell>
          <cell r="O312">
            <v>0</v>
          </cell>
          <cell r="P312">
            <v>12.53</v>
          </cell>
          <cell r="Q312">
            <v>22145000</v>
          </cell>
          <cell r="R312">
            <v>41135</v>
          </cell>
          <cell r="S312">
            <v>41135</v>
          </cell>
          <cell r="T312">
            <v>41135</v>
          </cell>
          <cell r="U312">
            <v>0</v>
          </cell>
          <cell r="V312" t="str">
            <v>--ADMw_F--&gt;</v>
          </cell>
          <cell r="W312">
            <v>41135</v>
          </cell>
          <cell r="X312">
            <v>41135</v>
          </cell>
          <cell r="Y312">
            <v>41135</v>
          </cell>
          <cell r="Z312">
            <v>0</v>
          </cell>
          <cell r="AA312">
            <v>5046</v>
          </cell>
          <cell r="AB312">
            <v>4524.8500000000004</v>
          </cell>
          <cell r="AC312">
            <v>96.1</v>
          </cell>
          <cell r="AD312">
            <v>4400</v>
          </cell>
          <cell r="AE312">
            <v>2200</v>
          </cell>
          <cell r="AF312">
            <v>4400</v>
          </cell>
          <cell r="AG312">
            <v>4400</v>
          </cell>
          <cell r="AH312">
            <v>0</v>
          </cell>
          <cell r="AI312">
            <v>13</v>
          </cell>
          <cell r="AJ312">
            <v>13</v>
          </cell>
          <cell r="AK312">
            <v>13</v>
          </cell>
          <cell r="AL312">
            <v>13</v>
          </cell>
          <cell r="AM312">
            <v>0</v>
          </cell>
          <cell r="AN312">
            <v>0</v>
          </cell>
          <cell r="AO312">
            <v>0</v>
          </cell>
          <cell r="AP312">
            <v>0</v>
          </cell>
          <cell r="AQ312">
            <v>0</v>
          </cell>
          <cell r="AR312">
            <v>0</v>
          </cell>
          <cell r="AS312">
            <v>90</v>
          </cell>
          <cell r="AT312">
            <v>22.5</v>
          </cell>
          <cell r="AU312">
            <v>3298.88</v>
          </cell>
          <cell r="AV312">
            <v>824.72</v>
          </cell>
          <cell r="AW312">
            <v>3298.88</v>
          </cell>
          <cell r="AX312">
            <v>3298.88</v>
          </cell>
          <cell r="AY312">
            <v>0</v>
          </cell>
          <cell r="AZ312">
            <v>0</v>
          </cell>
          <cell r="BA312">
            <v>0</v>
          </cell>
          <cell r="BB312">
            <v>0</v>
          </cell>
          <cell r="BC312">
            <v>0</v>
          </cell>
          <cell r="BD312">
            <v>0</v>
          </cell>
          <cell r="BE312">
            <v>0</v>
          </cell>
          <cell r="BF312">
            <v>0</v>
          </cell>
          <cell r="BG312">
            <v>0</v>
          </cell>
          <cell r="BH312">
            <v>47686.4997</v>
          </cell>
          <cell r="BI312">
            <v>48816.17</v>
          </cell>
          <cell r="BJ312">
            <v>48359.5772</v>
          </cell>
          <cell r="BK312">
            <v>48816.17</v>
          </cell>
          <cell r="BL312">
            <v>48816.17</v>
          </cell>
          <cell r="BM312">
            <v>48816.17</v>
          </cell>
          <cell r="BN312" t="str">
            <v>&lt;--ADMw_F--</v>
          </cell>
          <cell r="BO312">
            <v>-1.8910000000000001E-3</v>
          </cell>
          <cell r="BP312">
            <v>0</v>
          </cell>
          <cell r="BQ312">
            <v>538.35</v>
          </cell>
          <cell r="BR312">
            <v>32</v>
          </cell>
          <cell r="BS312">
            <v>0.7</v>
          </cell>
          <cell r="BT312" t="str">
            <v>&lt;--Spacer--&gt;</v>
          </cell>
          <cell r="BU312" t="str">
            <v>&lt;--Spacer--&gt;</v>
          </cell>
          <cell r="BV312" t="str">
            <v>&lt;--Spacer--&gt;</v>
          </cell>
          <cell r="BW312" t="str">
            <v>&lt;--Spacer--&gt;</v>
          </cell>
          <cell r="BX312">
            <v>2230</v>
          </cell>
          <cell r="BY312">
            <v>141000000</v>
          </cell>
          <cell r="BZ312">
            <v>0</v>
          </cell>
          <cell r="CA312">
            <v>0</v>
          </cell>
          <cell r="CB312">
            <v>600000</v>
          </cell>
          <cell r="CC312">
            <v>0</v>
          </cell>
          <cell r="CD312">
            <v>0</v>
          </cell>
          <cell r="CE312">
            <v>0</v>
          </cell>
          <cell r="CF312">
            <v>0</v>
          </cell>
          <cell r="CG312">
            <v>13.06</v>
          </cell>
          <cell r="CH312">
            <v>21250000</v>
          </cell>
          <cell r="CI312">
            <v>40007.61</v>
          </cell>
          <cell r="CJ312">
            <v>40650.769999999997</v>
          </cell>
          <cell r="CK312">
            <v>40007.61</v>
          </cell>
          <cell r="CL312">
            <v>643.16</v>
          </cell>
          <cell r="CM312">
            <v>0</v>
          </cell>
          <cell r="CN312" t="str">
            <v>--ADMw_C--&gt;</v>
          </cell>
          <cell r="CO312">
            <v>40007.61</v>
          </cell>
          <cell r="CP312">
            <v>40650.769999999997</v>
          </cell>
          <cell r="CQ312">
            <v>40007.61</v>
          </cell>
          <cell r="CR312">
            <v>643.16</v>
          </cell>
          <cell r="CS312">
            <v>5021</v>
          </cell>
          <cell r="CT312">
            <v>4471.5847000000003</v>
          </cell>
          <cell r="CU312">
            <v>96.1</v>
          </cell>
          <cell r="CV312">
            <v>4541.41</v>
          </cell>
          <cell r="CW312">
            <v>2270.7049999999999</v>
          </cell>
          <cell r="CX312">
            <v>4575.34</v>
          </cell>
          <cell r="CY312">
            <v>4541.41</v>
          </cell>
          <cell r="CZ312">
            <v>33.93</v>
          </cell>
          <cell r="DA312">
            <v>15.94</v>
          </cell>
          <cell r="DB312">
            <v>15.94</v>
          </cell>
          <cell r="DC312">
            <v>15.94</v>
          </cell>
          <cell r="DD312">
            <v>15.94</v>
          </cell>
          <cell r="DE312">
            <v>0</v>
          </cell>
          <cell r="DF312">
            <v>0</v>
          </cell>
          <cell r="DG312">
            <v>0</v>
          </cell>
          <cell r="DH312">
            <v>0</v>
          </cell>
          <cell r="DI312">
            <v>0</v>
          </cell>
          <cell r="DJ312">
            <v>0</v>
          </cell>
          <cell r="DK312">
            <v>90</v>
          </cell>
          <cell r="DL312">
            <v>22.5</v>
          </cell>
          <cell r="DM312">
            <v>3208.24</v>
          </cell>
          <cell r="DN312">
            <v>802.06</v>
          </cell>
          <cell r="DO312">
            <v>3260.05</v>
          </cell>
          <cell r="DP312">
            <v>3208.24</v>
          </cell>
          <cell r="DQ312">
            <v>51.81</v>
          </cell>
          <cell r="DR312">
            <v>0</v>
          </cell>
          <cell r="DS312">
            <v>0</v>
          </cell>
          <cell r="DT312">
            <v>0</v>
          </cell>
          <cell r="DU312">
            <v>0</v>
          </cell>
          <cell r="DV312">
            <v>0</v>
          </cell>
          <cell r="DW312">
            <v>0</v>
          </cell>
          <cell r="DX312">
            <v>0</v>
          </cell>
          <cell r="DY312">
            <v>0</v>
          </cell>
          <cell r="DZ312">
            <v>47918.582300000002</v>
          </cell>
          <cell r="EA312">
            <v>47686.4997</v>
          </cell>
          <cell r="EB312">
            <v>48493.202299999997</v>
          </cell>
          <cell r="EC312">
            <v>48359.5772</v>
          </cell>
          <cell r="ED312">
            <v>47918.582300000002</v>
          </cell>
          <cell r="EE312">
            <v>48493.202299999997</v>
          </cell>
          <cell r="EF312" t="str">
            <v>&lt;--ADMw_C--</v>
          </cell>
          <cell r="EG312">
            <v>-4.3790000000000001E-3</v>
          </cell>
          <cell r="EH312">
            <v>0</v>
          </cell>
          <cell r="EI312">
            <v>520.46</v>
          </cell>
          <cell r="EJ312">
            <v>32</v>
          </cell>
          <cell r="EK312">
            <v>0.7</v>
          </cell>
          <cell r="EL312" t="str">
            <v>&lt;--Spacer--&gt;</v>
          </cell>
          <cell r="EM312" t="str">
            <v>&lt;--Spacer--&gt;</v>
          </cell>
          <cell r="EN312" t="str">
            <v>&lt;--Spacer--&gt;</v>
          </cell>
          <cell r="EO312" t="str">
            <v>&lt;--Spacer--&gt;</v>
          </cell>
          <cell r="EP312">
            <v>2230</v>
          </cell>
          <cell r="EQ312">
            <v>130772599</v>
          </cell>
          <cell r="ER312">
            <v>0</v>
          </cell>
          <cell r="ES312">
            <v>4191413</v>
          </cell>
          <cell r="ET312">
            <v>1048201</v>
          </cell>
          <cell r="EU312">
            <v>0</v>
          </cell>
          <cell r="EV312">
            <v>0</v>
          </cell>
          <cell r="EW312">
            <v>0</v>
          </cell>
          <cell r="EX312">
            <v>0</v>
          </cell>
          <cell r="EY312">
            <v>12.53</v>
          </cell>
          <cell r="EZ312">
            <v>20867466</v>
          </cell>
          <cell r="FA312">
            <v>40023.410000000003</v>
          </cell>
          <cell r="FB312">
            <v>40572.93</v>
          </cell>
          <cell r="FC312">
            <v>40023.410000000003</v>
          </cell>
          <cell r="FD312">
            <v>549.52</v>
          </cell>
          <cell r="FE312">
            <v>0</v>
          </cell>
          <cell r="FF312" t="str">
            <v>--ADMw_P--&gt;</v>
          </cell>
          <cell r="FG312">
            <v>40023.410000000003</v>
          </cell>
          <cell r="FH312">
            <v>40572.93</v>
          </cell>
          <cell r="FI312">
            <v>40023.410000000003</v>
          </cell>
          <cell r="FJ312">
            <v>549.52</v>
          </cell>
          <cell r="FK312">
            <v>4893</v>
          </cell>
          <cell r="FL312">
            <v>4463.0222999999996</v>
          </cell>
          <cell r="FM312">
            <v>96.1</v>
          </cell>
          <cell r="FN312">
            <v>4720.54</v>
          </cell>
          <cell r="FO312">
            <v>2360.27</v>
          </cell>
          <cell r="FP312">
            <v>4744.95</v>
          </cell>
          <cell r="FQ312">
            <v>4720.54</v>
          </cell>
          <cell r="FR312">
            <v>24.41</v>
          </cell>
          <cell r="FS312">
            <v>12.68</v>
          </cell>
          <cell r="FT312">
            <v>12.68</v>
          </cell>
          <cell r="FU312">
            <v>12.68</v>
          </cell>
          <cell r="FV312">
            <v>12.68</v>
          </cell>
          <cell r="FW312">
            <v>0</v>
          </cell>
          <cell r="FX312">
            <v>0</v>
          </cell>
          <cell r="FY312">
            <v>0</v>
          </cell>
          <cell r="FZ312">
            <v>0</v>
          </cell>
          <cell r="GA312">
            <v>0</v>
          </cell>
          <cell r="GB312">
            <v>0</v>
          </cell>
          <cell r="GC312">
            <v>96</v>
          </cell>
          <cell r="GD312">
            <v>24</v>
          </cell>
          <cell r="GE312">
            <v>3756.4</v>
          </cell>
          <cell r="GF312">
            <v>939.1</v>
          </cell>
          <cell r="GG312">
            <v>3807.98</v>
          </cell>
          <cell r="GH312">
            <v>3756.4</v>
          </cell>
          <cell r="GI312">
            <v>51.58</v>
          </cell>
          <cell r="GJ312">
            <v>0</v>
          </cell>
          <cell r="GK312">
            <v>0</v>
          </cell>
          <cell r="GL312">
            <v>0</v>
          </cell>
          <cell r="GM312">
            <v>0</v>
          </cell>
          <cell r="GN312">
            <v>0</v>
          </cell>
          <cell r="GO312">
            <v>0</v>
          </cell>
          <cell r="GP312">
            <v>0</v>
          </cell>
          <cell r="GQ312">
            <v>0</v>
          </cell>
          <cell r="GR312">
            <v>48231.088600000003</v>
          </cell>
          <cell r="GS312">
            <v>47918.582300000002</v>
          </cell>
          <cell r="GT312">
            <v>48743.173600000002</v>
          </cell>
          <cell r="GU312">
            <v>48493.202299999997</v>
          </cell>
          <cell r="GV312">
            <v>48231.088600000003</v>
          </cell>
          <cell r="GW312">
            <v>48743.173600000002</v>
          </cell>
          <cell r="GX312" t="str">
            <v>&lt;--ADMw_P--</v>
          </cell>
          <cell r="GY312">
            <v>-4.4860000000000004E-3</v>
          </cell>
          <cell r="GZ312">
            <v>0</v>
          </cell>
          <cell r="HA312">
            <v>514.32000000000005</v>
          </cell>
          <cell r="HB312">
            <v>31</v>
          </cell>
          <cell r="HC312">
            <v>0.7</v>
          </cell>
          <cell r="HD312" t="str">
            <v>&lt;--Spacer--&gt;</v>
          </cell>
          <cell r="HE312" t="str">
            <v>&lt;--Spacer--&gt;</v>
          </cell>
          <cell r="HF312" t="str">
            <v>&lt;--Spacer--&gt;</v>
          </cell>
          <cell r="HG312" t="str">
            <v>&lt;--Spacer--&gt;</v>
          </cell>
          <cell r="HH312">
            <v>2230</v>
          </cell>
          <cell r="HI312">
            <v>125067710</v>
          </cell>
          <cell r="HJ312">
            <v>0</v>
          </cell>
          <cell r="HK312">
            <v>5011850</v>
          </cell>
          <cell r="HL312">
            <v>569007</v>
          </cell>
          <cell r="HM312">
            <v>0</v>
          </cell>
          <cell r="HN312">
            <v>0</v>
          </cell>
          <cell r="HO312">
            <v>0</v>
          </cell>
          <cell r="HP312">
            <v>0</v>
          </cell>
          <cell r="HQ312">
            <v>12.16</v>
          </cell>
          <cell r="HR312">
            <v>18504450</v>
          </cell>
          <cell r="HS312">
            <v>40047.85</v>
          </cell>
          <cell r="HT312">
            <v>40533.51</v>
          </cell>
          <cell r="HU312">
            <v>40047.85</v>
          </cell>
          <cell r="HV312">
            <v>485.66</v>
          </cell>
          <cell r="HW312">
            <v>0</v>
          </cell>
          <cell r="HX312" t="str">
            <v>--ADMw_O--&gt;</v>
          </cell>
          <cell r="HY312">
            <v>40047.85</v>
          </cell>
          <cell r="HZ312">
            <v>40533.51</v>
          </cell>
          <cell r="IA312">
            <v>40047.85</v>
          </cell>
          <cell r="IB312">
            <v>485.66</v>
          </cell>
          <cell r="IC312">
            <v>4918</v>
          </cell>
          <cell r="ID312">
            <v>4458.6860999999999</v>
          </cell>
          <cell r="IE312">
            <v>75.400000000000006</v>
          </cell>
          <cell r="IF312">
            <v>4991.4799999999996</v>
          </cell>
          <cell r="IG312">
            <v>2495.7399999999998</v>
          </cell>
          <cell r="IH312">
            <v>5017.2700000000004</v>
          </cell>
          <cell r="II312">
            <v>4991.4799999999996</v>
          </cell>
          <cell r="IJ312">
            <v>25.79</v>
          </cell>
          <cell r="IK312">
            <v>17.22</v>
          </cell>
          <cell r="IL312">
            <v>17.22</v>
          </cell>
          <cell r="IM312">
            <v>17.22</v>
          </cell>
          <cell r="IN312">
            <v>17.22</v>
          </cell>
          <cell r="IO312">
            <v>0</v>
          </cell>
          <cell r="IP312">
            <v>0</v>
          </cell>
          <cell r="IQ312">
            <v>0</v>
          </cell>
          <cell r="IR312">
            <v>0</v>
          </cell>
          <cell r="IS312">
            <v>0</v>
          </cell>
          <cell r="IT312">
            <v>0</v>
          </cell>
          <cell r="IU312">
            <v>82</v>
          </cell>
          <cell r="IV312">
            <v>20.5</v>
          </cell>
          <cell r="IW312">
            <v>4462.7700000000004</v>
          </cell>
          <cell r="IX312">
            <v>1115.6925000000001</v>
          </cell>
          <cell r="IY312">
            <v>4516.8900000000003</v>
          </cell>
          <cell r="IZ312">
            <v>4462.7700000000004</v>
          </cell>
          <cell r="JA312">
            <v>54.12</v>
          </cell>
          <cell r="JB312">
            <v>0</v>
          </cell>
          <cell r="JC312">
            <v>0</v>
          </cell>
          <cell r="JD312">
            <v>0</v>
          </cell>
          <cell r="JE312">
            <v>0</v>
          </cell>
          <cell r="JF312">
            <v>0</v>
          </cell>
          <cell r="JG312">
            <v>0</v>
          </cell>
          <cell r="JH312">
            <v>0</v>
          </cell>
          <cell r="JI312">
            <v>0</v>
          </cell>
          <cell r="JJ312">
            <v>48231.088600000003</v>
          </cell>
          <cell r="JK312">
            <v>48743.173600000002</v>
          </cell>
          <cell r="JL312" t="str">
            <v>&lt;--ADMw_O--</v>
          </cell>
          <cell r="JM312">
            <v>-3.9550000000000002E-3</v>
          </cell>
          <cell r="JN312">
            <v>0</v>
          </cell>
          <cell r="JO312">
            <v>456.52</v>
          </cell>
          <cell r="JP312">
            <v>24</v>
          </cell>
          <cell r="JQ312">
            <v>0.7</v>
          </cell>
          <cell r="JR312">
            <v>43640.35126797454</v>
          </cell>
          <cell r="JS312">
            <v>1</v>
          </cell>
          <cell r="JT312">
            <v>2</v>
          </cell>
        </row>
        <row r="313">
          <cell r="A313">
            <v>4805</v>
          </cell>
          <cell r="B313">
            <v>2243</v>
          </cell>
          <cell r="D313" t="str">
            <v>Washington</v>
          </cell>
          <cell r="E313" t="str">
            <v>Beaverton SD 48J</v>
          </cell>
          <cell r="F313" t="str">
            <v>Arco Iris Spanish Immersion School</v>
          </cell>
          <cell r="H313">
            <v>0</v>
          </cell>
          <cell r="I313">
            <v>0</v>
          </cell>
          <cell r="J313">
            <v>0</v>
          </cell>
          <cell r="K313">
            <v>0</v>
          </cell>
          <cell r="L313">
            <v>0</v>
          </cell>
          <cell r="M313">
            <v>0</v>
          </cell>
          <cell r="N313">
            <v>0</v>
          </cell>
          <cell r="O313">
            <v>0</v>
          </cell>
          <cell r="P313">
            <v>0</v>
          </cell>
          <cell r="Q313">
            <v>0</v>
          </cell>
          <cell r="R313">
            <v>0</v>
          </cell>
          <cell r="T313">
            <v>0</v>
          </cell>
          <cell r="U313">
            <v>0</v>
          </cell>
          <cell r="V313" t="str">
            <v>--ADMw_F--&gt;</v>
          </cell>
          <cell r="W313">
            <v>0</v>
          </cell>
          <cell r="Y313">
            <v>0</v>
          </cell>
          <cell r="Z313">
            <v>0</v>
          </cell>
          <cell r="AA313">
            <v>0</v>
          </cell>
          <cell r="AB313">
            <v>0</v>
          </cell>
          <cell r="AC313">
            <v>0</v>
          </cell>
          <cell r="AD313">
            <v>0</v>
          </cell>
          <cell r="AE313">
            <v>0</v>
          </cell>
          <cell r="AG313">
            <v>0</v>
          </cell>
          <cell r="AH313">
            <v>0</v>
          </cell>
          <cell r="AI313">
            <v>0</v>
          </cell>
          <cell r="AJ313">
            <v>0</v>
          </cell>
          <cell r="AL313">
            <v>0</v>
          </cell>
          <cell r="AM313">
            <v>0</v>
          </cell>
          <cell r="AN313">
            <v>0</v>
          </cell>
          <cell r="AO313">
            <v>0</v>
          </cell>
          <cell r="AQ313">
            <v>0</v>
          </cell>
          <cell r="AR313">
            <v>0</v>
          </cell>
          <cell r="AS313">
            <v>0</v>
          </cell>
          <cell r="AT313">
            <v>0</v>
          </cell>
          <cell r="AU313">
            <v>0</v>
          </cell>
          <cell r="AV313">
            <v>0</v>
          </cell>
          <cell r="AX313">
            <v>0</v>
          </cell>
          <cell r="AY313">
            <v>0</v>
          </cell>
          <cell r="AZ313">
            <v>0</v>
          </cell>
          <cell r="BB313">
            <v>0</v>
          </cell>
          <cell r="BC313">
            <v>0</v>
          </cell>
          <cell r="BD313">
            <v>0</v>
          </cell>
          <cell r="BF313">
            <v>0</v>
          </cell>
          <cell r="BG313">
            <v>0</v>
          </cell>
          <cell r="BH313">
            <v>387.16500000000002</v>
          </cell>
          <cell r="BI313">
            <v>0</v>
          </cell>
          <cell r="BL313">
            <v>387.16500000000002</v>
          </cell>
          <cell r="BN313" t="str">
            <v>&lt;--ADMw_F--</v>
          </cell>
          <cell r="BO313">
            <v>0</v>
          </cell>
          <cell r="BP313">
            <v>0</v>
          </cell>
          <cell r="BQ313">
            <v>0</v>
          </cell>
          <cell r="BR313">
            <v>0</v>
          </cell>
          <cell r="BS313">
            <v>0</v>
          </cell>
          <cell r="BT313" t="str">
            <v>&lt;--Spacer--&gt;</v>
          </cell>
          <cell r="BU313" t="str">
            <v>&lt;--Spacer--&gt;</v>
          </cell>
          <cell r="BV313" t="str">
            <v>&lt;--Spacer--&gt;</v>
          </cell>
          <cell r="BW313" t="str">
            <v>&lt;--Spacer--&gt;</v>
          </cell>
          <cell r="BY313">
            <v>0</v>
          </cell>
          <cell r="BZ313">
            <v>0</v>
          </cell>
          <cell r="CA313">
            <v>0</v>
          </cell>
          <cell r="CB313">
            <v>0</v>
          </cell>
          <cell r="CC313">
            <v>0</v>
          </cell>
          <cell r="CD313">
            <v>0</v>
          </cell>
          <cell r="CE313">
            <v>0</v>
          </cell>
          <cell r="CF313">
            <v>0</v>
          </cell>
          <cell r="CG313">
            <v>0</v>
          </cell>
          <cell r="CH313">
            <v>0</v>
          </cell>
          <cell r="CI313">
            <v>366.69</v>
          </cell>
          <cell r="CK313">
            <v>366.69</v>
          </cell>
          <cell r="CL313">
            <v>0</v>
          </cell>
          <cell r="CM313">
            <v>0</v>
          </cell>
          <cell r="CN313" t="str">
            <v>--ADMw_C--&gt;</v>
          </cell>
          <cell r="CO313">
            <v>366.69</v>
          </cell>
          <cell r="CQ313">
            <v>366.69</v>
          </cell>
          <cell r="CR313">
            <v>0</v>
          </cell>
          <cell r="CS313">
            <v>0</v>
          </cell>
          <cell r="CT313">
            <v>0</v>
          </cell>
          <cell r="CU313">
            <v>0</v>
          </cell>
          <cell r="CV313">
            <v>26.18</v>
          </cell>
          <cell r="CW313">
            <v>13.09</v>
          </cell>
          <cell r="CY313">
            <v>26.18</v>
          </cell>
          <cell r="CZ313">
            <v>0</v>
          </cell>
          <cell r="DA313">
            <v>0</v>
          </cell>
          <cell r="DB313">
            <v>0</v>
          </cell>
          <cell r="DD313">
            <v>0</v>
          </cell>
          <cell r="DE313">
            <v>0</v>
          </cell>
          <cell r="DF313">
            <v>0</v>
          </cell>
          <cell r="DG313">
            <v>0</v>
          </cell>
          <cell r="DI313">
            <v>0</v>
          </cell>
          <cell r="DJ313">
            <v>0</v>
          </cell>
          <cell r="DK313">
            <v>0</v>
          </cell>
          <cell r="DL313">
            <v>0</v>
          </cell>
          <cell r="DM313">
            <v>29.54</v>
          </cell>
          <cell r="DN313">
            <v>7.3849999999999998</v>
          </cell>
          <cell r="DP313">
            <v>29.54</v>
          </cell>
          <cell r="DQ313">
            <v>0</v>
          </cell>
          <cell r="DR313">
            <v>0</v>
          </cell>
          <cell r="DT313">
            <v>0</v>
          </cell>
          <cell r="DU313">
            <v>0</v>
          </cell>
          <cell r="DV313">
            <v>0</v>
          </cell>
          <cell r="DX313">
            <v>0</v>
          </cell>
          <cell r="DY313">
            <v>0</v>
          </cell>
          <cell r="DZ313">
            <v>329.96</v>
          </cell>
          <cell r="EA313">
            <v>387.16500000000002</v>
          </cell>
          <cell r="ED313">
            <v>387.16500000000002</v>
          </cell>
          <cell r="EF313" t="str">
            <v>&lt;--ADMw_C--</v>
          </cell>
          <cell r="EG313">
            <v>-4.3790000000000001E-3</v>
          </cell>
          <cell r="EH313">
            <v>0</v>
          </cell>
          <cell r="EI313">
            <v>0</v>
          </cell>
          <cell r="EJ313">
            <v>0</v>
          </cell>
          <cell r="EK313">
            <v>0</v>
          </cell>
          <cell r="EL313" t="str">
            <v>&lt;--Spacer--&gt;</v>
          </cell>
          <cell r="EM313" t="str">
            <v>&lt;--Spacer--&gt;</v>
          </cell>
          <cell r="EN313" t="str">
            <v>&lt;--Spacer--&gt;</v>
          </cell>
          <cell r="EO313" t="str">
            <v>&lt;--Spacer--&gt;</v>
          </cell>
          <cell r="EQ313">
            <v>0</v>
          </cell>
          <cell r="ER313">
            <v>0</v>
          </cell>
          <cell r="ES313">
            <v>0</v>
          </cell>
          <cell r="ET313">
            <v>0</v>
          </cell>
          <cell r="EU313">
            <v>0</v>
          </cell>
          <cell r="EV313">
            <v>0</v>
          </cell>
          <cell r="EW313">
            <v>0</v>
          </cell>
          <cell r="EX313">
            <v>0</v>
          </cell>
          <cell r="EY313">
            <v>0</v>
          </cell>
          <cell r="EZ313">
            <v>0</v>
          </cell>
          <cell r="FA313">
            <v>313.64</v>
          </cell>
          <cell r="FC313">
            <v>313.64</v>
          </cell>
          <cell r="FD313">
            <v>0</v>
          </cell>
          <cell r="FE313">
            <v>0</v>
          </cell>
          <cell r="FF313" t="str">
            <v>--ADMw_P--&gt;</v>
          </cell>
          <cell r="FG313">
            <v>313.64</v>
          </cell>
          <cell r="FI313">
            <v>313.64</v>
          </cell>
          <cell r="FJ313">
            <v>0</v>
          </cell>
          <cell r="FK313">
            <v>0</v>
          </cell>
          <cell r="FL313">
            <v>0</v>
          </cell>
          <cell r="FM313">
            <v>0</v>
          </cell>
          <cell r="FN313">
            <v>17.920000000000002</v>
          </cell>
          <cell r="FO313">
            <v>8.9600000000000009</v>
          </cell>
          <cell r="FQ313">
            <v>17.920000000000002</v>
          </cell>
          <cell r="FR313">
            <v>0</v>
          </cell>
          <cell r="FS313">
            <v>0</v>
          </cell>
          <cell r="FT313">
            <v>0</v>
          </cell>
          <cell r="FV313">
            <v>0</v>
          </cell>
          <cell r="FW313">
            <v>0</v>
          </cell>
          <cell r="FX313">
            <v>0</v>
          </cell>
          <cell r="FY313">
            <v>0</v>
          </cell>
          <cell r="GA313">
            <v>0</v>
          </cell>
          <cell r="GB313">
            <v>0</v>
          </cell>
          <cell r="GC313">
            <v>0</v>
          </cell>
          <cell r="GD313">
            <v>0</v>
          </cell>
          <cell r="GE313">
            <v>29.44</v>
          </cell>
          <cell r="GF313">
            <v>7.36</v>
          </cell>
          <cell r="GH313">
            <v>29.44</v>
          </cell>
          <cell r="GI313">
            <v>0</v>
          </cell>
          <cell r="GJ313">
            <v>0</v>
          </cell>
          <cell r="GL313">
            <v>0</v>
          </cell>
          <cell r="GM313">
            <v>0</v>
          </cell>
          <cell r="GN313">
            <v>0</v>
          </cell>
          <cell r="GP313">
            <v>0</v>
          </cell>
          <cell r="GQ313">
            <v>0</v>
          </cell>
          <cell r="GR313">
            <v>308.23500000000001</v>
          </cell>
          <cell r="GS313">
            <v>329.96</v>
          </cell>
          <cell r="GV313">
            <v>329.96</v>
          </cell>
          <cell r="GX313" t="str">
            <v>&lt;--ADMw_P--</v>
          </cell>
          <cell r="GY313">
            <v>0</v>
          </cell>
          <cell r="GZ313">
            <v>0</v>
          </cell>
          <cell r="HA313">
            <v>0</v>
          </cell>
          <cell r="HB313">
            <v>0</v>
          </cell>
          <cell r="HC313">
            <v>0</v>
          </cell>
          <cell r="HD313" t="str">
            <v>&lt;--Spacer--&gt;</v>
          </cell>
          <cell r="HE313" t="str">
            <v>&lt;--Spacer--&gt;</v>
          </cell>
          <cell r="HF313" t="str">
            <v>&lt;--Spacer--&gt;</v>
          </cell>
          <cell r="HG313" t="str">
            <v>&lt;--Spacer--&gt;</v>
          </cell>
          <cell r="HI313">
            <v>0</v>
          </cell>
          <cell r="HJ313">
            <v>0</v>
          </cell>
          <cell r="HK313">
            <v>0</v>
          </cell>
          <cell r="HL313">
            <v>0</v>
          </cell>
          <cell r="HM313">
            <v>0</v>
          </cell>
          <cell r="HN313">
            <v>0</v>
          </cell>
          <cell r="HO313">
            <v>0</v>
          </cell>
          <cell r="HP313">
            <v>0</v>
          </cell>
          <cell r="HQ313">
            <v>0</v>
          </cell>
          <cell r="HR313">
            <v>0</v>
          </cell>
          <cell r="HS313">
            <v>292.86</v>
          </cell>
          <cell r="HU313">
            <v>292.86</v>
          </cell>
          <cell r="HV313">
            <v>0</v>
          </cell>
          <cell r="HW313">
            <v>0</v>
          </cell>
          <cell r="HX313" t="str">
            <v>--ADMw_O--&gt;</v>
          </cell>
          <cell r="HY313">
            <v>292.86</v>
          </cell>
          <cell r="IA313">
            <v>292.86</v>
          </cell>
          <cell r="IB313">
            <v>0</v>
          </cell>
          <cell r="IC313">
            <v>0</v>
          </cell>
          <cell r="ID313">
            <v>0</v>
          </cell>
          <cell r="IE313">
            <v>0</v>
          </cell>
          <cell r="IF313">
            <v>14.43</v>
          </cell>
          <cell r="IG313">
            <v>7.2149999999999999</v>
          </cell>
          <cell r="II313">
            <v>14.43</v>
          </cell>
          <cell r="IJ313">
            <v>0</v>
          </cell>
          <cell r="IK313">
            <v>0</v>
          </cell>
          <cell r="IL313">
            <v>0</v>
          </cell>
          <cell r="IN313">
            <v>0</v>
          </cell>
          <cell r="IO313">
            <v>0</v>
          </cell>
          <cell r="IP313">
            <v>0</v>
          </cell>
          <cell r="IQ313">
            <v>0</v>
          </cell>
          <cell r="IS313">
            <v>0</v>
          </cell>
          <cell r="IT313">
            <v>0</v>
          </cell>
          <cell r="IU313">
            <v>0</v>
          </cell>
          <cell r="IV313">
            <v>0</v>
          </cell>
          <cell r="IW313">
            <v>32.64</v>
          </cell>
          <cell r="IX313">
            <v>8.16</v>
          </cell>
          <cell r="IZ313">
            <v>32.64</v>
          </cell>
          <cell r="JA313">
            <v>0</v>
          </cell>
          <cell r="JB313">
            <v>0</v>
          </cell>
          <cell r="JD313">
            <v>0</v>
          </cell>
          <cell r="JE313">
            <v>0</v>
          </cell>
          <cell r="JF313">
            <v>0</v>
          </cell>
          <cell r="JH313">
            <v>0</v>
          </cell>
          <cell r="JI313">
            <v>0</v>
          </cell>
          <cell r="JJ313">
            <v>308.23500000000001</v>
          </cell>
          <cell r="JL313" t="str">
            <v>&lt;--ADMw_O--</v>
          </cell>
          <cell r="JM313">
            <v>0</v>
          </cell>
          <cell r="JN313">
            <v>0</v>
          </cell>
          <cell r="JO313">
            <v>0</v>
          </cell>
          <cell r="JP313">
            <v>0</v>
          </cell>
          <cell r="JQ313">
            <v>0</v>
          </cell>
          <cell r="JR313">
            <v>43640.35126797454</v>
          </cell>
          <cell r="JS313">
            <v>1</v>
          </cell>
          <cell r="JT313">
            <v>3</v>
          </cell>
        </row>
        <row r="314">
          <cell r="A314">
            <v>4867</v>
          </cell>
          <cell r="B314">
            <v>2243</v>
          </cell>
          <cell r="D314" t="str">
            <v>Washington</v>
          </cell>
          <cell r="E314" t="str">
            <v>Beaverton SD 48J</v>
          </cell>
          <cell r="F314" t="str">
            <v>Hope Chinese Charter School</v>
          </cell>
          <cell r="H314">
            <v>0</v>
          </cell>
          <cell r="I314">
            <v>0</v>
          </cell>
          <cell r="J314">
            <v>0</v>
          </cell>
          <cell r="K314">
            <v>0</v>
          </cell>
          <cell r="L314">
            <v>0</v>
          </cell>
          <cell r="M314">
            <v>0</v>
          </cell>
          <cell r="N314">
            <v>0</v>
          </cell>
          <cell r="O314">
            <v>0</v>
          </cell>
          <cell r="P314">
            <v>0</v>
          </cell>
          <cell r="Q314">
            <v>0</v>
          </cell>
          <cell r="R314">
            <v>0</v>
          </cell>
          <cell r="T314">
            <v>0</v>
          </cell>
          <cell r="U314">
            <v>0</v>
          </cell>
          <cell r="V314" t="str">
            <v>--ADMw_F--&gt;</v>
          </cell>
          <cell r="W314">
            <v>0</v>
          </cell>
          <cell r="Y314">
            <v>0</v>
          </cell>
          <cell r="Z314">
            <v>0</v>
          </cell>
          <cell r="AA314">
            <v>0</v>
          </cell>
          <cell r="AB314">
            <v>0</v>
          </cell>
          <cell r="AC314">
            <v>0</v>
          </cell>
          <cell r="AD314">
            <v>0</v>
          </cell>
          <cell r="AE314">
            <v>0</v>
          </cell>
          <cell r="AG314">
            <v>0</v>
          </cell>
          <cell r="AH314">
            <v>0</v>
          </cell>
          <cell r="AI314">
            <v>0</v>
          </cell>
          <cell r="AJ314">
            <v>0</v>
          </cell>
          <cell r="AL314">
            <v>0</v>
          </cell>
          <cell r="AM314">
            <v>0</v>
          </cell>
          <cell r="AN314">
            <v>0</v>
          </cell>
          <cell r="AO314">
            <v>0</v>
          </cell>
          <cell r="AQ314">
            <v>0</v>
          </cell>
          <cell r="AR314">
            <v>0</v>
          </cell>
          <cell r="AS314">
            <v>0</v>
          </cell>
          <cell r="AT314">
            <v>0</v>
          </cell>
          <cell r="AU314">
            <v>0</v>
          </cell>
          <cell r="AV314">
            <v>0</v>
          </cell>
          <cell r="AX314">
            <v>0</v>
          </cell>
          <cell r="AY314">
            <v>0</v>
          </cell>
          <cell r="AZ314">
            <v>0</v>
          </cell>
          <cell r="BB314">
            <v>0</v>
          </cell>
          <cell r="BC314">
            <v>0</v>
          </cell>
          <cell r="BD314">
            <v>0</v>
          </cell>
          <cell r="BF314">
            <v>0</v>
          </cell>
          <cell r="BG314">
            <v>0</v>
          </cell>
          <cell r="BH314">
            <v>285.91250000000002</v>
          </cell>
          <cell r="BI314">
            <v>0</v>
          </cell>
          <cell r="BL314">
            <v>285.91250000000002</v>
          </cell>
          <cell r="BN314" t="str">
            <v>&lt;--ADMw_F--</v>
          </cell>
          <cell r="BO314">
            <v>0</v>
          </cell>
          <cell r="BP314">
            <v>0</v>
          </cell>
          <cell r="BQ314">
            <v>0</v>
          </cell>
          <cell r="BR314">
            <v>0</v>
          </cell>
          <cell r="BS314">
            <v>0</v>
          </cell>
          <cell r="BT314" t="str">
            <v>&lt;--Spacer--&gt;</v>
          </cell>
          <cell r="BU314" t="str">
            <v>&lt;--Spacer--&gt;</v>
          </cell>
          <cell r="BV314" t="str">
            <v>&lt;--Spacer--&gt;</v>
          </cell>
          <cell r="BW314" t="str">
            <v>&lt;--Spacer--&gt;</v>
          </cell>
          <cell r="BY314">
            <v>0</v>
          </cell>
          <cell r="BZ314">
            <v>0</v>
          </cell>
          <cell r="CA314">
            <v>0</v>
          </cell>
          <cell r="CB314">
            <v>0</v>
          </cell>
          <cell r="CC314">
            <v>0</v>
          </cell>
          <cell r="CD314">
            <v>0</v>
          </cell>
          <cell r="CE314">
            <v>0</v>
          </cell>
          <cell r="CF314">
            <v>0</v>
          </cell>
          <cell r="CG314">
            <v>0</v>
          </cell>
          <cell r="CH314">
            <v>0</v>
          </cell>
          <cell r="CI314">
            <v>276.47000000000003</v>
          </cell>
          <cell r="CK314">
            <v>276.47000000000003</v>
          </cell>
          <cell r="CL314">
            <v>0</v>
          </cell>
          <cell r="CM314">
            <v>0</v>
          </cell>
          <cell r="CN314" t="str">
            <v>--ADMw_C--&gt;</v>
          </cell>
          <cell r="CO314">
            <v>276.47000000000003</v>
          </cell>
          <cell r="CQ314">
            <v>276.47000000000003</v>
          </cell>
          <cell r="CR314">
            <v>0</v>
          </cell>
          <cell r="CS314">
            <v>0</v>
          </cell>
          <cell r="CT314">
            <v>0</v>
          </cell>
          <cell r="CU314">
            <v>0</v>
          </cell>
          <cell r="CV314">
            <v>7.75</v>
          </cell>
          <cell r="CW314">
            <v>3.875</v>
          </cell>
          <cell r="CY314">
            <v>7.75</v>
          </cell>
          <cell r="CZ314">
            <v>0</v>
          </cell>
          <cell r="DA314">
            <v>0</v>
          </cell>
          <cell r="DB314">
            <v>0</v>
          </cell>
          <cell r="DD314">
            <v>0</v>
          </cell>
          <cell r="DE314">
            <v>0</v>
          </cell>
          <cell r="DF314">
            <v>0</v>
          </cell>
          <cell r="DG314">
            <v>0</v>
          </cell>
          <cell r="DI314">
            <v>0</v>
          </cell>
          <cell r="DJ314">
            <v>0</v>
          </cell>
          <cell r="DK314">
            <v>0</v>
          </cell>
          <cell r="DL314">
            <v>0</v>
          </cell>
          <cell r="DM314">
            <v>22.27</v>
          </cell>
          <cell r="DN314">
            <v>5.5674999999999999</v>
          </cell>
          <cell r="DP314">
            <v>22.27</v>
          </cell>
          <cell r="DQ314">
            <v>0</v>
          </cell>
          <cell r="DR314">
            <v>0</v>
          </cell>
          <cell r="DT314">
            <v>0</v>
          </cell>
          <cell r="DU314">
            <v>0</v>
          </cell>
          <cell r="DV314">
            <v>0</v>
          </cell>
          <cell r="DX314">
            <v>0</v>
          </cell>
          <cell r="DY314">
            <v>0</v>
          </cell>
          <cell r="DZ314">
            <v>244.66</v>
          </cell>
          <cell r="EA314">
            <v>285.91250000000002</v>
          </cell>
          <cell r="ED314">
            <v>285.91250000000002</v>
          </cell>
          <cell r="EF314" t="str">
            <v>&lt;--ADMw_C--</v>
          </cell>
          <cell r="EG314">
            <v>-4.3790000000000001E-3</v>
          </cell>
          <cell r="EH314">
            <v>0</v>
          </cell>
          <cell r="EI314">
            <v>0</v>
          </cell>
          <cell r="EJ314">
            <v>0</v>
          </cell>
          <cell r="EK314">
            <v>0</v>
          </cell>
          <cell r="EL314" t="str">
            <v>&lt;--Spacer--&gt;</v>
          </cell>
          <cell r="EM314" t="str">
            <v>&lt;--Spacer--&gt;</v>
          </cell>
          <cell r="EN314" t="str">
            <v>&lt;--Spacer--&gt;</v>
          </cell>
          <cell r="EO314" t="str">
            <v>&lt;--Spacer--&gt;</v>
          </cell>
          <cell r="EQ314">
            <v>0</v>
          </cell>
          <cell r="ER314">
            <v>0</v>
          </cell>
          <cell r="ES314">
            <v>0</v>
          </cell>
          <cell r="ET314">
            <v>0</v>
          </cell>
          <cell r="EU314">
            <v>0</v>
          </cell>
          <cell r="EV314">
            <v>0</v>
          </cell>
          <cell r="EW314">
            <v>0</v>
          </cell>
          <cell r="EX314">
            <v>0</v>
          </cell>
          <cell r="EY314">
            <v>0</v>
          </cell>
          <cell r="EZ314">
            <v>0</v>
          </cell>
          <cell r="FA314">
            <v>235.88</v>
          </cell>
          <cell r="FC314">
            <v>235.88</v>
          </cell>
          <cell r="FD314">
            <v>0</v>
          </cell>
          <cell r="FE314">
            <v>0</v>
          </cell>
          <cell r="FF314" t="str">
            <v>--ADMw_P--&gt;</v>
          </cell>
          <cell r="FG314">
            <v>235.88</v>
          </cell>
          <cell r="FI314">
            <v>235.88</v>
          </cell>
          <cell r="FJ314">
            <v>0</v>
          </cell>
          <cell r="FK314">
            <v>0</v>
          </cell>
          <cell r="FL314">
            <v>0</v>
          </cell>
          <cell r="FM314">
            <v>0</v>
          </cell>
          <cell r="FN314">
            <v>6.49</v>
          </cell>
          <cell r="FO314">
            <v>3.2450000000000001</v>
          </cell>
          <cell r="FQ314">
            <v>6.49</v>
          </cell>
          <cell r="FR314">
            <v>0</v>
          </cell>
          <cell r="FS314">
            <v>0</v>
          </cell>
          <cell r="FT314">
            <v>0</v>
          </cell>
          <cell r="FV314">
            <v>0</v>
          </cell>
          <cell r="FW314">
            <v>0</v>
          </cell>
          <cell r="FX314">
            <v>0</v>
          </cell>
          <cell r="FY314">
            <v>0</v>
          </cell>
          <cell r="GA314">
            <v>0</v>
          </cell>
          <cell r="GB314">
            <v>0</v>
          </cell>
          <cell r="GC314">
            <v>0</v>
          </cell>
          <cell r="GD314">
            <v>0</v>
          </cell>
          <cell r="GE314">
            <v>22.14</v>
          </cell>
          <cell r="GF314">
            <v>5.5350000000000001</v>
          </cell>
          <cell r="GH314">
            <v>22.14</v>
          </cell>
          <cell r="GI314">
            <v>0</v>
          </cell>
          <cell r="GJ314">
            <v>0</v>
          </cell>
          <cell r="GL314">
            <v>0</v>
          </cell>
          <cell r="GM314">
            <v>0</v>
          </cell>
          <cell r="GN314">
            <v>0</v>
          </cell>
          <cell r="GP314">
            <v>0</v>
          </cell>
          <cell r="GQ314">
            <v>0</v>
          </cell>
          <cell r="GR314">
            <v>203.85</v>
          </cell>
          <cell r="GS314">
            <v>244.66</v>
          </cell>
          <cell r="GV314">
            <v>244.66</v>
          </cell>
          <cell r="GX314" t="str">
            <v>&lt;--ADMw_P--</v>
          </cell>
          <cell r="GY314">
            <v>0</v>
          </cell>
          <cell r="GZ314">
            <v>0</v>
          </cell>
          <cell r="HA314">
            <v>0</v>
          </cell>
          <cell r="HB314">
            <v>0</v>
          </cell>
          <cell r="HC314">
            <v>0</v>
          </cell>
          <cell r="HD314" t="str">
            <v>&lt;--Spacer--&gt;</v>
          </cell>
          <cell r="HE314" t="str">
            <v>&lt;--Spacer--&gt;</v>
          </cell>
          <cell r="HF314" t="str">
            <v>&lt;--Spacer--&gt;</v>
          </cell>
          <cell r="HG314" t="str">
            <v>&lt;--Spacer--&gt;</v>
          </cell>
          <cell r="HI314">
            <v>0</v>
          </cell>
          <cell r="HJ314">
            <v>0</v>
          </cell>
          <cell r="HK314">
            <v>0</v>
          </cell>
          <cell r="HL314">
            <v>0</v>
          </cell>
          <cell r="HM314">
            <v>0</v>
          </cell>
          <cell r="HN314">
            <v>0</v>
          </cell>
          <cell r="HO314">
            <v>0</v>
          </cell>
          <cell r="HP314">
            <v>0</v>
          </cell>
          <cell r="HQ314">
            <v>0</v>
          </cell>
          <cell r="HR314">
            <v>0</v>
          </cell>
          <cell r="HS314">
            <v>192.8</v>
          </cell>
          <cell r="HU314">
            <v>192.8</v>
          </cell>
          <cell r="HV314">
            <v>0</v>
          </cell>
          <cell r="HW314">
            <v>0</v>
          </cell>
          <cell r="HX314" t="str">
            <v>--ADMw_O--&gt;</v>
          </cell>
          <cell r="HY314">
            <v>192.8</v>
          </cell>
          <cell r="IA314">
            <v>192.8</v>
          </cell>
          <cell r="IB314">
            <v>0</v>
          </cell>
          <cell r="IC314">
            <v>0</v>
          </cell>
          <cell r="ID314">
            <v>0</v>
          </cell>
          <cell r="IE314">
            <v>0</v>
          </cell>
          <cell r="IF314">
            <v>11.36</v>
          </cell>
          <cell r="IG314">
            <v>5.68</v>
          </cell>
          <cell r="II314">
            <v>11.36</v>
          </cell>
          <cell r="IJ314">
            <v>0</v>
          </cell>
          <cell r="IK314">
            <v>0</v>
          </cell>
          <cell r="IL314">
            <v>0</v>
          </cell>
          <cell r="IN314">
            <v>0</v>
          </cell>
          <cell r="IO314">
            <v>0</v>
          </cell>
          <cell r="IP314">
            <v>0</v>
          </cell>
          <cell r="IQ314">
            <v>0</v>
          </cell>
          <cell r="IS314">
            <v>0</v>
          </cell>
          <cell r="IT314">
            <v>0</v>
          </cell>
          <cell r="IU314">
            <v>0</v>
          </cell>
          <cell r="IV314">
            <v>0</v>
          </cell>
          <cell r="IW314">
            <v>21.48</v>
          </cell>
          <cell r="IX314">
            <v>5.37</v>
          </cell>
          <cell r="IZ314">
            <v>21.48</v>
          </cell>
          <cell r="JA314">
            <v>0</v>
          </cell>
          <cell r="JB314">
            <v>0</v>
          </cell>
          <cell r="JD314">
            <v>0</v>
          </cell>
          <cell r="JE314">
            <v>0</v>
          </cell>
          <cell r="JF314">
            <v>0</v>
          </cell>
          <cell r="JH314">
            <v>0</v>
          </cell>
          <cell r="JI314">
            <v>0</v>
          </cell>
          <cell r="JJ314">
            <v>203.85</v>
          </cell>
          <cell r="JL314" t="str">
            <v>&lt;--ADMw_O--</v>
          </cell>
          <cell r="JM314">
            <v>0</v>
          </cell>
          <cell r="JN314">
            <v>0</v>
          </cell>
          <cell r="JO314">
            <v>0</v>
          </cell>
          <cell r="JP314">
            <v>0</v>
          </cell>
          <cell r="JQ314">
            <v>0</v>
          </cell>
          <cell r="JR314">
            <v>43640.35126797454</v>
          </cell>
          <cell r="JS314">
            <v>1</v>
          </cell>
          <cell r="JT314">
            <v>3</v>
          </cell>
        </row>
        <row r="315">
          <cell r="A315">
            <v>2244</v>
          </cell>
          <cell r="B315">
            <v>2244</v>
          </cell>
          <cell r="C315" t="str">
            <v>34088</v>
          </cell>
          <cell r="D315" t="str">
            <v>Washington</v>
          </cell>
          <cell r="E315" t="str">
            <v>Sherwood SD 88J</v>
          </cell>
          <cell r="G315">
            <v>2230</v>
          </cell>
          <cell r="H315">
            <v>15972059</v>
          </cell>
          <cell r="I315">
            <v>500</v>
          </cell>
          <cell r="J315">
            <v>0</v>
          </cell>
          <cell r="K315">
            <v>66673</v>
          </cell>
          <cell r="L315">
            <v>0</v>
          </cell>
          <cell r="M315">
            <v>0</v>
          </cell>
          <cell r="N315">
            <v>2065</v>
          </cell>
          <cell r="O315">
            <v>0</v>
          </cell>
          <cell r="P315">
            <v>12.39</v>
          </cell>
          <cell r="Q315">
            <v>2164103</v>
          </cell>
          <cell r="R315">
            <v>5308</v>
          </cell>
          <cell r="S315">
            <v>5308</v>
          </cell>
          <cell r="T315">
            <v>5308</v>
          </cell>
          <cell r="U315">
            <v>0</v>
          </cell>
          <cell r="V315" t="str">
            <v>--ADMw_F--&gt;</v>
          </cell>
          <cell r="W315">
            <v>5308</v>
          </cell>
          <cell r="X315">
            <v>5308</v>
          </cell>
          <cell r="Y315">
            <v>5308</v>
          </cell>
          <cell r="Z315">
            <v>0</v>
          </cell>
          <cell r="AA315">
            <v>560</v>
          </cell>
          <cell r="AB315">
            <v>560</v>
          </cell>
          <cell r="AC315">
            <v>0</v>
          </cell>
          <cell r="AD315">
            <v>112</v>
          </cell>
          <cell r="AE315">
            <v>56</v>
          </cell>
          <cell r="AF315">
            <v>112</v>
          </cell>
          <cell r="AG315">
            <v>112</v>
          </cell>
          <cell r="AH315">
            <v>0</v>
          </cell>
          <cell r="AI315">
            <v>0</v>
          </cell>
          <cell r="AJ315">
            <v>0</v>
          </cell>
          <cell r="AK315">
            <v>0</v>
          </cell>
          <cell r="AL315">
            <v>0</v>
          </cell>
          <cell r="AM315">
            <v>0</v>
          </cell>
          <cell r="AN315">
            <v>0</v>
          </cell>
          <cell r="AO315">
            <v>0</v>
          </cell>
          <cell r="AP315">
            <v>0</v>
          </cell>
          <cell r="AQ315">
            <v>0</v>
          </cell>
          <cell r="AR315">
            <v>0</v>
          </cell>
          <cell r="AS315">
            <v>1</v>
          </cell>
          <cell r="AT315">
            <v>0.25</v>
          </cell>
          <cell r="AU315">
            <v>182.18</v>
          </cell>
          <cell r="AV315">
            <v>45.545000000000002</v>
          </cell>
          <cell r="AW315">
            <v>182.18</v>
          </cell>
          <cell r="AX315">
            <v>182.18</v>
          </cell>
          <cell r="AY315">
            <v>0</v>
          </cell>
          <cell r="AZ315">
            <v>0</v>
          </cell>
          <cell r="BA315">
            <v>0</v>
          </cell>
          <cell r="BB315">
            <v>0</v>
          </cell>
          <cell r="BC315">
            <v>0</v>
          </cell>
          <cell r="BD315">
            <v>0</v>
          </cell>
          <cell r="BE315">
            <v>0</v>
          </cell>
          <cell r="BF315">
            <v>0</v>
          </cell>
          <cell r="BG315">
            <v>0</v>
          </cell>
          <cell r="BH315">
            <v>5780.7174999999997</v>
          </cell>
          <cell r="BI315">
            <v>5969.7950000000001</v>
          </cell>
          <cell r="BJ315">
            <v>5990.8450000000003</v>
          </cell>
          <cell r="BK315">
            <v>5969.7950000000001</v>
          </cell>
          <cell r="BL315">
            <v>5969.7950000000001</v>
          </cell>
          <cell r="BM315">
            <v>5990.8450000000003</v>
          </cell>
          <cell r="BN315" t="str">
            <v>&lt;--ADMw_F--</v>
          </cell>
          <cell r="BO315">
            <v>-2.4499999999999999E-4</v>
          </cell>
          <cell r="BP315">
            <v>0</v>
          </cell>
          <cell r="BQ315">
            <v>407.71</v>
          </cell>
          <cell r="BR315">
            <v>12</v>
          </cell>
          <cell r="BS315">
            <v>0.7</v>
          </cell>
          <cell r="BT315" t="str">
            <v>&lt;--Spacer--&gt;</v>
          </cell>
          <cell r="BU315" t="str">
            <v>&lt;--Spacer--&gt;</v>
          </cell>
          <cell r="BV315" t="str">
            <v>&lt;--Spacer--&gt;</v>
          </cell>
          <cell r="BW315" t="str">
            <v>&lt;--Spacer--&gt;</v>
          </cell>
          <cell r="BX315">
            <v>2230</v>
          </cell>
          <cell r="BY315">
            <v>15506852</v>
          </cell>
          <cell r="BZ315">
            <v>500</v>
          </cell>
          <cell r="CA315">
            <v>0</v>
          </cell>
          <cell r="CB315">
            <v>66673</v>
          </cell>
          <cell r="CC315">
            <v>0</v>
          </cell>
          <cell r="CD315">
            <v>0</v>
          </cell>
          <cell r="CE315">
            <v>2065</v>
          </cell>
          <cell r="CF315">
            <v>0</v>
          </cell>
          <cell r="CG315">
            <v>13.06</v>
          </cell>
          <cell r="CH315">
            <v>2120950</v>
          </cell>
          <cell r="CI315">
            <v>5122.0600000000004</v>
          </cell>
          <cell r="CJ315">
            <v>5329.46</v>
          </cell>
          <cell r="CK315">
            <v>5122.0600000000004</v>
          </cell>
          <cell r="CL315">
            <v>207.4</v>
          </cell>
          <cell r="CM315">
            <v>0</v>
          </cell>
          <cell r="CN315" t="str">
            <v>--ADMw_C--&gt;</v>
          </cell>
          <cell r="CO315">
            <v>5122.0600000000004</v>
          </cell>
          <cell r="CP315">
            <v>5329.46</v>
          </cell>
          <cell r="CQ315">
            <v>5122.0600000000004</v>
          </cell>
          <cell r="CR315">
            <v>207.4</v>
          </cell>
          <cell r="CS315">
            <v>569</v>
          </cell>
          <cell r="CT315">
            <v>569</v>
          </cell>
          <cell r="CU315">
            <v>0</v>
          </cell>
          <cell r="CV315">
            <v>93.55</v>
          </cell>
          <cell r="CW315">
            <v>46.774999999999999</v>
          </cell>
          <cell r="CX315">
            <v>95.55</v>
          </cell>
          <cell r="CY315">
            <v>93.55</v>
          </cell>
          <cell r="CZ315">
            <v>2</v>
          </cell>
          <cell r="DA315">
            <v>0</v>
          </cell>
          <cell r="DB315">
            <v>0</v>
          </cell>
          <cell r="DC315">
            <v>0</v>
          </cell>
          <cell r="DD315">
            <v>0</v>
          </cell>
          <cell r="DE315">
            <v>0</v>
          </cell>
          <cell r="DF315">
            <v>0</v>
          </cell>
          <cell r="DG315">
            <v>0</v>
          </cell>
          <cell r="DH315">
            <v>0</v>
          </cell>
          <cell r="DI315">
            <v>0</v>
          </cell>
          <cell r="DJ315">
            <v>0</v>
          </cell>
          <cell r="DK315">
            <v>1</v>
          </cell>
          <cell r="DL315">
            <v>0.25</v>
          </cell>
          <cell r="DM315">
            <v>170.53</v>
          </cell>
          <cell r="DN315">
            <v>42.6325</v>
          </cell>
          <cell r="DO315">
            <v>177.44</v>
          </cell>
          <cell r="DP315">
            <v>170.53</v>
          </cell>
          <cell r="DQ315">
            <v>6.91</v>
          </cell>
          <cell r="DR315">
            <v>0</v>
          </cell>
          <cell r="DS315">
            <v>0</v>
          </cell>
          <cell r="DT315">
            <v>0</v>
          </cell>
          <cell r="DU315">
            <v>0</v>
          </cell>
          <cell r="DV315">
            <v>0</v>
          </cell>
          <cell r="DW315">
            <v>0</v>
          </cell>
          <cell r="DX315">
            <v>0</v>
          </cell>
          <cell r="DY315">
            <v>0</v>
          </cell>
          <cell r="DZ315">
            <v>5808.81</v>
          </cell>
          <cell r="EA315">
            <v>5780.7174999999997</v>
          </cell>
          <cell r="EB315">
            <v>6010.7425000000003</v>
          </cell>
          <cell r="EC315">
            <v>5990.8450000000003</v>
          </cell>
          <cell r="ED315">
            <v>5808.81</v>
          </cell>
          <cell r="EE315">
            <v>6010.7425000000003</v>
          </cell>
          <cell r="EF315" t="str">
            <v>&lt;--ADMw_C--</v>
          </cell>
          <cell r="EG315">
            <v>-1.3990000000000001E-3</v>
          </cell>
          <cell r="EH315">
            <v>0</v>
          </cell>
          <cell r="EI315">
            <v>397.41</v>
          </cell>
          <cell r="EJ315">
            <v>10</v>
          </cell>
          <cell r="EK315">
            <v>0.7</v>
          </cell>
          <cell r="EL315" t="str">
            <v>&lt;--Spacer--&gt;</v>
          </cell>
          <cell r="EM315" t="str">
            <v>&lt;--Spacer--&gt;</v>
          </cell>
          <cell r="EN315" t="str">
            <v>&lt;--Spacer--&gt;</v>
          </cell>
          <cell r="EO315" t="str">
            <v>&lt;--Spacer--&gt;</v>
          </cell>
          <cell r="EP315">
            <v>2230</v>
          </cell>
          <cell r="EQ315">
            <v>14971810</v>
          </cell>
          <cell r="ER315">
            <v>0</v>
          </cell>
          <cell r="ES315">
            <v>545107</v>
          </cell>
          <cell r="ET315">
            <v>132600</v>
          </cell>
          <cell r="EU315">
            <v>0</v>
          </cell>
          <cell r="EV315">
            <v>0</v>
          </cell>
          <cell r="EW315">
            <v>2269</v>
          </cell>
          <cell r="EX315">
            <v>0</v>
          </cell>
          <cell r="EY315">
            <v>12.39</v>
          </cell>
          <cell r="EZ315">
            <v>2160096</v>
          </cell>
          <cell r="FA315">
            <v>5125.7299999999996</v>
          </cell>
          <cell r="FB315">
            <v>5325.08</v>
          </cell>
          <cell r="FC315">
            <v>5125.7299999999996</v>
          </cell>
          <cell r="FD315">
            <v>199.35</v>
          </cell>
          <cell r="FE315">
            <v>0</v>
          </cell>
          <cell r="FF315" t="str">
            <v>--ADMw_P--&gt;</v>
          </cell>
          <cell r="FG315">
            <v>5125.7299999999996</v>
          </cell>
          <cell r="FH315">
            <v>5325.08</v>
          </cell>
          <cell r="FI315">
            <v>5125.7299999999996</v>
          </cell>
          <cell r="FJ315">
            <v>199.35</v>
          </cell>
          <cell r="FK315">
            <v>571</v>
          </cell>
          <cell r="FL315">
            <v>571</v>
          </cell>
          <cell r="FM315">
            <v>0</v>
          </cell>
          <cell r="FN315">
            <v>104.61</v>
          </cell>
          <cell r="FO315">
            <v>52.305</v>
          </cell>
          <cell r="FP315">
            <v>105.3</v>
          </cell>
          <cell r="FQ315">
            <v>104.61</v>
          </cell>
          <cell r="FR315">
            <v>0.69</v>
          </cell>
          <cell r="FS315">
            <v>0</v>
          </cell>
          <cell r="FT315">
            <v>0</v>
          </cell>
          <cell r="FU315">
            <v>0</v>
          </cell>
          <cell r="FV315">
            <v>0</v>
          </cell>
          <cell r="FW315">
            <v>0</v>
          </cell>
          <cell r="FX315">
            <v>0</v>
          </cell>
          <cell r="FY315">
            <v>0</v>
          </cell>
          <cell r="FZ315">
            <v>0</v>
          </cell>
          <cell r="GA315">
            <v>0</v>
          </cell>
          <cell r="GB315">
            <v>0</v>
          </cell>
          <cell r="GC315">
            <v>9</v>
          </cell>
          <cell r="GD315">
            <v>2.25</v>
          </cell>
          <cell r="GE315">
            <v>230.1</v>
          </cell>
          <cell r="GF315">
            <v>57.524999999999999</v>
          </cell>
          <cell r="GG315">
            <v>239.05</v>
          </cell>
          <cell r="GH315">
            <v>230.1</v>
          </cell>
          <cell r="GI315">
            <v>8.9499999999999993</v>
          </cell>
          <cell r="GJ315">
            <v>0</v>
          </cell>
          <cell r="GK315">
            <v>0</v>
          </cell>
          <cell r="GL315">
            <v>0</v>
          </cell>
          <cell r="GM315">
            <v>0</v>
          </cell>
          <cell r="GN315">
            <v>0</v>
          </cell>
          <cell r="GO315">
            <v>0</v>
          </cell>
          <cell r="GP315">
            <v>0</v>
          </cell>
          <cell r="GQ315">
            <v>0</v>
          </cell>
          <cell r="GR315">
            <v>5766.1549999999997</v>
          </cell>
          <cell r="GS315">
            <v>5808.81</v>
          </cell>
          <cell r="GT315">
            <v>5975.4224999999997</v>
          </cell>
          <cell r="GU315">
            <v>6010.7425000000003</v>
          </cell>
          <cell r="GV315">
            <v>5808.81</v>
          </cell>
          <cell r="GW315">
            <v>6010.7425000000003</v>
          </cell>
          <cell r="GX315" t="str">
            <v>&lt;--ADMw_P--</v>
          </cell>
          <cell r="GY315">
            <v>-3.1359999999999999E-3</v>
          </cell>
          <cell r="GZ315">
            <v>0</v>
          </cell>
          <cell r="HA315">
            <v>405.65</v>
          </cell>
          <cell r="HB315">
            <v>11</v>
          </cell>
          <cell r="HC315">
            <v>0.7</v>
          </cell>
          <cell r="HD315" t="str">
            <v>&lt;--Spacer--&gt;</v>
          </cell>
          <cell r="HE315" t="str">
            <v>&lt;--Spacer--&gt;</v>
          </cell>
          <cell r="HF315" t="str">
            <v>&lt;--Spacer--&gt;</v>
          </cell>
          <cell r="HG315" t="str">
            <v>&lt;--Spacer--&gt;</v>
          </cell>
          <cell r="HH315">
            <v>2230</v>
          </cell>
          <cell r="HI315">
            <v>14199279</v>
          </cell>
          <cell r="HJ315">
            <v>260</v>
          </cell>
          <cell r="HK315">
            <v>656725</v>
          </cell>
          <cell r="HL315">
            <v>71753</v>
          </cell>
          <cell r="HM315">
            <v>0</v>
          </cell>
          <cell r="HN315">
            <v>0</v>
          </cell>
          <cell r="HO315">
            <v>848</v>
          </cell>
          <cell r="HP315">
            <v>0</v>
          </cell>
          <cell r="HQ315">
            <v>12.45</v>
          </cell>
          <cell r="HR315">
            <v>1960510</v>
          </cell>
          <cell r="HS315">
            <v>5082.58</v>
          </cell>
          <cell r="HT315">
            <v>5287.86</v>
          </cell>
          <cell r="HU315">
            <v>5082.58</v>
          </cell>
          <cell r="HV315">
            <v>205.28</v>
          </cell>
          <cell r="HW315">
            <v>0</v>
          </cell>
          <cell r="HX315" t="str">
            <v>--ADMw_O--&gt;</v>
          </cell>
          <cell r="HY315">
            <v>5082.58</v>
          </cell>
          <cell r="HZ315">
            <v>5287.86</v>
          </cell>
          <cell r="IA315">
            <v>5082.58</v>
          </cell>
          <cell r="IB315">
            <v>205.28</v>
          </cell>
          <cell r="IC315">
            <v>549</v>
          </cell>
          <cell r="ID315">
            <v>549</v>
          </cell>
          <cell r="IE315">
            <v>0</v>
          </cell>
          <cell r="IF315">
            <v>116.26</v>
          </cell>
          <cell r="IG315">
            <v>58.13</v>
          </cell>
          <cell r="IH315">
            <v>118.26</v>
          </cell>
          <cell r="II315">
            <v>116.26</v>
          </cell>
          <cell r="IJ315">
            <v>2</v>
          </cell>
          <cell r="IK315">
            <v>0</v>
          </cell>
          <cell r="IL315">
            <v>0</v>
          </cell>
          <cell r="IM315">
            <v>0</v>
          </cell>
          <cell r="IN315">
            <v>0</v>
          </cell>
          <cell r="IO315">
            <v>0</v>
          </cell>
          <cell r="IP315">
            <v>0</v>
          </cell>
          <cell r="IQ315">
            <v>0</v>
          </cell>
          <cell r="IR315">
            <v>0</v>
          </cell>
          <cell r="IS315">
            <v>0</v>
          </cell>
          <cell r="IT315">
            <v>0</v>
          </cell>
          <cell r="IU315">
            <v>10</v>
          </cell>
          <cell r="IV315">
            <v>2.5</v>
          </cell>
          <cell r="IW315">
            <v>295.77999999999997</v>
          </cell>
          <cell r="IX315">
            <v>73.944999999999993</v>
          </cell>
          <cell r="IY315">
            <v>307.73</v>
          </cell>
          <cell r="IZ315">
            <v>295.77999999999997</v>
          </cell>
          <cell r="JA315">
            <v>11.95</v>
          </cell>
          <cell r="JB315">
            <v>0</v>
          </cell>
          <cell r="JC315">
            <v>0</v>
          </cell>
          <cell r="JD315">
            <v>0</v>
          </cell>
          <cell r="JE315">
            <v>0</v>
          </cell>
          <cell r="JF315">
            <v>0</v>
          </cell>
          <cell r="JG315">
            <v>0</v>
          </cell>
          <cell r="JH315">
            <v>0</v>
          </cell>
          <cell r="JI315">
            <v>0</v>
          </cell>
          <cell r="JJ315">
            <v>5766.1549999999997</v>
          </cell>
          <cell r="JK315">
            <v>5975.4224999999997</v>
          </cell>
          <cell r="JL315" t="str">
            <v>&lt;--ADMw_O--</v>
          </cell>
          <cell r="JM315">
            <v>-2.6580000000000002E-3</v>
          </cell>
          <cell r="JN315">
            <v>0</v>
          </cell>
          <cell r="JO315">
            <v>370.76</v>
          </cell>
          <cell r="JP315">
            <v>12</v>
          </cell>
          <cell r="JQ315">
            <v>0.7</v>
          </cell>
          <cell r="JR315">
            <v>43640.35126797454</v>
          </cell>
          <cell r="JS315">
            <v>1</v>
          </cell>
          <cell r="JT315">
            <v>2</v>
          </cell>
        </row>
        <row r="316">
          <cell r="A316">
            <v>4220</v>
          </cell>
          <cell r="B316">
            <v>2244</v>
          </cell>
          <cell r="D316" t="str">
            <v>Washington</v>
          </cell>
          <cell r="E316" t="str">
            <v>Sherwood SD 88J</v>
          </cell>
          <cell r="F316" t="str">
            <v>Sherwood Charter School</v>
          </cell>
          <cell r="H316">
            <v>0</v>
          </cell>
          <cell r="I316">
            <v>0</v>
          </cell>
          <cell r="J316">
            <v>0</v>
          </cell>
          <cell r="K316">
            <v>0</v>
          </cell>
          <cell r="L316">
            <v>0</v>
          </cell>
          <cell r="M316">
            <v>0</v>
          </cell>
          <cell r="N316">
            <v>0</v>
          </cell>
          <cell r="O316">
            <v>0</v>
          </cell>
          <cell r="P316">
            <v>0</v>
          </cell>
          <cell r="Q316">
            <v>0</v>
          </cell>
          <cell r="R316">
            <v>0</v>
          </cell>
          <cell r="T316">
            <v>0</v>
          </cell>
          <cell r="U316">
            <v>0</v>
          </cell>
          <cell r="V316" t="str">
            <v>--ADMw_F--&gt;</v>
          </cell>
          <cell r="W316">
            <v>0</v>
          </cell>
          <cell r="Y316">
            <v>0</v>
          </cell>
          <cell r="Z316">
            <v>0</v>
          </cell>
          <cell r="AA316">
            <v>0</v>
          </cell>
          <cell r="AB316">
            <v>0</v>
          </cell>
          <cell r="AC316">
            <v>0</v>
          </cell>
          <cell r="AD316">
            <v>0</v>
          </cell>
          <cell r="AE316">
            <v>0</v>
          </cell>
          <cell r="AG316">
            <v>0</v>
          </cell>
          <cell r="AH316">
            <v>0</v>
          </cell>
          <cell r="AI316">
            <v>0</v>
          </cell>
          <cell r="AJ316">
            <v>0</v>
          </cell>
          <cell r="AL316">
            <v>0</v>
          </cell>
          <cell r="AM316">
            <v>0</v>
          </cell>
          <cell r="AN316">
            <v>0</v>
          </cell>
          <cell r="AO316">
            <v>0</v>
          </cell>
          <cell r="AQ316">
            <v>0</v>
          </cell>
          <cell r="AR316">
            <v>0</v>
          </cell>
          <cell r="AS316">
            <v>0</v>
          </cell>
          <cell r="AT316">
            <v>0</v>
          </cell>
          <cell r="AU316">
            <v>0</v>
          </cell>
          <cell r="AV316">
            <v>0</v>
          </cell>
          <cell r="AX316">
            <v>0</v>
          </cell>
          <cell r="AY316">
            <v>0</v>
          </cell>
          <cell r="AZ316">
            <v>0</v>
          </cell>
          <cell r="BB316">
            <v>0</v>
          </cell>
          <cell r="BC316">
            <v>0</v>
          </cell>
          <cell r="BD316">
            <v>0</v>
          </cell>
          <cell r="BF316">
            <v>0</v>
          </cell>
          <cell r="BG316">
            <v>0</v>
          </cell>
          <cell r="BH316">
            <v>210.1275</v>
          </cell>
          <cell r="BI316">
            <v>0</v>
          </cell>
          <cell r="BL316">
            <v>210.1275</v>
          </cell>
          <cell r="BN316" t="str">
            <v>&lt;--ADMw_F--</v>
          </cell>
          <cell r="BO316">
            <v>0</v>
          </cell>
          <cell r="BP316">
            <v>0</v>
          </cell>
          <cell r="BQ316">
            <v>0</v>
          </cell>
          <cell r="BR316">
            <v>0</v>
          </cell>
          <cell r="BS316">
            <v>0</v>
          </cell>
          <cell r="BT316" t="str">
            <v>&lt;--Spacer--&gt;</v>
          </cell>
          <cell r="BU316" t="str">
            <v>&lt;--Spacer--&gt;</v>
          </cell>
          <cell r="BV316" t="str">
            <v>&lt;--Spacer--&gt;</v>
          </cell>
          <cell r="BW316" t="str">
            <v>&lt;--Spacer--&gt;</v>
          </cell>
          <cell r="BY316">
            <v>0</v>
          </cell>
          <cell r="BZ316">
            <v>0</v>
          </cell>
          <cell r="CA316">
            <v>0</v>
          </cell>
          <cell r="CB316">
            <v>0</v>
          </cell>
          <cell r="CC316">
            <v>0</v>
          </cell>
          <cell r="CD316">
            <v>0</v>
          </cell>
          <cell r="CE316">
            <v>0</v>
          </cell>
          <cell r="CF316">
            <v>0</v>
          </cell>
          <cell r="CG316">
            <v>0</v>
          </cell>
          <cell r="CH316">
            <v>0</v>
          </cell>
          <cell r="CI316">
            <v>207.4</v>
          </cell>
          <cell r="CK316">
            <v>207.4</v>
          </cell>
          <cell r="CL316">
            <v>0</v>
          </cell>
          <cell r="CM316">
            <v>0</v>
          </cell>
          <cell r="CN316" t="str">
            <v>--ADMw_C--&gt;</v>
          </cell>
          <cell r="CO316">
            <v>207.4</v>
          </cell>
          <cell r="CQ316">
            <v>207.4</v>
          </cell>
          <cell r="CR316">
            <v>0</v>
          </cell>
          <cell r="CS316">
            <v>0</v>
          </cell>
          <cell r="CT316">
            <v>0</v>
          </cell>
          <cell r="CU316">
            <v>0</v>
          </cell>
          <cell r="CV316">
            <v>2</v>
          </cell>
          <cell r="CW316">
            <v>1</v>
          </cell>
          <cell r="CY316">
            <v>2</v>
          </cell>
          <cell r="CZ316">
            <v>0</v>
          </cell>
          <cell r="DA316">
            <v>0</v>
          </cell>
          <cell r="DB316">
            <v>0</v>
          </cell>
          <cell r="DD316">
            <v>0</v>
          </cell>
          <cell r="DE316">
            <v>0</v>
          </cell>
          <cell r="DF316">
            <v>0</v>
          </cell>
          <cell r="DG316">
            <v>0</v>
          </cell>
          <cell r="DI316">
            <v>0</v>
          </cell>
          <cell r="DJ316">
            <v>0</v>
          </cell>
          <cell r="DK316">
            <v>0</v>
          </cell>
          <cell r="DL316">
            <v>0</v>
          </cell>
          <cell r="DM316">
            <v>6.91</v>
          </cell>
          <cell r="DN316">
            <v>1.7275</v>
          </cell>
          <cell r="DP316">
            <v>6.91</v>
          </cell>
          <cell r="DQ316">
            <v>0</v>
          </cell>
          <cell r="DR316">
            <v>0</v>
          </cell>
          <cell r="DT316">
            <v>0</v>
          </cell>
          <cell r="DU316">
            <v>0</v>
          </cell>
          <cell r="DV316">
            <v>0</v>
          </cell>
          <cell r="DX316">
            <v>0</v>
          </cell>
          <cell r="DY316">
            <v>0</v>
          </cell>
          <cell r="DZ316">
            <v>201.9325</v>
          </cell>
          <cell r="EA316">
            <v>210.1275</v>
          </cell>
          <cell r="ED316">
            <v>210.1275</v>
          </cell>
          <cell r="EF316" t="str">
            <v>&lt;--ADMw_C--</v>
          </cell>
          <cell r="EG316">
            <v>-1.3990000000000001E-3</v>
          </cell>
          <cell r="EH316">
            <v>0</v>
          </cell>
          <cell r="EI316">
            <v>0</v>
          </cell>
          <cell r="EJ316">
            <v>0</v>
          </cell>
          <cell r="EK316">
            <v>0</v>
          </cell>
          <cell r="EL316" t="str">
            <v>&lt;--Spacer--&gt;</v>
          </cell>
          <cell r="EM316" t="str">
            <v>&lt;--Spacer--&gt;</v>
          </cell>
          <cell r="EN316" t="str">
            <v>&lt;--Spacer--&gt;</v>
          </cell>
          <cell r="EO316" t="str">
            <v>&lt;--Spacer--&gt;</v>
          </cell>
          <cell r="EQ316">
            <v>0</v>
          </cell>
          <cell r="ER316">
            <v>0</v>
          </cell>
          <cell r="ES316">
            <v>0</v>
          </cell>
          <cell r="ET316">
            <v>0</v>
          </cell>
          <cell r="EU316">
            <v>0</v>
          </cell>
          <cell r="EV316">
            <v>0</v>
          </cell>
          <cell r="EW316">
            <v>0</v>
          </cell>
          <cell r="EX316">
            <v>0</v>
          </cell>
          <cell r="EY316">
            <v>0</v>
          </cell>
          <cell r="EZ316">
            <v>0</v>
          </cell>
          <cell r="FA316">
            <v>199.35</v>
          </cell>
          <cell r="FC316">
            <v>199.35</v>
          </cell>
          <cell r="FD316">
            <v>0</v>
          </cell>
          <cell r="FE316">
            <v>0</v>
          </cell>
          <cell r="FF316" t="str">
            <v>--ADMw_P--&gt;</v>
          </cell>
          <cell r="FG316">
            <v>199.35</v>
          </cell>
          <cell r="FI316">
            <v>199.35</v>
          </cell>
          <cell r="FJ316">
            <v>0</v>
          </cell>
          <cell r="FK316">
            <v>0</v>
          </cell>
          <cell r="FL316">
            <v>0</v>
          </cell>
          <cell r="FM316">
            <v>0</v>
          </cell>
          <cell r="FN316">
            <v>0.69</v>
          </cell>
          <cell r="FO316">
            <v>0.34499999999999997</v>
          </cell>
          <cell r="FQ316">
            <v>0.69</v>
          </cell>
          <cell r="FR316">
            <v>0</v>
          </cell>
          <cell r="FS316">
            <v>0</v>
          </cell>
          <cell r="FT316">
            <v>0</v>
          </cell>
          <cell r="FV316">
            <v>0</v>
          </cell>
          <cell r="FW316">
            <v>0</v>
          </cell>
          <cell r="FX316">
            <v>0</v>
          </cell>
          <cell r="FY316">
            <v>0</v>
          </cell>
          <cell r="GA316">
            <v>0</v>
          </cell>
          <cell r="GB316">
            <v>0</v>
          </cell>
          <cell r="GC316">
            <v>0</v>
          </cell>
          <cell r="GD316">
            <v>0</v>
          </cell>
          <cell r="GE316">
            <v>8.9499999999999993</v>
          </cell>
          <cell r="GF316">
            <v>2.2374999999999998</v>
          </cell>
          <cell r="GH316">
            <v>8.9499999999999993</v>
          </cell>
          <cell r="GI316">
            <v>0</v>
          </cell>
          <cell r="GJ316">
            <v>0</v>
          </cell>
          <cell r="GL316">
            <v>0</v>
          </cell>
          <cell r="GM316">
            <v>0</v>
          </cell>
          <cell r="GN316">
            <v>0</v>
          </cell>
          <cell r="GP316">
            <v>0</v>
          </cell>
          <cell r="GQ316">
            <v>0</v>
          </cell>
          <cell r="GR316">
            <v>209.26750000000001</v>
          </cell>
          <cell r="GS316">
            <v>201.9325</v>
          </cell>
          <cell r="GV316">
            <v>209.26750000000001</v>
          </cell>
          <cell r="GX316" t="str">
            <v>&lt;--ADMw_P--</v>
          </cell>
          <cell r="GY316">
            <v>0</v>
          </cell>
          <cell r="GZ316">
            <v>0</v>
          </cell>
          <cell r="HA316">
            <v>0</v>
          </cell>
          <cell r="HB316">
            <v>0</v>
          </cell>
          <cell r="HC316">
            <v>0</v>
          </cell>
          <cell r="HD316" t="str">
            <v>&lt;--Spacer--&gt;</v>
          </cell>
          <cell r="HE316" t="str">
            <v>&lt;--Spacer--&gt;</v>
          </cell>
          <cell r="HF316" t="str">
            <v>&lt;--Spacer--&gt;</v>
          </cell>
          <cell r="HG316" t="str">
            <v>&lt;--Spacer--&gt;</v>
          </cell>
          <cell r="HI316">
            <v>0</v>
          </cell>
          <cell r="HJ316">
            <v>0</v>
          </cell>
          <cell r="HK316">
            <v>0</v>
          </cell>
          <cell r="HL316">
            <v>0</v>
          </cell>
          <cell r="HM316">
            <v>0</v>
          </cell>
          <cell r="HN316">
            <v>0</v>
          </cell>
          <cell r="HO316">
            <v>0</v>
          </cell>
          <cell r="HP316">
            <v>0</v>
          </cell>
          <cell r="HQ316">
            <v>0</v>
          </cell>
          <cell r="HR316">
            <v>0</v>
          </cell>
          <cell r="HS316">
            <v>205.28</v>
          </cell>
          <cell r="HU316">
            <v>205.28</v>
          </cell>
          <cell r="HV316">
            <v>0</v>
          </cell>
          <cell r="HW316">
            <v>0</v>
          </cell>
          <cell r="HX316" t="str">
            <v>--ADMw_O--&gt;</v>
          </cell>
          <cell r="HY316">
            <v>205.28</v>
          </cell>
          <cell r="IA316">
            <v>205.28</v>
          </cell>
          <cell r="IB316">
            <v>0</v>
          </cell>
          <cell r="IC316">
            <v>0</v>
          </cell>
          <cell r="ID316">
            <v>0</v>
          </cell>
          <cell r="IE316">
            <v>0</v>
          </cell>
          <cell r="IF316">
            <v>2</v>
          </cell>
          <cell r="IG316">
            <v>1</v>
          </cell>
          <cell r="II316">
            <v>2</v>
          </cell>
          <cell r="IJ316">
            <v>0</v>
          </cell>
          <cell r="IK316">
            <v>0</v>
          </cell>
          <cell r="IL316">
            <v>0</v>
          </cell>
          <cell r="IN316">
            <v>0</v>
          </cell>
          <cell r="IO316">
            <v>0</v>
          </cell>
          <cell r="IP316">
            <v>0</v>
          </cell>
          <cell r="IQ316">
            <v>0</v>
          </cell>
          <cell r="IS316">
            <v>0</v>
          </cell>
          <cell r="IT316">
            <v>0</v>
          </cell>
          <cell r="IU316">
            <v>0</v>
          </cell>
          <cell r="IV316">
            <v>0</v>
          </cell>
          <cell r="IW316">
            <v>11.95</v>
          </cell>
          <cell r="IX316">
            <v>2.9874999999999998</v>
          </cell>
          <cell r="IZ316">
            <v>11.95</v>
          </cell>
          <cell r="JA316">
            <v>0</v>
          </cell>
          <cell r="JB316">
            <v>0</v>
          </cell>
          <cell r="JD316">
            <v>0</v>
          </cell>
          <cell r="JE316">
            <v>0</v>
          </cell>
          <cell r="JF316">
            <v>0</v>
          </cell>
          <cell r="JH316">
            <v>0</v>
          </cell>
          <cell r="JI316">
            <v>0</v>
          </cell>
          <cell r="JJ316">
            <v>209.26750000000001</v>
          </cell>
          <cell r="JL316" t="str">
            <v>&lt;--ADMw_O--</v>
          </cell>
          <cell r="JM316">
            <v>0</v>
          </cell>
          <cell r="JN316">
            <v>0</v>
          </cell>
          <cell r="JO316">
            <v>0</v>
          </cell>
          <cell r="JP316">
            <v>0</v>
          </cell>
          <cell r="JQ316">
            <v>0</v>
          </cell>
          <cell r="JR316">
            <v>43640.35126797454</v>
          </cell>
          <cell r="JS316">
            <v>1</v>
          </cell>
          <cell r="JT316">
            <v>3</v>
          </cell>
        </row>
        <row r="317">
          <cell r="A317">
            <v>2245</v>
          </cell>
          <cell r="B317">
            <v>2245</v>
          </cell>
          <cell r="C317" t="str">
            <v>34511</v>
          </cell>
          <cell r="D317" t="str">
            <v>Washington</v>
          </cell>
          <cell r="E317" t="str">
            <v>Gaston SD 511J</v>
          </cell>
          <cell r="G317">
            <v>2230</v>
          </cell>
          <cell r="H317">
            <v>1295000</v>
          </cell>
          <cell r="I317">
            <v>0</v>
          </cell>
          <cell r="J317">
            <v>0</v>
          </cell>
          <cell r="K317">
            <v>15000</v>
          </cell>
          <cell r="L317">
            <v>800000</v>
          </cell>
          <cell r="M317">
            <v>0</v>
          </cell>
          <cell r="N317">
            <v>0</v>
          </cell>
          <cell r="O317">
            <v>0</v>
          </cell>
          <cell r="P317">
            <v>10.35</v>
          </cell>
          <cell r="Q317">
            <v>320000</v>
          </cell>
          <cell r="R317">
            <v>565</v>
          </cell>
          <cell r="S317">
            <v>565</v>
          </cell>
          <cell r="T317">
            <v>565</v>
          </cell>
          <cell r="U317">
            <v>0</v>
          </cell>
          <cell r="V317" t="str">
            <v>--ADMw_F--&gt;</v>
          </cell>
          <cell r="W317">
            <v>565</v>
          </cell>
          <cell r="X317">
            <v>565</v>
          </cell>
          <cell r="Y317">
            <v>565</v>
          </cell>
          <cell r="Z317">
            <v>0</v>
          </cell>
          <cell r="AA317">
            <v>91</v>
          </cell>
          <cell r="AB317">
            <v>62.15</v>
          </cell>
          <cell r="AC317">
            <v>8.4</v>
          </cell>
          <cell r="AD317">
            <v>16</v>
          </cell>
          <cell r="AE317">
            <v>8</v>
          </cell>
          <cell r="AF317">
            <v>16</v>
          </cell>
          <cell r="AG317">
            <v>16</v>
          </cell>
          <cell r="AH317">
            <v>0</v>
          </cell>
          <cell r="AI317">
            <v>1</v>
          </cell>
          <cell r="AJ317">
            <v>1</v>
          </cell>
          <cell r="AK317">
            <v>1</v>
          </cell>
          <cell r="AL317">
            <v>1</v>
          </cell>
          <cell r="AM317">
            <v>0</v>
          </cell>
          <cell r="AN317">
            <v>0</v>
          </cell>
          <cell r="AO317">
            <v>0</v>
          </cell>
          <cell r="AP317">
            <v>0</v>
          </cell>
          <cell r="AQ317">
            <v>0</v>
          </cell>
          <cell r="AR317">
            <v>0</v>
          </cell>
          <cell r="AS317">
            <v>1</v>
          </cell>
          <cell r="AT317">
            <v>0.25</v>
          </cell>
          <cell r="AU317">
            <v>69</v>
          </cell>
          <cell r="AV317">
            <v>17.25</v>
          </cell>
          <cell r="AW317">
            <v>69</v>
          </cell>
          <cell r="AX317">
            <v>69</v>
          </cell>
          <cell r="AY317">
            <v>0</v>
          </cell>
          <cell r="AZ317">
            <v>0</v>
          </cell>
          <cell r="BA317">
            <v>0</v>
          </cell>
          <cell r="BB317">
            <v>0</v>
          </cell>
          <cell r="BC317">
            <v>0</v>
          </cell>
          <cell r="BD317">
            <v>87.58</v>
          </cell>
          <cell r="BE317">
            <v>87.58</v>
          </cell>
          <cell r="BF317">
            <v>87.58</v>
          </cell>
          <cell r="BG317">
            <v>0</v>
          </cell>
          <cell r="BH317">
            <v>745.23040000000003</v>
          </cell>
          <cell r="BI317">
            <v>749.63</v>
          </cell>
          <cell r="BJ317">
            <v>745.23040000000003</v>
          </cell>
          <cell r="BK317">
            <v>749.63</v>
          </cell>
          <cell r="BL317">
            <v>749.63</v>
          </cell>
          <cell r="BM317">
            <v>749.63</v>
          </cell>
          <cell r="BN317" t="str">
            <v>&lt;--ADMw_F--</v>
          </cell>
          <cell r="BO317">
            <v>-5.2319999999999997E-3</v>
          </cell>
          <cell r="BP317">
            <v>0</v>
          </cell>
          <cell r="BQ317">
            <v>566.37</v>
          </cell>
          <cell r="BR317">
            <v>37</v>
          </cell>
          <cell r="BS317">
            <v>0.7</v>
          </cell>
          <cell r="BT317" t="str">
            <v>&lt;--Spacer--&gt;</v>
          </cell>
          <cell r="BU317" t="str">
            <v>&lt;--Spacer--&gt;</v>
          </cell>
          <cell r="BV317" t="str">
            <v>&lt;--Spacer--&gt;</v>
          </cell>
          <cell r="BW317" t="str">
            <v>&lt;--Spacer--&gt;</v>
          </cell>
          <cell r="BX317">
            <v>2230</v>
          </cell>
          <cell r="BY317">
            <v>1245500</v>
          </cell>
          <cell r="BZ317">
            <v>0</v>
          </cell>
          <cell r="CA317">
            <v>0</v>
          </cell>
          <cell r="CB317">
            <v>13000</v>
          </cell>
          <cell r="CC317">
            <v>800000</v>
          </cell>
          <cell r="CD317">
            <v>0</v>
          </cell>
          <cell r="CE317">
            <v>0</v>
          </cell>
          <cell r="CF317">
            <v>0</v>
          </cell>
          <cell r="CG317">
            <v>11.66</v>
          </cell>
          <cell r="CH317">
            <v>310000</v>
          </cell>
          <cell r="CI317">
            <v>564.64</v>
          </cell>
          <cell r="CJ317">
            <v>564.64</v>
          </cell>
          <cell r="CK317">
            <v>564.64</v>
          </cell>
          <cell r="CL317">
            <v>0</v>
          </cell>
          <cell r="CM317">
            <v>0</v>
          </cell>
          <cell r="CN317" t="str">
            <v>--ADMw_C--&gt;</v>
          </cell>
          <cell r="CO317">
            <v>564.64</v>
          </cell>
          <cell r="CP317">
            <v>564.64</v>
          </cell>
          <cell r="CQ317">
            <v>564.64</v>
          </cell>
          <cell r="CR317">
            <v>0</v>
          </cell>
          <cell r="CS317">
            <v>98</v>
          </cell>
          <cell r="CT317">
            <v>62.110399999999998</v>
          </cell>
          <cell r="CU317">
            <v>8.4</v>
          </cell>
          <cell r="CV317">
            <v>10</v>
          </cell>
          <cell r="CW317">
            <v>5</v>
          </cell>
          <cell r="CX317">
            <v>10</v>
          </cell>
          <cell r="CY317">
            <v>10</v>
          </cell>
          <cell r="CZ317">
            <v>0</v>
          </cell>
          <cell r="DA317">
            <v>0</v>
          </cell>
          <cell r="DB317">
            <v>0</v>
          </cell>
          <cell r="DC317">
            <v>0</v>
          </cell>
          <cell r="DD317">
            <v>0</v>
          </cell>
          <cell r="DE317">
            <v>0</v>
          </cell>
          <cell r="DF317">
            <v>0</v>
          </cell>
          <cell r="DG317">
            <v>0</v>
          </cell>
          <cell r="DH317">
            <v>0</v>
          </cell>
          <cell r="DI317">
            <v>0</v>
          </cell>
          <cell r="DJ317">
            <v>0</v>
          </cell>
          <cell r="DK317">
            <v>1</v>
          </cell>
          <cell r="DL317">
            <v>0.25</v>
          </cell>
          <cell r="DM317">
            <v>69</v>
          </cell>
          <cell r="DN317">
            <v>17.25</v>
          </cell>
          <cell r="DO317">
            <v>69</v>
          </cell>
          <cell r="DP317">
            <v>69</v>
          </cell>
          <cell r="DQ317">
            <v>0</v>
          </cell>
          <cell r="DR317">
            <v>0</v>
          </cell>
          <cell r="DS317">
            <v>0</v>
          </cell>
          <cell r="DT317">
            <v>0</v>
          </cell>
          <cell r="DU317">
            <v>0</v>
          </cell>
          <cell r="DV317">
            <v>87.58</v>
          </cell>
          <cell r="DW317">
            <v>87.58</v>
          </cell>
          <cell r="DX317">
            <v>87.58</v>
          </cell>
          <cell r="DY317">
            <v>0</v>
          </cell>
          <cell r="DZ317">
            <v>729.96849999999995</v>
          </cell>
          <cell r="EA317">
            <v>745.23040000000003</v>
          </cell>
          <cell r="EB317">
            <v>729.96849999999995</v>
          </cell>
          <cell r="EC317">
            <v>745.23040000000003</v>
          </cell>
          <cell r="ED317">
            <v>745.23040000000003</v>
          </cell>
          <cell r="EE317">
            <v>745.23040000000003</v>
          </cell>
          <cell r="EF317" t="str">
            <v>&lt;--ADMw_C--</v>
          </cell>
          <cell r="EG317">
            <v>-9.6349999999999995E-3</v>
          </cell>
          <cell r="EH317">
            <v>0</v>
          </cell>
          <cell r="EI317">
            <v>543.74</v>
          </cell>
          <cell r="EJ317">
            <v>37</v>
          </cell>
          <cell r="EK317">
            <v>0.7</v>
          </cell>
          <cell r="EL317" t="str">
            <v>&lt;--Spacer--&gt;</v>
          </cell>
          <cell r="EM317" t="str">
            <v>&lt;--Spacer--&gt;</v>
          </cell>
          <cell r="EN317" t="str">
            <v>&lt;--Spacer--&gt;</v>
          </cell>
          <cell r="EO317" t="str">
            <v>&lt;--Spacer--&gt;</v>
          </cell>
          <cell r="EP317">
            <v>2230</v>
          </cell>
          <cell r="EQ317">
            <v>1237562</v>
          </cell>
          <cell r="ER317">
            <v>0</v>
          </cell>
          <cell r="ES317">
            <v>57555</v>
          </cell>
          <cell r="ET317">
            <v>13280</v>
          </cell>
          <cell r="EU317">
            <v>1043070</v>
          </cell>
          <cell r="EV317">
            <v>0</v>
          </cell>
          <cell r="EW317">
            <v>0</v>
          </cell>
          <cell r="EX317">
            <v>0</v>
          </cell>
          <cell r="EY317">
            <v>10.35</v>
          </cell>
          <cell r="EZ317">
            <v>281830</v>
          </cell>
          <cell r="FA317">
            <v>549.35</v>
          </cell>
          <cell r="FB317">
            <v>549.35</v>
          </cell>
          <cell r="FC317">
            <v>549.35</v>
          </cell>
          <cell r="FD317">
            <v>0</v>
          </cell>
          <cell r="FE317">
            <v>0</v>
          </cell>
          <cell r="FF317" t="str">
            <v>--ADMw_P--&gt;</v>
          </cell>
          <cell r="FG317">
            <v>549.35</v>
          </cell>
          <cell r="FH317">
            <v>549.35</v>
          </cell>
          <cell r="FI317">
            <v>549.35</v>
          </cell>
          <cell r="FJ317">
            <v>0</v>
          </cell>
          <cell r="FK317">
            <v>90</v>
          </cell>
          <cell r="FL317">
            <v>60.4285</v>
          </cell>
          <cell r="FM317">
            <v>8.4</v>
          </cell>
          <cell r="FN317">
            <v>13.42</v>
          </cell>
          <cell r="FO317">
            <v>6.71</v>
          </cell>
          <cell r="FP317">
            <v>13.42</v>
          </cell>
          <cell r="FQ317">
            <v>13.42</v>
          </cell>
          <cell r="FR317">
            <v>0</v>
          </cell>
          <cell r="FS317">
            <v>0</v>
          </cell>
          <cell r="FT317">
            <v>0</v>
          </cell>
          <cell r="FU317">
            <v>0</v>
          </cell>
          <cell r="FV317">
            <v>0</v>
          </cell>
          <cell r="FW317">
            <v>0</v>
          </cell>
          <cell r="FX317">
            <v>0</v>
          </cell>
          <cell r="FY317">
            <v>0</v>
          </cell>
          <cell r="FZ317">
            <v>0</v>
          </cell>
          <cell r="GA317">
            <v>0</v>
          </cell>
          <cell r="GB317">
            <v>0</v>
          </cell>
          <cell r="GC317">
            <v>0</v>
          </cell>
          <cell r="GD317">
            <v>0</v>
          </cell>
          <cell r="GE317">
            <v>70</v>
          </cell>
          <cell r="GF317">
            <v>17.5</v>
          </cell>
          <cell r="GG317">
            <v>70</v>
          </cell>
          <cell r="GH317">
            <v>70</v>
          </cell>
          <cell r="GI317">
            <v>0</v>
          </cell>
          <cell r="GJ317">
            <v>0</v>
          </cell>
          <cell r="GK317">
            <v>0</v>
          </cell>
          <cell r="GL317">
            <v>0</v>
          </cell>
          <cell r="GM317">
            <v>0</v>
          </cell>
          <cell r="GN317">
            <v>87.58</v>
          </cell>
          <cell r="GO317">
            <v>87.58</v>
          </cell>
          <cell r="GP317">
            <v>87.58</v>
          </cell>
          <cell r="GQ317">
            <v>0</v>
          </cell>
          <cell r="GR317">
            <v>738.71159999999998</v>
          </cell>
          <cell r="GS317">
            <v>729.96849999999995</v>
          </cell>
          <cell r="GT317">
            <v>738.71159999999998</v>
          </cell>
          <cell r="GU317">
            <v>729.96849999999995</v>
          </cell>
          <cell r="GV317">
            <v>738.71159999999998</v>
          </cell>
          <cell r="GW317">
            <v>738.71159999999998</v>
          </cell>
          <cell r="GX317" t="str">
            <v>&lt;--ADMw_P--</v>
          </cell>
          <cell r="GY317">
            <v>-3.5040000000000002E-3</v>
          </cell>
          <cell r="GZ317">
            <v>0</v>
          </cell>
          <cell r="HA317">
            <v>513.02</v>
          </cell>
          <cell r="HB317">
            <v>30</v>
          </cell>
          <cell r="HC317">
            <v>0.7</v>
          </cell>
          <cell r="HD317" t="str">
            <v>&lt;--Spacer--&gt;</v>
          </cell>
          <cell r="HE317" t="str">
            <v>&lt;--Spacer--&gt;</v>
          </cell>
          <cell r="HF317" t="str">
            <v>&lt;--Spacer--&gt;</v>
          </cell>
          <cell r="HG317" t="str">
            <v>&lt;--Spacer--&gt;</v>
          </cell>
          <cell r="HH317">
            <v>2230</v>
          </cell>
          <cell r="HI317">
            <v>1143289</v>
          </cell>
          <cell r="HJ317">
            <v>0</v>
          </cell>
          <cell r="HK317">
            <v>77177</v>
          </cell>
          <cell r="HL317">
            <v>7025</v>
          </cell>
          <cell r="HM317">
            <v>499540</v>
          </cell>
          <cell r="HN317">
            <v>0</v>
          </cell>
          <cell r="HO317">
            <v>0</v>
          </cell>
          <cell r="HP317">
            <v>0</v>
          </cell>
          <cell r="HQ317">
            <v>9.56</v>
          </cell>
          <cell r="HR317">
            <v>289866</v>
          </cell>
          <cell r="HS317">
            <v>556.05999999999995</v>
          </cell>
          <cell r="HT317">
            <v>556.05999999999995</v>
          </cell>
          <cell r="HU317">
            <v>556.05999999999995</v>
          </cell>
          <cell r="HV317">
            <v>0</v>
          </cell>
          <cell r="HW317">
            <v>0</v>
          </cell>
          <cell r="HX317" t="str">
            <v>--ADMw_O--&gt;</v>
          </cell>
          <cell r="HY317">
            <v>556.05999999999995</v>
          </cell>
          <cell r="HZ317">
            <v>556.05999999999995</v>
          </cell>
          <cell r="IA317">
            <v>556.05999999999995</v>
          </cell>
          <cell r="IB317">
            <v>0</v>
          </cell>
          <cell r="IC317">
            <v>86</v>
          </cell>
          <cell r="ID317">
            <v>61.166600000000003</v>
          </cell>
          <cell r="IE317">
            <v>7.8</v>
          </cell>
          <cell r="IF317">
            <v>16.77</v>
          </cell>
          <cell r="IG317">
            <v>8.3849999999999998</v>
          </cell>
          <cell r="IH317">
            <v>16.77</v>
          </cell>
          <cell r="II317">
            <v>16.77</v>
          </cell>
          <cell r="IJ317">
            <v>0</v>
          </cell>
          <cell r="IK317">
            <v>0</v>
          </cell>
          <cell r="IL317">
            <v>0</v>
          </cell>
          <cell r="IM317">
            <v>0</v>
          </cell>
          <cell r="IN317">
            <v>0</v>
          </cell>
          <cell r="IO317">
            <v>0</v>
          </cell>
          <cell r="IP317">
            <v>0</v>
          </cell>
          <cell r="IQ317">
            <v>0</v>
          </cell>
          <cell r="IR317">
            <v>0</v>
          </cell>
          <cell r="IS317">
            <v>0</v>
          </cell>
          <cell r="IT317">
            <v>0</v>
          </cell>
          <cell r="IU317">
            <v>3</v>
          </cell>
          <cell r="IV317">
            <v>0.75</v>
          </cell>
          <cell r="IW317">
            <v>67</v>
          </cell>
          <cell r="IX317">
            <v>16.75</v>
          </cell>
          <cell r="IY317">
            <v>67</v>
          </cell>
          <cell r="IZ317">
            <v>67</v>
          </cell>
          <cell r="JA317">
            <v>0</v>
          </cell>
          <cell r="JB317">
            <v>0</v>
          </cell>
          <cell r="JC317">
            <v>0</v>
          </cell>
          <cell r="JD317">
            <v>0</v>
          </cell>
          <cell r="JE317">
            <v>0</v>
          </cell>
          <cell r="JF317">
            <v>87.8</v>
          </cell>
          <cell r="JG317">
            <v>87.8</v>
          </cell>
          <cell r="JH317">
            <v>87.8</v>
          </cell>
          <cell r="JI317">
            <v>0</v>
          </cell>
          <cell r="JJ317">
            <v>738.71159999999998</v>
          </cell>
          <cell r="JK317">
            <v>738.71159999999998</v>
          </cell>
          <cell r="JL317" t="str">
            <v>&lt;--ADMw_O--</v>
          </cell>
          <cell r="JM317">
            <v>-1.9419999999999999E-3</v>
          </cell>
          <cell r="JN317">
            <v>0</v>
          </cell>
          <cell r="JO317">
            <v>521.29</v>
          </cell>
          <cell r="JP317">
            <v>40</v>
          </cell>
          <cell r="JQ317">
            <v>0.7</v>
          </cell>
          <cell r="JR317">
            <v>43640.35126797454</v>
          </cell>
          <cell r="JS317">
            <v>1</v>
          </cell>
          <cell r="JT317">
            <v>2</v>
          </cell>
        </row>
        <row r="318">
          <cell r="A318">
            <v>2247</v>
          </cell>
          <cell r="B318">
            <v>2247</v>
          </cell>
          <cell r="C318" t="str">
            <v>35001</v>
          </cell>
          <cell r="D318" t="str">
            <v>Wheeler</v>
          </cell>
          <cell r="E318" t="str">
            <v>Spray SD 1</v>
          </cell>
          <cell r="G318">
            <v>2004</v>
          </cell>
          <cell r="H318">
            <v>177860</v>
          </cell>
          <cell r="I318">
            <v>0</v>
          </cell>
          <cell r="J318">
            <v>0</v>
          </cell>
          <cell r="K318">
            <v>4500</v>
          </cell>
          <cell r="L318">
            <v>0</v>
          </cell>
          <cell r="M318">
            <v>73000</v>
          </cell>
          <cell r="N318">
            <v>0</v>
          </cell>
          <cell r="O318">
            <v>0</v>
          </cell>
          <cell r="P318">
            <v>16.170000000000002</v>
          </cell>
          <cell r="Q318">
            <v>180000</v>
          </cell>
          <cell r="R318">
            <v>60</v>
          </cell>
          <cell r="S318">
            <v>60</v>
          </cell>
          <cell r="T318">
            <v>60</v>
          </cell>
          <cell r="U318">
            <v>0</v>
          </cell>
          <cell r="V318" t="str">
            <v>--ADMw_F--&gt;</v>
          </cell>
          <cell r="W318">
            <v>60</v>
          </cell>
          <cell r="X318">
            <v>60</v>
          </cell>
          <cell r="Y318">
            <v>60</v>
          </cell>
          <cell r="Z318">
            <v>0</v>
          </cell>
          <cell r="AA318">
            <v>6</v>
          </cell>
          <cell r="AB318">
            <v>6</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cell r="AS318">
            <v>0</v>
          </cell>
          <cell r="AT318">
            <v>0</v>
          </cell>
          <cell r="AU318">
            <v>14</v>
          </cell>
          <cell r="AV318">
            <v>3.5</v>
          </cell>
          <cell r="AW318">
            <v>14</v>
          </cell>
          <cell r="AX318">
            <v>14</v>
          </cell>
          <cell r="AY318">
            <v>0</v>
          </cell>
          <cell r="AZ318">
            <v>31.17</v>
          </cell>
          <cell r="BA318">
            <v>31.17</v>
          </cell>
          <cell r="BB318">
            <v>31.17</v>
          </cell>
          <cell r="BC318">
            <v>0</v>
          </cell>
          <cell r="BD318">
            <v>50.46</v>
          </cell>
          <cell r="BE318">
            <v>50.46</v>
          </cell>
          <cell r="BF318">
            <v>50.46</v>
          </cell>
          <cell r="BG318">
            <v>0</v>
          </cell>
          <cell r="BH318">
            <v>148.51</v>
          </cell>
          <cell r="BI318">
            <v>151.13</v>
          </cell>
          <cell r="BJ318">
            <v>148.51</v>
          </cell>
          <cell r="BK318">
            <v>151.13</v>
          </cell>
          <cell r="BL318">
            <v>151.13</v>
          </cell>
          <cell r="BM318">
            <v>151.13</v>
          </cell>
          <cell r="BN318" t="str">
            <v>&lt;--ADMw_F--</v>
          </cell>
          <cell r="BO318">
            <v>0</v>
          </cell>
          <cell r="BP318">
            <v>0</v>
          </cell>
          <cell r="BQ318">
            <v>3000</v>
          </cell>
          <cell r="BR318">
            <v>94</v>
          </cell>
          <cell r="BS318">
            <v>0.9</v>
          </cell>
          <cell r="BT318" t="str">
            <v>&lt;--Spacer--&gt;</v>
          </cell>
          <cell r="BU318" t="str">
            <v>&lt;--Spacer--&gt;</v>
          </cell>
          <cell r="BV318" t="str">
            <v>&lt;--Spacer--&gt;</v>
          </cell>
          <cell r="BW318" t="str">
            <v>&lt;--Spacer--&gt;</v>
          </cell>
          <cell r="BX318">
            <v>2004</v>
          </cell>
          <cell r="BY318">
            <v>171404</v>
          </cell>
          <cell r="BZ318">
            <v>0</v>
          </cell>
          <cell r="CA318">
            <v>0</v>
          </cell>
          <cell r="CB318">
            <v>4500</v>
          </cell>
          <cell r="CC318">
            <v>0</v>
          </cell>
          <cell r="CD318">
            <v>73000</v>
          </cell>
          <cell r="CE318">
            <v>0</v>
          </cell>
          <cell r="CF318">
            <v>0</v>
          </cell>
          <cell r="CG318">
            <v>19.79</v>
          </cell>
          <cell r="CH318">
            <v>170000</v>
          </cell>
          <cell r="CI318">
            <v>60.38</v>
          </cell>
          <cell r="CJ318">
            <v>60.38</v>
          </cell>
          <cell r="CK318">
            <v>60.38</v>
          </cell>
          <cell r="CL318">
            <v>0</v>
          </cell>
          <cell r="CM318">
            <v>0</v>
          </cell>
          <cell r="CN318" t="str">
            <v>--ADMw_C--&gt;</v>
          </cell>
          <cell r="CO318">
            <v>60.38</v>
          </cell>
          <cell r="CP318">
            <v>60.38</v>
          </cell>
          <cell r="CQ318">
            <v>60.38</v>
          </cell>
          <cell r="CR318">
            <v>0</v>
          </cell>
          <cell r="CS318">
            <v>3</v>
          </cell>
          <cell r="CT318">
            <v>3</v>
          </cell>
          <cell r="CU318">
            <v>0</v>
          </cell>
          <cell r="CV318">
            <v>0</v>
          </cell>
          <cell r="CW318">
            <v>0</v>
          </cell>
          <cell r="CX318">
            <v>0</v>
          </cell>
          <cell r="CY318">
            <v>0</v>
          </cell>
          <cell r="CZ318">
            <v>0</v>
          </cell>
          <cell r="DA318">
            <v>0</v>
          </cell>
          <cell r="DB318">
            <v>0</v>
          </cell>
          <cell r="DC318">
            <v>0</v>
          </cell>
          <cell r="DD318">
            <v>0</v>
          </cell>
          <cell r="DE318">
            <v>0</v>
          </cell>
          <cell r="DF318">
            <v>0</v>
          </cell>
          <cell r="DG318">
            <v>0</v>
          </cell>
          <cell r="DH318">
            <v>0</v>
          </cell>
          <cell r="DI318">
            <v>0</v>
          </cell>
          <cell r="DJ318">
            <v>0</v>
          </cell>
          <cell r="DK318">
            <v>0</v>
          </cell>
          <cell r="DL318">
            <v>0</v>
          </cell>
          <cell r="DM318">
            <v>14</v>
          </cell>
          <cell r="DN318">
            <v>3.5</v>
          </cell>
          <cell r="DO318">
            <v>14</v>
          </cell>
          <cell r="DP318">
            <v>14</v>
          </cell>
          <cell r="DQ318">
            <v>0</v>
          </cell>
          <cell r="DR318">
            <v>31.17</v>
          </cell>
          <cell r="DS318">
            <v>31.17</v>
          </cell>
          <cell r="DT318">
            <v>31.17</v>
          </cell>
          <cell r="DU318">
            <v>0</v>
          </cell>
          <cell r="DV318">
            <v>50.46</v>
          </cell>
          <cell r="DW318">
            <v>50.46</v>
          </cell>
          <cell r="DX318">
            <v>50.46</v>
          </cell>
          <cell r="DY318">
            <v>0</v>
          </cell>
          <cell r="DZ318">
            <v>142.04</v>
          </cell>
          <cell r="EA318">
            <v>148.51</v>
          </cell>
          <cell r="EB318">
            <v>142.04</v>
          </cell>
          <cell r="EC318">
            <v>148.51</v>
          </cell>
          <cell r="ED318">
            <v>148.51</v>
          </cell>
          <cell r="EE318">
            <v>148.51</v>
          </cell>
          <cell r="EF318" t="str">
            <v>&lt;--ADMw_C--</v>
          </cell>
          <cell r="EG318">
            <v>0</v>
          </cell>
          <cell r="EH318">
            <v>0</v>
          </cell>
          <cell r="EI318">
            <v>2815.5</v>
          </cell>
          <cell r="EJ318">
            <v>94</v>
          </cell>
          <cell r="EK318">
            <v>0.9</v>
          </cell>
          <cell r="EL318" t="str">
            <v>&lt;--Spacer--&gt;</v>
          </cell>
          <cell r="EM318" t="str">
            <v>&lt;--Spacer--&gt;</v>
          </cell>
          <cell r="EN318" t="str">
            <v>&lt;--Spacer--&gt;</v>
          </cell>
          <cell r="EO318" t="str">
            <v>&lt;--Spacer--&gt;</v>
          </cell>
          <cell r="EP318">
            <v>2004</v>
          </cell>
          <cell r="EQ318">
            <v>168946</v>
          </cell>
          <cell r="ER318">
            <v>37388</v>
          </cell>
          <cell r="ES318">
            <v>5230</v>
          </cell>
          <cell r="ET318">
            <v>4492</v>
          </cell>
          <cell r="EU318">
            <v>0</v>
          </cell>
          <cell r="EV318">
            <v>72901</v>
          </cell>
          <cell r="EW318">
            <v>0</v>
          </cell>
          <cell r="EX318">
            <v>0</v>
          </cell>
          <cell r="EY318">
            <v>16.170000000000002</v>
          </cell>
          <cell r="EZ318">
            <v>165519</v>
          </cell>
          <cell r="FA318">
            <v>52.16</v>
          </cell>
          <cell r="FB318">
            <v>52.16</v>
          </cell>
          <cell r="FC318">
            <v>52.16</v>
          </cell>
          <cell r="FD318">
            <v>0</v>
          </cell>
          <cell r="FE318">
            <v>0</v>
          </cell>
          <cell r="FF318" t="str">
            <v>--ADMw_P--&gt;</v>
          </cell>
          <cell r="FG318">
            <v>52.16</v>
          </cell>
          <cell r="FH318">
            <v>52.16</v>
          </cell>
          <cell r="FI318">
            <v>52.16</v>
          </cell>
          <cell r="FJ318">
            <v>0</v>
          </cell>
          <cell r="FK318">
            <v>5</v>
          </cell>
          <cell r="FL318">
            <v>5</v>
          </cell>
          <cell r="FM318">
            <v>0</v>
          </cell>
          <cell r="FN318">
            <v>0</v>
          </cell>
          <cell r="FO318">
            <v>0</v>
          </cell>
          <cell r="FP318">
            <v>0</v>
          </cell>
          <cell r="FQ318">
            <v>0</v>
          </cell>
          <cell r="FR318">
            <v>0</v>
          </cell>
          <cell r="FS318">
            <v>0</v>
          </cell>
          <cell r="FT318">
            <v>0</v>
          </cell>
          <cell r="FU318">
            <v>0</v>
          </cell>
          <cell r="FV318">
            <v>0</v>
          </cell>
          <cell r="FW318">
            <v>0</v>
          </cell>
          <cell r="FX318">
            <v>0</v>
          </cell>
          <cell r="FY318">
            <v>0</v>
          </cell>
          <cell r="FZ318">
            <v>0</v>
          </cell>
          <cell r="GA318">
            <v>0</v>
          </cell>
          <cell r="GB318">
            <v>0</v>
          </cell>
          <cell r="GC318">
            <v>1</v>
          </cell>
          <cell r="GD318">
            <v>0.25</v>
          </cell>
          <cell r="GE318">
            <v>12</v>
          </cell>
          <cell r="GF318">
            <v>3</v>
          </cell>
          <cell r="GG318">
            <v>12</v>
          </cell>
          <cell r="GH318">
            <v>12</v>
          </cell>
          <cell r="GI318">
            <v>0</v>
          </cell>
          <cell r="GJ318">
            <v>31.17</v>
          </cell>
          <cell r="GK318">
            <v>31.17</v>
          </cell>
          <cell r="GL318">
            <v>31.17</v>
          </cell>
          <cell r="GM318">
            <v>0</v>
          </cell>
          <cell r="GN318">
            <v>50.46</v>
          </cell>
          <cell r="GO318">
            <v>50.46</v>
          </cell>
          <cell r="GP318">
            <v>50.46</v>
          </cell>
          <cell r="GQ318">
            <v>0</v>
          </cell>
          <cell r="GR318">
            <v>144.29</v>
          </cell>
          <cell r="GS318">
            <v>142.04</v>
          </cell>
          <cell r="GT318">
            <v>144.29</v>
          </cell>
          <cell r="GU318">
            <v>142.04</v>
          </cell>
          <cell r="GV318">
            <v>144.29</v>
          </cell>
          <cell r="GW318">
            <v>144.29</v>
          </cell>
          <cell r="GX318" t="str">
            <v>&lt;--ADMw_P--</v>
          </cell>
          <cell r="GY318">
            <v>0</v>
          </cell>
          <cell r="GZ318">
            <v>0</v>
          </cell>
          <cell r="HA318">
            <v>3173.29</v>
          </cell>
          <cell r="HB318">
            <v>94</v>
          </cell>
          <cell r="HC318">
            <v>0.9</v>
          </cell>
          <cell r="HD318" t="str">
            <v>&lt;--Spacer--&gt;</v>
          </cell>
          <cell r="HE318" t="str">
            <v>&lt;--Spacer--&gt;</v>
          </cell>
          <cell r="HF318" t="str">
            <v>&lt;--Spacer--&gt;</v>
          </cell>
          <cell r="HG318" t="str">
            <v>&lt;--Spacer--&gt;</v>
          </cell>
          <cell r="HH318">
            <v>2004</v>
          </cell>
          <cell r="HI318">
            <v>157538</v>
          </cell>
          <cell r="HJ318">
            <v>2087</v>
          </cell>
          <cell r="HK318">
            <v>5204</v>
          </cell>
          <cell r="HL318">
            <v>0</v>
          </cell>
          <cell r="HM318">
            <v>0</v>
          </cell>
          <cell r="HN318">
            <v>75281</v>
          </cell>
          <cell r="HO318">
            <v>0</v>
          </cell>
          <cell r="HP318">
            <v>0</v>
          </cell>
          <cell r="HQ318">
            <v>15.29</v>
          </cell>
          <cell r="HR318">
            <v>161929</v>
          </cell>
          <cell r="HS318">
            <v>54.6</v>
          </cell>
          <cell r="HT318">
            <v>54.6</v>
          </cell>
          <cell r="HU318">
            <v>54.6</v>
          </cell>
          <cell r="HV318">
            <v>0</v>
          </cell>
          <cell r="HW318">
            <v>0</v>
          </cell>
          <cell r="HX318" t="str">
            <v>--ADMw_O--&gt;</v>
          </cell>
          <cell r="HY318">
            <v>54.6</v>
          </cell>
          <cell r="HZ318">
            <v>54.6</v>
          </cell>
          <cell r="IA318">
            <v>54.6</v>
          </cell>
          <cell r="IB318">
            <v>0</v>
          </cell>
          <cell r="IC318">
            <v>6</v>
          </cell>
          <cell r="ID318">
            <v>6</v>
          </cell>
          <cell r="IE318">
            <v>0</v>
          </cell>
          <cell r="IF318">
            <v>0</v>
          </cell>
          <cell r="IG318">
            <v>0</v>
          </cell>
          <cell r="IH318">
            <v>0</v>
          </cell>
          <cell r="II318">
            <v>0</v>
          </cell>
          <cell r="IJ318">
            <v>0</v>
          </cell>
          <cell r="IK318">
            <v>0</v>
          </cell>
          <cell r="IL318">
            <v>0</v>
          </cell>
          <cell r="IM318">
            <v>0</v>
          </cell>
          <cell r="IN318">
            <v>0</v>
          </cell>
          <cell r="IO318">
            <v>0</v>
          </cell>
          <cell r="IP318">
            <v>0</v>
          </cell>
          <cell r="IQ318">
            <v>0</v>
          </cell>
          <cell r="IR318">
            <v>0</v>
          </cell>
          <cell r="IS318">
            <v>0</v>
          </cell>
          <cell r="IT318">
            <v>0</v>
          </cell>
          <cell r="IU318">
            <v>0</v>
          </cell>
          <cell r="IV318">
            <v>0</v>
          </cell>
          <cell r="IW318">
            <v>11</v>
          </cell>
          <cell r="IX318">
            <v>2.75</v>
          </cell>
          <cell r="IY318">
            <v>11</v>
          </cell>
          <cell r="IZ318">
            <v>11</v>
          </cell>
          <cell r="JA318">
            <v>0</v>
          </cell>
          <cell r="JB318">
            <v>30.48</v>
          </cell>
          <cell r="JC318">
            <v>30.48</v>
          </cell>
          <cell r="JD318">
            <v>30.48</v>
          </cell>
          <cell r="JE318">
            <v>0</v>
          </cell>
          <cell r="JF318">
            <v>50.46</v>
          </cell>
          <cell r="JG318">
            <v>50.46</v>
          </cell>
          <cell r="JH318">
            <v>50.46</v>
          </cell>
          <cell r="JI318">
            <v>0</v>
          </cell>
          <cell r="JJ318">
            <v>144.29</v>
          </cell>
          <cell r="JK318">
            <v>144.29</v>
          </cell>
          <cell r="JL318" t="str">
            <v>&lt;--ADMw_O--</v>
          </cell>
          <cell r="JM318">
            <v>0</v>
          </cell>
          <cell r="JN318">
            <v>0</v>
          </cell>
          <cell r="JO318">
            <v>2965.73</v>
          </cell>
          <cell r="JP318">
            <v>95</v>
          </cell>
          <cell r="JQ318">
            <v>0.9</v>
          </cell>
          <cell r="JR318">
            <v>43640.35126797454</v>
          </cell>
          <cell r="JS318">
            <v>1</v>
          </cell>
          <cell r="JT318">
            <v>2</v>
          </cell>
        </row>
        <row r="319">
          <cell r="A319">
            <v>2248</v>
          </cell>
          <cell r="B319">
            <v>2248</v>
          </cell>
          <cell r="C319" t="str">
            <v>35021</v>
          </cell>
          <cell r="D319" t="str">
            <v>Wheeler</v>
          </cell>
          <cell r="E319" t="str">
            <v>Fossil SD 21J</v>
          </cell>
          <cell r="G319">
            <v>2004</v>
          </cell>
          <cell r="H319">
            <v>210967</v>
          </cell>
          <cell r="I319">
            <v>35000</v>
          </cell>
          <cell r="J319">
            <v>0</v>
          </cell>
          <cell r="K319">
            <v>0</v>
          </cell>
          <cell r="L319">
            <v>0</v>
          </cell>
          <cell r="M319">
            <v>360000</v>
          </cell>
          <cell r="N319">
            <v>0</v>
          </cell>
          <cell r="O319">
            <v>0</v>
          </cell>
          <cell r="P319">
            <v>13.07</v>
          </cell>
          <cell r="Q319">
            <v>80000</v>
          </cell>
          <cell r="R319">
            <v>890</v>
          </cell>
          <cell r="S319">
            <v>890</v>
          </cell>
          <cell r="T319">
            <v>890</v>
          </cell>
          <cell r="U319">
            <v>0</v>
          </cell>
          <cell r="V319" t="str">
            <v>--ADMw_F--&gt;</v>
          </cell>
          <cell r="W319">
            <v>890</v>
          </cell>
          <cell r="X319">
            <v>890</v>
          </cell>
          <cell r="Y319">
            <v>890</v>
          </cell>
          <cell r="Z319">
            <v>0</v>
          </cell>
          <cell r="AA319">
            <v>35</v>
          </cell>
          <cell r="AB319">
            <v>35</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27</v>
          </cell>
          <cell r="AV319">
            <v>6.75</v>
          </cell>
          <cell r="AW319">
            <v>27</v>
          </cell>
          <cell r="AX319">
            <v>27</v>
          </cell>
          <cell r="AY319">
            <v>0</v>
          </cell>
          <cell r="AZ319">
            <v>0</v>
          </cell>
          <cell r="BA319">
            <v>0</v>
          </cell>
          <cell r="BB319">
            <v>0</v>
          </cell>
          <cell r="BC319">
            <v>0</v>
          </cell>
          <cell r="BD319">
            <v>0</v>
          </cell>
          <cell r="BE319">
            <v>50.46</v>
          </cell>
          <cell r="BF319">
            <v>0</v>
          </cell>
          <cell r="BG319">
            <v>50.46</v>
          </cell>
          <cell r="BH319">
            <v>46</v>
          </cell>
          <cell r="BI319">
            <v>931.75</v>
          </cell>
          <cell r="BJ319">
            <v>855.52</v>
          </cell>
          <cell r="BK319">
            <v>982.21</v>
          </cell>
          <cell r="BL319">
            <v>931.75</v>
          </cell>
          <cell r="BM319">
            <v>982.21</v>
          </cell>
          <cell r="BN319" t="str">
            <v>&lt;--ADMw_F--</v>
          </cell>
          <cell r="BO319">
            <v>-2.1879999999999998E-3</v>
          </cell>
          <cell r="BP319">
            <v>0</v>
          </cell>
          <cell r="BQ319">
            <v>89.89</v>
          </cell>
          <cell r="BR319">
            <v>2</v>
          </cell>
          <cell r="BS319">
            <v>0.7</v>
          </cell>
          <cell r="BT319" t="str">
            <v>&lt;--Spacer--&gt;</v>
          </cell>
          <cell r="BU319" t="str">
            <v>&lt;--Spacer--&gt;</v>
          </cell>
          <cell r="BV319" t="str">
            <v>&lt;--Spacer--&gt;</v>
          </cell>
          <cell r="BW319" t="str">
            <v>&lt;--Spacer--&gt;</v>
          </cell>
          <cell r="BX319">
            <v>2004</v>
          </cell>
          <cell r="BY319">
            <v>210973</v>
          </cell>
          <cell r="BZ319">
            <v>35000</v>
          </cell>
          <cell r="CA319">
            <v>0</v>
          </cell>
          <cell r="CB319">
            <v>7000</v>
          </cell>
          <cell r="CC319">
            <v>0</v>
          </cell>
          <cell r="CD319">
            <v>360000</v>
          </cell>
          <cell r="CE319">
            <v>0</v>
          </cell>
          <cell r="CF319">
            <v>0</v>
          </cell>
          <cell r="CG319">
            <v>13.7</v>
          </cell>
          <cell r="CH319">
            <v>100000</v>
          </cell>
          <cell r="CI319">
            <v>0</v>
          </cell>
          <cell r="CJ319">
            <v>752.31</v>
          </cell>
          <cell r="CK319">
            <v>0</v>
          </cell>
          <cell r="CL319">
            <v>752.31</v>
          </cell>
          <cell r="CM319">
            <v>0</v>
          </cell>
          <cell r="CN319" t="str">
            <v>--ADMw_C--&gt;</v>
          </cell>
          <cell r="CO319">
            <v>0</v>
          </cell>
          <cell r="CP319">
            <v>752.31</v>
          </cell>
          <cell r="CQ319">
            <v>0</v>
          </cell>
          <cell r="CR319">
            <v>752.31</v>
          </cell>
          <cell r="CS319">
            <v>46</v>
          </cell>
          <cell r="CT319">
            <v>46</v>
          </cell>
          <cell r="CU319">
            <v>0</v>
          </cell>
          <cell r="CV319">
            <v>0</v>
          </cell>
          <cell r="CW319">
            <v>0</v>
          </cell>
          <cell r="CX319">
            <v>0</v>
          </cell>
          <cell r="CY319">
            <v>0</v>
          </cell>
          <cell r="CZ319">
            <v>0</v>
          </cell>
          <cell r="DA319">
            <v>0</v>
          </cell>
          <cell r="DB319">
            <v>0</v>
          </cell>
          <cell r="DC319">
            <v>0</v>
          </cell>
          <cell r="DD319">
            <v>0</v>
          </cell>
          <cell r="DE319">
            <v>0</v>
          </cell>
          <cell r="DF319">
            <v>0</v>
          </cell>
          <cell r="DG319">
            <v>0</v>
          </cell>
          <cell r="DH319">
            <v>0</v>
          </cell>
          <cell r="DI319">
            <v>0</v>
          </cell>
          <cell r="DJ319">
            <v>0</v>
          </cell>
          <cell r="DK319">
            <v>0</v>
          </cell>
          <cell r="DL319">
            <v>0</v>
          </cell>
          <cell r="DM319">
            <v>0</v>
          </cell>
          <cell r="DN319">
            <v>0</v>
          </cell>
          <cell r="DO319">
            <v>27</v>
          </cell>
          <cell r="DP319">
            <v>0</v>
          </cell>
          <cell r="DQ319">
            <v>27</v>
          </cell>
          <cell r="DR319">
            <v>0</v>
          </cell>
          <cell r="DS319">
            <v>0</v>
          </cell>
          <cell r="DT319">
            <v>0</v>
          </cell>
          <cell r="DU319">
            <v>0</v>
          </cell>
          <cell r="DV319">
            <v>0</v>
          </cell>
          <cell r="DW319">
            <v>50.46</v>
          </cell>
          <cell r="DX319">
            <v>0</v>
          </cell>
          <cell r="DY319">
            <v>50.46</v>
          </cell>
          <cell r="DZ319">
            <v>32</v>
          </cell>
          <cell r="EA319">
            <v>46</v>
          </cell>
          <cell r="EB319">
            <v>694.55</v>
          </cell>
          <cell r="EC319">
            <v>855.52</v>
          </cell>
          <cell r="ED319">
            <v>46</v>
          </cell>
          <cell r="EE319">
            <v>855.52</v>
          </cell>
          <cell r="EF319" t="str">
            <v>&lt;--ADMw_C--</v>
          </cell>
          <cell r="EG319">
            <v>0</v>
          </cell>
          <cell r="EH319">
            <v>0</v>
          </cell>
          <cell r="EI319">
            <v>132.91999999999999</v>
          </cell>
          <cell r="EJ319">
            <v>3</v>
          </cell>
          <cell r="EK319">
            <v>0.7</v>
          </cell>
          <cell r="EL319" t="str">
            <v>&lt;--Spacer--&gt;</v>
          </cell>
          <cell r="EM319" t="str">
            <v>&lt;--Spacer--&gt;</v>
          </cell>
          <cell r="EN319" t="str">
            <v>&lt;--Spacer--&gt;</v>
          </cell>
          <cell r="EO319" t="str">
            <v>&lt;--Spacer--&gt;</v>
          </cell>
          <cell r="EP319">
            <v>2004</v>
          </cell>
          <cell r="EQ319">
            <v>215112</v>
          </cell>
          <cell r="ER319">
            <v>33437</v>
          </cell>
          <cell r="ES319">
            <v>4701</v>
          </cell>
          <cell r="ET319">
            <v>6567</v>
          </cell>
          <cell r="EU319">
            <v>0</v>
          </cell>
          <cell r="EV319">
            <v>352245</v>
          </cell>
          <cell r="EW319">
            <v>0</v>
          </cell>
          <cell r="EX319">
            <v>0</v>
          </cell>
          <cell r="EY319">
            <v>13.07</v>
          </cell>
          <cell r="EZ319">
            <v>81157</v>
          </cell>
          <cell r="FA319">
            <v>0</v>
          </cell>
          <cell r="FB319">
            <v>605.09</v>
          </cell>
          <cell r="FC319">
            <v>0</v>
          </cell>
          <cell r="FD319">
            <v>605.09</v>
          </cell>
          <cell r="FE319">
            <v>0</v>
          </cell>
          <cell r="FF319" t="str">
            <v>--ADMw_P--&gt;</v>
          </cell>
          <cell r="FG319">
            <v>0</v>
          </cell>
          <cell r="FH319">
            <v>605.09</v>
          </cell>
          <cell r="FI319">
            <v>0</v>
          </cell>
          <cell r="FJ319">
            <v>605.09</v>
          </cell>
          <cell r="FK319">
            <v>32</v>
          </cell>
          <cell r="FL319">
            <v>32</v>
          </cell>
          <cell r="FM319">
            <v>0</v>
          </cell>
          <cell r="FN319">
            <v>0</v>
          </cell>
          <cell r="FO319">
            <v>0</v>
          </cell>
          <cell r="FP319">
            <v>0</v>
          </cell>
          <cell r="FQ319">
            <v>0</v>
          </cell>
          <cell r="FR319">
            <v>0</v>
          </cell>
          <cell r="FS319">
            <v>0</v>
          </cell>
          <cell r="FT319">
            <v>0</v>
          </cell>
          <cell r="FU319">
            <v>0</v>
          </cell>
          <cell r="FV319">
            <v>0</v>
          </cell>
          <cell r="FW319">
            <v>0</v>
          </cell>
          <cell r="FX319">
            <v>0</v>
          </cell>
          <cell r="FY319">
            <v>0</v>
          </cell>
          <cell r="FZ319">
            <v>0</v>
          </cell>
          <cell r="GA319">
            <v>0</v>
          </cell>
          <cell r="GB319">
            <v>0</v>
          </cell>
          <cell r="GC319">
            <v>0</v>
          </cell>
          <cell r="GD319">
            <v>0</v>
          </cell>
          <cell r="GE319">
            <v>0</v>
          </cell>
          <cell r="GF319">
            <v>0</v>
          </cell>
          <cell r="GG319">
            <v>28</v>
          </cell>
          <cell r="GH319">
            <v>0</v>
          </cell>
          <cell r="GI319">
            <v>28</v>
          </cell>
          <cell r="GJ319">
            <v>0</v>
          </cell>
          <cell r="GK319">
            <v>0</v>
          </cell>
          <cell r="GL319">
            <v>0</v>
          </cell>
          <cell r="GM319">
            <v>0</v>
          </cell>
          <cell r="GN319">
            <v>0</v>
          </cell>
          <cell r="GO319">
            <v>50.46</v>
          </cell>
          <cell r="GP319">
            <v>0</v>
          </cell>
          <cell r="GQ319">
            <v>50.46</v>
          </cell>
          <cell r="GR319">
            <v>32.5</v>
          </cell>
          <cell r="GS319">
            <v>32</v>
          </cell>
          <cell r="GT319">
            <v>539.21</v>
          </cell>
          <cell r="GU319">
            <v>694.55</v>
          </cell>
          <cell r="GV319">
            <v>32.5</v>
          </cell>
          <cell r="GW319">
            <v>694.55</v>
          </cell>
          <cell r="GX319" t="str">
            <v>&lt;--ADMw_P--</v>
          </cell>
          <cell r="GY319">
            <v>-3.9899999999999999E-4</v>
          </cell>
          <cell r="GZ319">
            <v>0</v>
          </cell>
          <cell r="HA319">
            <v>134.12</v>
          </cell>
          <cell r="HB319">
            <v>2</v>
          </cell>
          <cell r="HC319">
            <v>0.7</v>
          </cell>
          <cell r="HD319" t="str">
            <v>&lt;--Spacer--&gt;</v>
          </cell>
          <cell r="HE319" t="str">
            <v>&lt;--Spacer--&gt;</v>
          </cell>
          <cell r="HF319" t="str">
            <v>&lt;--Spacer--&gt;</v>
          </cell>
          <cell r="HG319" t="str">
            <v>&lt;--Spacer--&gt;</v>
          </cell>
          <cell r="HH319">
            <v>2004</v>
          </cell>
          <cell r="HI319">
            <v>201929</v>
          </cell>
          <cell r="HJ319">
            <v>2559</v>
          </cell>
          <cell r="HK319">
            <v>53711</v>
          </cell>
          <cell r="HL319">
            <v>0</v>
          </cell>
          <cell r="HM319">
            <v>0</v>
          </cell>
          <cell r="HN319">
            <v>319742</v>
          </cell>
          <cell r="HO319">
            <v>0</v>
          </cell>
          <cell r="HP319">
            <v>0</v>
          </cell>
          <cell r="HQ319">
            <v>15.75</v>
          </cell>
          <cell r="HR319">
            <v>63383</v>
          </cell>
          <cell r="HS319">
            <v>0</v>
          </cell>
          <cell r="HT319">
            <v>448</v>
          </cell>
          <cell r="HU319">
            <v>0</v>
          </cell>
          <cell r="HV319">
            <v>448</v>
          </cell>
          <cell r="HW319">
            <v>0</v>
          </cell>
          <cell r="HX319" t="str">
            <v>--ADMw_O--&gt;</v>
          </cell>
          <cell r="HY319">
            <v>0</v>
          </cell>
          <cell r="HZ319">
            <v>448</v>
          </cell>
          <cell r="IA319">
            <v>0</v>
          </cell>
          <cell r="IB319">
            <v>448</v>
          </cell>
          <cell r="IC319">
            <v>32</v>
          </cell>
          <cell r="ID319">
            <v>32</v>
          </cell>
          <cell r="IE319">
            <v>0</v>
          </cell>
          <cell r="IF319">
            <v>0</v>
          </cell>
          <cell r="IG319">
            <v>0</v>
          </cell>
          <cell r="IH319">
            <v>0</v>
          </cell>
          <cell r="II319">
            <v>0</v>
          </cell>
          <cell r="IJ319">
            <v>0</v>
          </cell>
          <cell r="IK319">
            <v>0</v>
          </cell>
          <cell r="IL319">
            <v>0</v>
          </cell>
          <cell r="IM319">
            <v>0</v>
          </cell>
          <cell r="IN319">
            <v>0</v>
          </cell>
          <cell r="IO319">
            <v>0</v>
          </cell>
          <cell r="IP319">
            <v>0</v>
          </cell>
          <cell r="IQ319">
            <v>0</v>
          </cell>
          <cell r="IR319">
            <v>0</v>
          </cell>
          <cell r="IS319">
            <v>0</v>
          </cell>
          <cell r="IT319">
            <v>0</v>
          </cell>
          <cell r="IU319">
            <v>2</v>
          </cell>
          <cell r="IV319">
            <v>0.5</v>
          </cell>
          <cell r="IW319">
            <v>0</v>
          </cell>
          <cell r="IX319">
            <v>0</v>
          </cell>
          <cell r="IY319">
            <v>33</v>
          </cell>
          <cell r="IZ319">
            <v>0</v>
          </cell>
          <cell r="JA319">
            <v>33</v>
          </cell>
          <cell r="JB319">
            <v>0</v>
          </cell>
          <cell r="JC319">
            <v>0</v>
          </cell>
          <cell r="JD319">
            <v>0</v>
          </cell>
          <cell r="JE319">
            <v>0</v>
          </cell>
          <cell r="JF319">
            <v>0</v>
          </cell>
          <cell r="JG319">
            <v>50.46</v>
          </cell>
          <cell r="JH319">
            <v>0</v>
          </cell>
          <cell r="JI319">
            <v>50.46</v>
          </cell>
          <cell r="JJ319">
            <v>32.5</v>
          </cell>
          <cell r="JK319">
            <v>539.21</v>
          </cell>
          <cell r="JL319" t="str">
            <v>&lt;--ADMw_O--</v>
          </cell>
          <cell r="JM319">
            <v>-1.1871E-2</v>
          </cell>
          <cell r="JN319">
            <v>0</v>
          </cell>
          <cell r="JO319">
            <v>141.47999999999999</v>
          </cell>
          <cell r="JP319">
            <v>2</v>
          </cell>
          <cell r="JQ319">
            <v>0.7</v>
          </cell>
          <cell r="JR319">
            <v>43640.35126797454</v>
          </cell>
          <cell r="JS319">
            <v>1</v>
          </cell>
          <cell r="JT319">
            <v>2</v>
          </cell>
        </row>
        <row r="320">
          <cell r="A320">
            <v>1205</v>
          </cell>
          <cell r="B320">
            <v>2248</v>
          </cell>
          <cell r="D320" t="str">
            <v>Wheeler</v>
          </cell>
          <cell r="E320" t="str">
            <v>Fossil SD 21J</v>
          </cell>
          <cell r="F320" t="str">
            <v>Fossil Charter School</v>
          </cell>
          <cell r="H320">
            <v>0</v>
          </cell>
          <cell r="I320">
            <v>0</v>
          </cell>
          <cell r="J320">
            <v>0</v>
          </cell>
          <cell r="K320">
            <v>0</v>
          </cell>
          <cell r="L320">
            <v>0</v>
          </cell>
          <cell r="M320">
            <v>0</v>
          </cell>
          <cell r="N320">
            <v>0</v>
          </cell>
          <cell r="O320">
            <v>0</v>
          </cell>
          <cell r="P320">
            <v>0</v>
          </cell>
          <cell r="Q320">
            <v>0</v>
          </cell>
          <cell r="R320">
            <v>0</v>
          </cell>
          <cell r="T320">
            <v>0</v>
          </cell>
          <cell r="U320">
            <v>0</v>
          </cell>
          <cell r="V320" t="str">
            <v>--ADMw_F--&gt;</v>
          </cell>
          <cell r="W320">
            <v>0</v>
          </cell>
          <cell r="Y320">
            <v>0</v>
          </cell>
          <cell r="Z320">
            <v>0</v>
          </cell>
          <cell r="AA320">
            <v>0</v>
          </cell>
          <cell r="AB320">
            <v>0</v>
          </cell>
          <cell r="AC320">
            <v>0</v>
          </cell>
          <cell r="AD320">
            <v>0</v>
          </cell>
          <cell r="AE320">
            <v>0</v>
          </cell>
          <cell r="AG320">
            <v>0</v>
          </cell>
          <cell r="AH320">
            <v>0</v>
          </cell>
          <cell r="AI320">
            <v>0</v>
          </cell>
          <cell r="AJ320">
            <v>0</v>
          </cell>
          <cell r="AL320">
            <v>0</v>
          </cell>
          <cell r="AM320">
            <v>0</v>
          </cell>
          <cell r="AN320">
            <v>0</v>
          </cell>
          <cell r="AO320">
            <v>0</v>
          </cell>
          <cell r="AQ320">
            <v>0</v>
          </cell>
          <cell r="AR320">
            <v>0</v>
          </cell>
          <cell r="AS320">
            <v>0</v>
          </cell>
          <cell r="AT320">
            <v>0</v>
          </cell>
          <cell r="AU320">
            <v>0</v>
          </cell>
          <cell r="AV320">
            <v>0</v>
          </cell>
          <cell r="AX320">
            <v>0</v>
          </cell>
          <cell r="AY320">
            <v>0</v>
          </cell>
          <cell r="AZ320">
            <v>0</v>
          </cell>
          <cell r="BB320">
            <v>0</v>
          </cell>
          <cell r="BC320">
            <v>0</v>
          </cell>
          <cell r="BD320">
            <v>50.46</v>
          </cell>
          <cell r="BF320">
            <v>50.46</v>
          </cell>
          <cell r="BG320">
            <v>0</v>
          </cell>
          <cell r="BH320">
            <v>809.52</v>
          </cell>
          <cell r="BI320">
            <v>50.46</v>
          </cell>
          <cell r="BL320">
            <v>809.52</v>
          </cell>
          <cell r="BN320" t="str">
            <v>&lt;--ADMw_F--</v>
          </cell>
          <cell r="BO320">
            <v>0</v>
          </cell>
          <cell r="BP320">
            <v>0</v>
          </cell>
          <cell r="BQ320">
            <v>0</v>
          </cell>
          <cell r="BR320">
            <v>0</v>
          </cell>
          <cell r="BS320">
            <v>0</v>
          </cell>
          <cell r="BT320" t="str">
            <v>&lt;--Spacer--&gt;</v>
          </cell>
          <cell r="BU320" t="str">
            <v>&lt;--Spacer--&gt;</v>
          </cell>
          <cell r="BV320" t="str">
            <v>&lt;--Spacer--&gt;</v>
          </cell>
          <cell r="BW320" t="str">
            <v>&lt;--Spacer--&gt;</v>
          </cell>
          <cell r="BY320">
            <v>0</v>
          </cell>
          <cell r="BZ320">
            <v>0</v>
          </cell>
          <cell r="CA320">
            <v>0</v>
          </cell>
          <cell r="CB320">
            <v>0</v>
          </cell>
          <cell r="CC320">
            <v>0</v>
          </cell>
          <cell r="CD320">
            <v>0</v>
          </cell>
          <cell r="CE320">
            <v>0</v>
          </cell>
          <cell r="CF320">
            <v>0</v>
          </cell>
          <cell r="CG320">
            <v>0</v>
          </cell>
          <cell r="CH320">
            <v>0</v>
          </cell>
          <cell r="CI320">
            <v>752.31</v>
          </cell>
          <cell r="CK320">
            <v>752.31</v>
          </cell>
          <cell r="CL320">
            <v>0</v>
          </cell>
          <cell r="CM320">
            <v>0</v>
          </cell>
          <cell r="CN320" t="str">
            <v>--ADMw_C--&gt;</v>
          </cell>
          <cell r="CO320">
            <v>752.31</v>
          </cell>
          <cell r="CQ320">
            <v>752.31</v>
          </cell>
          <cell r="CR320">
            <v>0</v>
          </cell>
          <cell r="CS320">
            <v>0</v>
          </cell>
          <cell r="CT320">
            <v>0</v>
          </cell>
          <cell r="CU320">
            <v>0</v>
          </cell>
          <cell r="CV320">
            <v>0</v>
          </cell>
          <cell r="CW320">
            <v>0</v>
          </cell>
          <cell r="CY320">
            <v>0</v>
          </cell>
          <cell r="CZ320">
            <v>0</v>
          </cell>
          <cell r="DA320">
            <v>0</v>
          </cell>
          <cell r="DB320">
            <v>0</v>
          </cell>
          <cell r="DD320">
            <v>0</v>
          </cell>
          <cell r="DE320">
            <v>0</v>
          </cell>
          <cell r="DF320">
            <v>0</v>
          </cell>
          <cell r="DG320">
            <v>0</v>
          </cell>
          <cell r="DI320">
            <v>0</v>
          </cell>
          <cell r="DJ320">
            <v>0</v>
          </cell>
          <cell r="DK320">
            <v>0</v>
          </cell>
          <cell r="DL320">
            <v>0</v>
          </cell>
          <cell r="DM320">
            <v>27</v>
          </cell>
          <cell r="DN320">
            <v>6.75</v>
          </cell>
          <cell r="DP320">
            <v>27</v>
          </cell>
          <cell r="DQ320">
            <v>0</v>
          </cell>
          <cell r="DR320">
            <v>0</v>
          </cell>
          <cell r="DT320">
            <v>0</v>
          </cell>
          <cell r="DU320">
            <v>0</v>
          </cell>
          <cell r="DV320">
            <v>50.46</v>
          </cell>
          <cell r="DX320">
            <v>50.46</v>
          </cell>
          <cell r="DY320">
            <v>0</v>
          </cell>
          <cell r="DZ320">
            <v>662.55</v>
          </cell>
          <cell r="EA320">
            <v>809.52</v>
          </cell>
          <cell r="ED320">
            <v>809.52</v>
          </cell>
          <cell r="EF320" t="str">
            <v>&lt;--ADMw_C--</v>
          </cell>
          <cell r="EG320">
            <v>0</v>
          </cell>
          <cell r="EH320">
            <v>0</v>
          </cell>
          <cell r="EI320">
            <v>0</v>
          </cell>
          <cell r="EJ320">
            <v>0</v>
          </cell>
          <cell r="EK320">
            <v>0</v>
          </cell>
          <cell r="EL320" t="str">
            <v>&lt;--Spacer--&gt;</v>
          </cell>
          <cell r="EM320" t="str">
            <v>&lt;--Spacer--&gt;</v>
          </cell>
          <cell r="EN320" t="str">
            <v>&lt;--Spacer--&gt;</v>
          </cell>
          <cell r="EO320" t="str">
            <v>&lt;--Spacer--&gt;</v>
          </cell>
          <cell r="EQ320">
            <v>0</v>
          </cell>
          <cell r="ER320">
            <v>0</v>
          </cell>
          <cell r="ES320">
            <v>0</v>
          </cell>
          <cell r="ET320">
            <v>0</v>
          </cell>
          <cell r="EU320">
            <v>0</v>
          </cell>
          <cell r="EV320">
            <v>0</v>
          </cell>
          <cell r="EW320">
            <v>0</v>
          </cell>
          <cell r="EX320">
            <v>0</v>
          </cell>
          <cell r="EY320">
            <v>0</v>
          </cell>
          <cell r="EZ320">
            <v>0</v>
          </cell>
          <cell r="FA320">
            <v>605.09</v>
          </cell>
          <cell r="FC320">
            <v>605.09</v>
          </cell>
          <cell r="FD320">
            <v>0</v>
          </cell>
          <cell r="FE320">
            <v>0</v>
          </cell>
          <cell r="FF320" t="str">
            <v>--ADMw_P--&gt;</v>
          </cell>
          <cell r="FG320">
            <v>605.09</v>
          </cell>
          <cell r="FI320">
            <v>605.09</v>
          </cell>
          <cell r="FJ320">
            <v>0</v>
          </cell>
          <cell r="FK320">
            <v>0</v>
          </cell>
          <cell r="FL320">
            <v>0</v>
          </cell>
          <cell r="FM320">
            <v>0</v>
          </cell>
          <cell r="FN320">
            <v>0</v>
          </cell>
          <cell r="FO320">
            <v>0</v>
          </cell>
          <cell r="FQ320">
            <v>0</v>
          </cell>
          <cell r="FR320">
            <v>0</v>
          </cell>
          <cell r="FS320">
            <v>0</v>
          </cell>
          <cell r="FT320">
            <v>0</v>
          </cell>
          <cell r="FV320">
            <v>0</v>
          </cell>
          <cell r="FW320">
            <v>0</v>
          </cell>
          <cell r="FX320">
            <v>0</v>
          </cell>
          <cell r="FY320">
            <v>0</v>
          </cell>
          <cell r="GA320">
            <v>0</v>
          </cell>
          <cell r="GB320">
            <v>0</v>
          </cell>
          <cell r="GC320">
            <v>0</v>
          </cell>
          <cell r="GD320">
            <v>0</v>
          </cell>
          <cell r="GE320">
            <v>28</v>
          </cell>
          <cell r="GF320">
            <v>7</v>
          </cell>
          <cell r="GH320">
            <v>28</v>
          </cell>
          <cell r="GI320">
            <v>0</v>
          </cell>
          <cell r="GJ320">
            <v>0</v>
          </cell>
          <cell r="GL320">
            <v>0</v>
          </cell>
          <cell r="GM320">
            <v>0</v>
          </cell>
          <cell r="GN320">
            <v>50.46</v>
          </cell>
          <cell r="GP320">
            <v>50.46</v>
          </cell>
          <cell r="GQ320">
            <v>0</v>
          </cell>
          <cell r="GR320">
            <v>506.71</v>
          </cell>
          <cell r="GS320">
            <v>662.55</v>
          </cell>
          <cell r="GV320">
            <v>662.55</v>
          </cell>
          <cell r="GX320" t="str">
            <v>&lt;--ADMw_P--</v>
          </cell>
          <cell r="GY320">
            <v>0</v>
          </cell>
          <cell r="GZ320">
            <v>0</v>
          </cell>
          <cell r="HA320">
            <v>0</v>
          </cell>
          <cell r="HB320">
            <v>0</v>
          </cell>
          <cell r="HC320">
            <v>0</v>
          </cell>
          <cell r="HD320" t="str">
            <v>&lt;--Spacer--&gt;</v>
          </cell>
          <cell r="HE320" t="str">
            <v>&lt;--Spacer--&gt;</v>
          </cell>
          <cell r="HF320" t="str">
            <v>&lt;--Spacer--&gt;</v>
          </cell>
          <cell r="HG320" t="str">
            <v>&lt;--Spacer--&gt;</v>
          </cell>
          <cell r="HI320">
            <v>0</v>
          </cell>
          <cell r="HJ320">
            <v>0</v>
          </cell>
          <cell r="HK320">
            <v>0</v>
          </cell>
          <cell r="HL320">
            <v>0</v>
          </cell>
          <cell r="HM320">
            <v>0</v>
          </cell>
          <cell r="HN320">
            <v>0</v>
          </cell>
          <cell r="HO320">
            <v>0</v>
          </cell>
          <cell r="HP320">
            <v>0</v>
          </cell>
          <cell r="HQ320">
            <v>0</v>
          </cell>
          <cell r="HR320">
            <v>0</v>
          </cell>
          <cell r="HS320">
            <v>448</v>
          </cell>
          <cell r="HU320">
            <v>448</v>
          </cell>
          <cell r="HV320">
            <v>0</v>
          </cell>
          <cell r="HW320">
            <v>0</v>
          </cell>
          <cell r="HX320" t="str">
            <v>--ADMw_O--&gt;</v>
          </cell>
          <cell r="HY320">
            <v>448</v>
          </cell>
          <cell r="IA320">
            <v>448</v>
          </cell>
          <cell r="IB320">
            <v>0</v>
          </cell>
          <cell r="IC320">
            <v>0</v>
          </cell>
          <cell r="ID320">
            <v>0</v>
          </cell>
          <cell r="IE320">
            <v>0</v>
          </cell>
          <cell r="IF320">
            <v>0</v>
          </cell>
          <cell r="IG320">
            <v>0</v>
          </cell>
          <cell r="II320">
            <v>0</v>
          </cell>
          <cell r="IJ320">
            <v>0</v>
          </cell>
          <cell r="IK320">
            <v>0</v>
          </cell>
          <cell r="IL320">
            <v>0</v>
          </cell>
          <cell r="IN320">
            <v>0</v>
          </cell>
          <cell r="IO320">
            <v>0</v>
          </cell>
          <cell r="IP320">
            <v>0</v>
          </cell>
          <cell r="IQ320">
            <v>0</v>
          </cell>
          <cell r="IS320">
            <v>0</v>
          </cell>
          <cell r="IT320">
            <v>0</v>
          </cell>
          <cell r="IU320">
            <v>0</v>
          </cell>
          <cell r="IV320">
            <v>0</v>
          </cell>
          <cell r="IW320">
            <v>33</v>
          </cell>
          <cell r="IX320">
            <v>8.25</v>
          </cell>
          <cell r="IZ320">
            <v>33</v>
          </cell>
          <cell r="JA320">
            <v>0</v>
          </cell>
          <cell r="JB320">
            <v>0</v>
          </cell>
          <cell r="JD320">
            <v>0</v>
          </cell>
          <cell r="JE320">
            <v>0</v>
          </cell>
          <cell r="JF320">
            <v>50.46</v>
          </cell>
          <cell r="JH320">
            <v>50.46</v>
          </cell>
          <cell r="JI320">
            <v>0</v>
          </cell>
          <cell r="JJ320">
            <v>506.71</v>
          </cell>
          <cell r="JL320" t="str">
            <v>&lt;--ADMw_O--</v>
          </cell>
          <cell r="JM320">
            <v>0</v>
          </cell>
          <cell r="JN320">
            <v>0</v>
          </cell>
          <cell r="JO320">
            <v>0</v>
          </cell>
          <cell r="JP320">
            <v>0</v>
          </cell>
          <cell r="JQ320">
            <v>0</v>
          </cell>
          <cell r="JR320">
            <v>43640.35126797454</v>
          </cell>
          <cell r="JS320">
            <v>1</v>
          </cell>
          <cell r="JT320">
            <v>3</v>
          </cell>
        </row>
        <row r="321">
          <cell r="A321">
            <v>2249</v>
          </cell>
          <cell r="B321">
            <v>2249</v>
          </cell>
          <cell r="C321" t="str">
            <v>35055</v>
          </cell>
          <cell r="D321" t="str">
            <v>Wheeler</v>
          </cell>
          <cell r="E321" t="str">
            <v>Mitchell SD 55</v>
          </cell>
          <cell r="G321">
            <v>2004</v>
          </cell>
          <cell r="H321">
            <v>146420</v>
          </cell>
          <cell r="I321">
            <v>0</v>
          </cell>
          <cell r="J321">
            <v>0</v>
          </cell>
          <cell r="K321">
            <v>4500</v>
          </cell>
          <cell r="L321">
            <v>0</v>
          </cell>
          <cell r="M321">
            <v>295785</v>
          </cell>
          <cell r="N321">
            <v>0</v>
          </cell>
          <cell r="O321">
            <v>0</v>
          </cell>
          <cell r="P321">
            <v>10.67</v>
          </cell>
          <cell r="Q321">
            <v>219316</v>
          </cell>
          <cell r="R321">
            <v>594</v>
          </cell>
          <cell r="S321">
            <v>594</v>
          </cell>
          <cell r="T321">
            <v>594</v>
          </cell>
          <cell r="U321">
            <v>0</v>
          </cell>
          <cell r="V321" t="str">
            <v>--ADMw_F--&gt;</v>
          </cell>
          <cell r="W321">
            <v>594</v>
          </cell>
          <cell r="X321">
            <v>594</v>
          </cell>
          <cell r="Y321">
            <v>594</v>
          </cell>
          <cell r="Z321">
            <v>0</v>
          </cell>
          <cell r="AA321">
            <v>61</v>
          </cell>
          <cell r="AB321">
            <v>61</v>
          </cell>
          <cell r="AC321">
            <v>0</v>
          </cell>
          <cell r="AD321">
            <v>18</v>
          </cell>
          <cell r="AE321">
            <v>9</v>
          </cell>
          <cell r="AF321">
            <v>18</v>
          </cell>
          <cell r="AG321">
            <v>18</v>
          </cell>
          <cell r="AH321">
            <v>0</v>
          </cell>
          <cell r="AI321">
            <v>5</v>
          </cell>
          <cell r="AJ321">
            <v>5</v>
          </cell>
          <cell r="AK321">
            <v>5</v>
          </cell>
          <cell r="AL321">
            <v>5</v>
          </cell>
          <cell r="AM321">
            <v>0</v>
          </cell>
          <cell r="AN321">
            <v>0</v>
          </cell>
          <cell r="AO321">
            <v>0</v>
          </cell>
          <cell r="AP321">
            <v>0</v>
          </cell>
          <cell r="AQ321">
            <v>0</v>
          </cell>
          <cell r="AR321">
            <v>0</v>
          </cell>
          <cell r="AS321">
            <v>0</v>
          </cell>
          <cell r="AT321">
            <v>0</v>
          </cell>
          <cell r="AU321">
            <v>12</v>
          </cell>
          <cell r="AV321">
            <v>3</v>
          </cell>
          <cell r="AW321">
            <v>12</v>
          </cell>
          <cell r="AX321">
            <v>12</v>
          </cell>
          <cell r="AY321">
            <v>0</v>
          </cell>
          <cell r="AZ321">
            <v>25.54</v>
          </cell>
          <cell r="BA321">
            <v>25.54</v>
          </cell>
          <cell r="BB321">
            <v>25.54</v>
          </cell>
          <cell r="BC321">
            <v>0</v>
          </cell>
          <cell r="BD321">
            <v>50.46</v>
          </cell>
          <cell r="BE321">
            <v>50.46</v>
          </cell>
          <cell r="BF321">
            <v>50.46</v>
          </cell>
          <cell r="BG321">
            <v>0</v>
          </cell>
          <cell r="BH321">
            <v>177.03530000000001</v>
          </cell>
          <cell r="BI321">
            <v>748</v>
          </cell>
          <cell r="BJ321">
            <v>617.76779999999997</v>
          </cell>
          <cell r="BK321">
            <v>748</v>
          </cell>
          <cell r="BL321">
            <v>748</v>
          </cell>
          <cell r="BM321">
            <v>748</v>
          </cell>
          <cell r="BN321" t="str">
            <v>&lt;--ADMw_F--</v>
          </cell>
          <cell r="BO321">
            <v>0</v>
          </cell>
          <cell r="BP321">
            <v>0</v>
          </cell>
          <cell r="BQ321">
            <v>369.22</v>
          </cell>
          <cell r="BR321">
            <v>6</v>
          </cell>
          <cell r="BS321">
            <v>0.7</v>
          </cell>
          <cell r="BT321" t="str">
            <v>&lt;--Spacer--&gt;</v>
          </cell>
          <cell r="BU321" t="str">
            <v>&lt;--Spacer--&gt;</v>
          </cell>
          <cell r="BV321" t="str">
            <v>&lt;--Spacer--&gt;</v>
          </cell>
          <cell r="BW321" t="str">
            <v>&lt;--Spacer--&gt;</v>
          </cell>
          <cell r="BX321">
            <v>2004</v>
          </cell>
          <cell r="BY321">
            <v>142156</v>
          </cell>
          <cell r="BZ321">
            <v>0</v>
          </cell>
          <cell r="CA321">
            <v>0</v>
          </cell>
          <cell r="CB321">
            <v>4500</v>
          </cell>
          <cell r="CC321">
            <v>0</v>
          </cell>
          <cell r="CD321">
            <v>287170</v>
          </cell>
          <cell r="CE321">
            <v>0</v>
          </cell>
          <cell r="CF321">
            <v>0</v>
          </cell>
          <cell r="CG321">
            <v>9.0500000000000007</v>
          </cell>
          <cell r="CH321">
            <v>200134</v>
          </cell>
          <cell r="CI321">
            <v>46.23</v>
          </cell>
          <cell r="CJ321">
            <v>481.98</v>
          </cell>
          <cell r="CK321">
            <v>46.23</v>
          </cell>
          <cell r="CL321">
            <v>435.75</v>
          </cell>
          <cell r="CM321">
            <v>0</v>
          </cell>
          <cell r="CN321" t="str">
            <v>--ADMw_C--&gt;</v>
          </cell>
          <cell r="CO321">
            <v>46.23</v>
          </cell>
          <cell r="CP321">
            <v>481.98</v>
          </cell>
          <cell r="CQ321">
            <v>46.23</v>
          </cell>
          <cell r="CR321">
            <v>435.75</v>
          </cell>
          <cell r="CS321">
            <v>61</v>
          </cell>
          <cell r="CT321">
            <v>53.017800000000001</v>
          </cell>
          <cell r="CU321">
            <v>0</v>
          </cell>
          <cell r="CV321">
            <v>3</v>
          </cell>
          <cell r="CW321">
            <v>1.5</v>
          </cell>
          <cell r="CX321">
            <v>3</v>
          </cell>
          <cell r="CY321">
            <v>3</v>
          </cell>
          <cell r="CZ321">
            <v>0</v>
          </cell>
          <cell r="DA321">
            <v>0</v>
          </cell>
          <cell r="DB321">
            <v>0</v>
          </cell>
          <cell r="DC321">
            <v>2.27</v>
          </cell>
          <cell r="DD321">
            <v>0</v>
          </cell>
          <cell r="DE321">
            <v>2.27</v>
          </cell>
          <cell r="DF321">
            <v>0</v>
          </cell>
          <cell r="DG321">
            <v>0</v>
          </cell>
          <cell r="DH321">
            <v>0</v>
          </cell>
          <cell r="DI321">
            <v>0</v>
          </cell>
          <cell r="DJ321">
            <v>0</v>
          </cell>
          <cell r="DK321">
            <v>0</v>
          </cell>
          <cell r="DL321">
            <v>0</v>
          </cell>
          <cell r="DM321">
            <v>1.1499999999999999</v>
          </cell>
          <cell r="DN321">
            <v>0.28749999999999998</v>
          </cell>
          <cell r="DO321">
            <v>12</v>
          </cell>
          <cell r="DP321">
            <v>1.1499999999999999</v>
          </cell>
          <cell r="DQ321">
            <v>10.85</v>
          </cell>
          <cell r="DR321">
            <v>25.54</v>
          </cell>
          <cell r="DS321">
            <v>25.54</v>
          </cell>
          <cell r="DT321">
            <v>25.54</v>
          </cell>
          <cell r="DU321">
            <v>0</v>
          </cell>
          <cell r="DV321">
            <v>50.46</v>
          </cell>
          <cell r="DW321">
            <v>50.46</v>
          </cell>
          <cell r="DX321">
            <v>50.46</v>
          </cell>
          <cell r="DY321">
            <v>0</v>
          </cell>
          <cell r="DZ321">
            <v>171.83750000000001</v>
          </cell>
          <cell r="EA321">
            <v>177.03530000000001</v>
          </cell>
          <cell r="EB321">
            <v>575.63499999999999</v>
          </cell>
          <cell r="EC321">
            <v>617.76779999999997</v>
          </cell>
          <cell r="ED321">
            <v>177.03530000000001</v>
          </cell>
          <cell r="EE321">
            <v>617.76779999999997</v>
          </cell>
          <cell r="EF321" t="str">
            <v>&lt;--ADMw_C--</v>
          </cell>
          <cell r="EG321">
            <v>0</v>
          </cell>
          <cell r="EH321">
            <v>0</v>
          </cell>
          <cell r="EI321">
            <v>415.23</v>
          </cell>
          <cell r="EJ321">
            <v>14</v>
          </cell>
          <cell r="EK321">
            <v>0.7</v>
          </cell>
          <cell r="EL321" t="str">
            <v>&lt;--Spacer--&gt;</v>
          </cell>
          <cell r="EM321" t="str">
            <v>&lt;--Spacer--&gt;</v>
          </cell>
          <cell r="EN321" t="str">
            <v>&lt;--Spacer--&gt;</v>
          </cell>
          <cell r="EO321" t="str">
            <v>&lt;--Spacer--&gt;</v>
          </cell>
          <cell r="EP321">
            <v>2004</v>
          </cell>
          <cell r="EQ321">
            <v>158970</v>
          </cell>
          <cell r="ER321">
            <v>0</v>
          </cell>
          <cell r="ES321">
            <v>5491</v>
          </cell>
          <cell r="ET321">
            <v>46726</v>
          </cell>
          <cell r="EU321">
            <v>0</v>
          </cell>
          <cell r="EV321">
            <v>264669</v>
          </cell>
          <cell r="EW321">
            <v>0</v>
          </cell>
          <cell r="EX321">
            <v>0</v>
          </cell>
          <cell r="EY321">
            <v>10.67</v>
          </cell>
          <cell r="EZ321">
            <v>229310</v>
          </cell>
          <cell r="FA321">
            <v>49.53</v>
          </cell>
          <cell r="FB321">
            <v>444.13</v>
          </cell>
          <cell r="FC321">
            <v>49.53</v>
          </cell>
          <cell r="FD321">
            <v>394.6</v>
          </cell>
          <cell r="FE321">
            <v>0</v>
          </cell>
          <cell r="FF321" t="str">
            <v>--ADMw_P--&gt;</v>
          </cell>
          <cell r="FG321">
            <v>49.53</v>
          </cell>
          <cell r="FH321">
            <v>444.13</v>
          </cell>
          <cell r="FI321">
            <v>49.53</v>
          </cell>
          <cell r="FJ321">
            <v>394.6</v>
          </cell>
          <cell r="FK321">
            <v>46</v>
          </cell>
          <cell r="FL321">
            <v>46</v>
          </cell>
          <cell r="FM321">
            <v>0</v>
          </cell>
          <cell r="FN321">
            <v>0</v>
          </cell>
          <cell r="FO321">
            <v>0</v>
          </cell>
          <cell r="FP321">
            <v>3.23</v>
          </cell>
          <cell r="FQ321">
            <v>0</v>
          </cell>
          <cell r="FR321">
            <v>3.23</v>
          </cell>
          <cell r="FS321">
            <v>0</v>
          </cell>
          <cell r="FT321">
            <v>0</v>
          </cell>
          <cell r="FU321">
            <v>5.14</v>
          </cell>
          <cell r="FV321">
            <v>0</v>
          </cell>
          <cell r="FW321">
            <v>5.14</v>
          </cell>
          <cell r="FX321">
            <v>0</v>
          </cell>
          <cell r="FY321">
            <v>0</v>
          </cell>
          <cell r="FZ321">
            <v>0</v>
          </cell>
          <cell r="GA321">
            <v>0</v>
          </cell>
          <cell r="GB321">
            <v>0</v>
          </cell>
          <cell r="GC321">
            <v>0</v>
          </cell>
          <cell r="GD321">
            <v>0</v>
          </cell>
          <cell r="GE321">
            <v>1.23</v>
          </cell>
          <cell r="GF321">
            <v>0.3075</v>
          </cell>
          <cell r="GG321">
            <v>11</v>
          </cell>
          <cell r="GH321">
            <v>1.23</v>
          </cell>
          <cell r="GI321">
            <v>9.77</v>
          </cell>
          <cell r="GJ321">
            <v>25.54</v>
          </cell>
          <cell r="GK321">
            <v>25.54</v>
          </cell>
          <cell r="GL321">
            <v>25.54</v>
          </cell>
          <cell r="GM321">
            <v>0</v>
          </cell>
          <cell r="GN321">
            <v>50.46</v>
          </cell>
          <cell r="GO321">
            <v>50.46</v>
          </cell>
          <cell r="GP321">
            <v>50.46</v>
          </cell>
          <cell r="GQ321">
            <v>0</v>
          </cell>
          <cell r="GR321">
            <v>174.17769999999999</v>
          </cell>
          <cell r="GS321">
            <v>171.83750000000001</v>
          </cell>
          <cell r="GT321">
            <v>516.66269999999997</v>
          </cell>
          <cell r="GU321">
            <v>575.63499999999999</v>
          </cell>
          <cell r="GV321">
            <v>174.17769999999999</v>
          </cell>
          <cell r="GW321">
            <v>575.63499999999999</v>
          </cell>
          <cell r="GX321" t="str">
            <v>&lt;--ADMw_P--</v>
          </cell>
          <cell r="GY321">
            <v>0</v>
          </cell>
          <cell r="GZ321">
            <v>0</v>
          </cell>
          <cell r="HA321">
            <v>516.30999999999995</v>
          </cell>
          <cell r="HB321">
            <v>32</v>
          </cell>
          <cell r="HC321">
            <v>0.7</v>
          </cell>
          <cell r="HD321" t="str">
            <v>&lt;--Spacer--&gt;</v>
          </cell>
          <cell r="HE321" t="str">
            <v>&lt;--Spacer--&gt;</v>
          </cell>
          <cell r="HF321" t="str">
            <v>&lt;--Spacer--&gt;</v>
          </cell>
          <cell r="HG321" t="str">
            <v>&lt;--Spacer--&gt;</v>
          </cell>
          <cell r="HH321">
            <v>2004</v>
          </cell>
          <cell r="HI321">
            <v>151139</v>
          </cell>
          <cell r="HJ321">
            <v>2542</v>
          </cell>
          <cell r="HK321">
            <v>42568</v>
          </cell>
          <cell r="HL321">
            <v>4895</v>
          </cell>
          <cell r="HM321">
            <v>0</v>
          </cell>
          <cell r="HN321">
            <v>315434</v>
          </cell>
          <cell r="HO321">
            <v>0</v>
          </cell>
          <cell r="HP321">
            <v>0</v>
          </cell>
          <cell r="HQ321">
            <v>11.39</v>
          </cell>
          <cell r="HR321">
            <v>199499</v>
          </cell>
          <cell r="HS321">
            <v>54.47</v>
          </cell>
          <cell r="HT321">
            <v>393.57</v>
          </cell>
          <cell r="HU321">
            <v>54.47</v>
          </cell>
          <cell r="HV321">
            <v>339.1</v>
          </cell>
          <cell r="HW321">
            <v>0</v>
          </cell>
          <cell r="HX321" t="str">
            <v>--ADMw_O--&gt;</v>
          </cell>
          <cell r="HY321">
            <v>54.47</v>
          </cell>
          <cell r="HZ321">
            <v>393.57</v>
          </cell>
          <cell r="IA321">
            <v>54.47</v>
          </cell>
          <cell r="IB321">
            <v>339.1</v>
          </cell>
          <cell r="IC321">
            <v>54</v>
          </cell>
          <cell r="ID321">
            <v>43.292700000000004</v>
          </cell>
          <cell r="IE321">
            <v>0</v>
          </cell>
          <cell r="IF321">
            <v>0</v>
          </cell>
          <cell r="IG321">
            <v>0</v>
          </cell>
          <cell r="IH321">
            <v>0</v>
          </cell>
          <cell r="II321">
            <v>0</v>
          </cell>
          <cell r="IJ321">
            <v>0</v>
          </cell>
          <cell r="IK321">
            <v>0</v>
          </cell>
          <cell r="IL321">
            <v>0</v>
          </cell>
          <cell r="IM321">
            <v>0.8</v>
          </cell>
          <cell r="IN321">
            <v>0</v>
          </cell>
          <cell r="IO321">
            <v>0.8</v>
          </cell>
          <cell r="IP321">
            <v>0</v>
          </cell>
          <cell r="IQ321">
            <v>0</v>
          </cell>
          <cell r="IR321">
            <v>0</v>
          </cell>
          <cell r="IS321">
            <v>0</v>
          </cell>
          <cell r="IT321">
            <v>0</v>
          </cell>
          <cell r="IU321">
            <v>0</v>
          </cell>
          <cell r="IV321">
            <v>0</v>
          </cell>
          <cell r="IW321">
            <v>1.66</v>
          </cell>
          <cell r="IX321">
            <v>0.41499999999999998</v>
          </cell>
          <cell r="IY321">
            <v>12</v>
          </cell>
          <cell r="IZ321">
            <v>1.66</v>
          </cell>
          <cell r="JA321">
            <v>10.34</v>
          </cell>
          <cell r="JB321">
            <v>25.54</v>
          </cell>
          <cell r="JC321">
            <v>25.54</v>
          </cell>
          <cell r="JD321">
            <v>25.54</v>
          </cell>
          <cell r="JE321">
            <v>0</v>
          </cell>
          <cell r="JF321">
            <v>50.46</v>
          </cell>
          <cell r="JG321">
            <v>50.46</v>
          </cell>
          <cell r="JH321">
            <v>50.46</v>
          </cell>
          <cell r="JI321">
            <v>0</v>
          </cell>
          <cell r="JJ321">
            <v>174.17769999999999</v>
          </cell>
          <cell r="JK321">
            <v>516.66269999999997</v>
          </cell>
          <cell r="JL321" t="str">
            <v>&lt;--ADMw_O--</v>
          </cell>
          <cell r="JM321">
            <v>0</v>
          </cell>
          <cell r="JN321">
            <v>0</v>
          </cell>
          <cell r="JO321">
            <v>506.9</v>
          </cell>
          <cell r="JP321">
            <v>36</v>
          </cell>
          <cell r="JQ321">
            <v>0.7</v>
          </cell>
          <cell r="JR321">
            <v>43640.35126797454</v>
          </cell>
          <cell r="JS321">
            <v>1</v>
          </cell>
          <cell r="JT321">
            <v>2</v>
          </cell>
        </row>
        <row r="322">
          <cell r="A322">
            <v>5150</v>
          </cell>
          <cell r="B322">
            <v>2249</v>
          </cell>
          <cell r="D322" t="str">
            <v>Wheeler</v>
          </cell>
          <cell r="E322" t="str">
            <v>Mitchell SD 55</v>
          </cell>
          <cell r="F322" t="str">
            <v>Insight School of Oregon Painted Hills</v>
          </cell>
          <cell r="H322">
            <v>0</v>
          </cell>
          <cell r="I322">
            <v>0</v>
          </cell>
          <cell r="J322">
            <v>0</v>
          </cell>
          <cell r="K322">
            <v>0</v>
          </cell>
          <cell r="L322">
            <v>0</v>
          </cell>
          <cell r="M322">
            <v>0</v>
          </cell>
          <cell r="N322">
            <v>0</v>
          </cell>
          <cell r="O322">
            <v>0</v>
          </cell>
          <cell r="P322">
            <v>0</v>
          </cell>
          <cell r="Q322">
            <v>0</v>
          </cell>
          <cell r="R322">
            <v>0</v>
          </cell>
          <cell r="T322">
            <v>0</v>
          </cell>
          <cell r="U322">
            <v>0</v>
          </cell>
          <cell r="V322" t="str">
            <v>--ADMw_F--&gt;</v>
          </cell>
          <cell r="W322">
            <v>0</v>
          </cell>
          <cell r="Y322">
            <v>0</v>
          </cell>
          <cell r="Z322">
            <v>0</v>
          </cell>
          <cell r="AA322">
            <v>0</v>
          </cell>
          <cell r="AB322">
            <v>0</v>
          </cell>
          <cell r="AC322">
            <v>0</v>
          </cell>
          <cell r="AD322">
            <v>0</v>
          </cell>
          <cell r="AE322">
            <v>0</v>
          </cell>
          <cell r="AG322">
            <v>0</v>
          </cell>
          <cell r="AH322">
            <v>0</v>
          </cell>
          <cell r="AI322">
            <v>0</v>
          </cell>
          <cell r="AJ322">
            <v>0</v>
          </cell>
          <cell r="AL322">
            <v>0</v>
          </cell>
          <cell r="AM322">
            <v>0</v>
          </cell>
          <cell r="AN322">
            <v>0</v>
          </cell>
          <cell r="AO322">
            <v>0</v>
          </cell>
          <cell r="AQ322">
            <v>0</v>
          </cell>
          <cell r="AR322">
            <v>0</v>
          </cell>
          <cell r="AS322">
            <v>0</v>
          </cell>
          <cell r="AT322">
            <v>0</v>
          </cell>
          <cell r="AU322">
            <v>0</v>
          </cell>
          <cell r="AV322">
            <v>0</v>
          </cell>
          <cell r="AX322">
            <v>0</v>
          </cell>
          <cell r="AY322">
            <v>0</v>
          </cell>
          <cell r="AZ322">
            <v>0</v>
          </cell>
          <cell r="BB322">
            <v>0</v>
          </cell>
          <cell r="BC322">
            <v>0</v>
          </cell>
          <cell r="BD322">
            <v>0</v>
          </cell>
          <cell r="BF322">
            <v>0</v>
          </cell>
          <cell r="BG322">
            <v>0</v>
          </cell>
          <cell r="BH322">
            <v>329.16250000000002</v>
          </cell>
          <cell r="BI322">
            <v>0</v>
          </cell>
          <cell r="BL322">
            <v>329.16250000000002</v>
          </cell>
          <cell r="BN322" t="str">
            <v>&lt;--ADMw_F--</v>
          </cell>
          <cell r="BO322">
            <v>0</v>
          </cell>
          <cell r="BP322">
            <v>0</v>
          </cell>
          <cell r="BQ322">
            <v>0</v>
          </cell>
          <cell r="BR322">
            <v>0</v>
          </cell>
          <cell r="BS322">
            <v>0</v>
          </cell>
          <cell r="BT322" t="str">
            <v>&lt;--Spacer--&gt;</v>
          </cell>
          <cell r="BU322" t="str">
            <v>&lt;--Spacer--&gt;</v>
          </cell>
          <cell r="BV322" t="str">
            <v>&lt;--Spacer--&gt;</v>
          </cell>
          <cell r="BW322" t="str">
            <v>&lt;--Spacer--&gt;</v>
          </cell>
          <cell r="BY322">
            <v>0</v>
          </cell>
          <cell r="BZ322">
            <v>0</v>
          </cell>
          <cell r="CA322">
            <v>0</v>
          </cell>
          <cell r="CB322">
            <v>0</v>
          </cell>
          <cell r="CC322">
            <v>0</v>
          </cell>
          <cell r="CD322">
            <v>0</v>
          </cell>
          <cell r="CE322">
            <v>0</v>
          </cell>
          <cell r="CF322">
            <v>0</v>
          </cell>
          <cell r="CG322">
            <v>0</v>
          </cell>
          <cell r="CH322">
            <v>0</v>
          </cell>
          <cell r="CI322">
            <v>324.87</v>
          </cell>
          <cell r="CK322">
            <v>324.87</v>
          </cell>
          <cell r="CL322">
            <v>0</v>
          </cell>
          <cell r="CM322">
            <v>0</v>
          </cell>
          <cell r="CN322" t="str">
            <v>--ADMw_C--&gt;</v>
          </cell>
          <cell r="CO322">
            <v>324.87</v>
          </cell>
          <cell r="CQ322">
            <v>324.87</v>
          </cell>
          <cell r="CR322">
            <v>0</v>
          </cell>
          <cell r="CS322">
            <v>0</v>
          </cell>
          <cell r="CT322">
            <v>0</v>
          </cell>
          <cell r="CU322">
            <v>0</v>
          </cell>
          <cell r="CV322">
            <v>0</v>
          </cell>
          <cell r="CW322">
            <v>0</v>
          </cell>
          <cell r="CY322">
            <v>0</v>
          </cell>
          <cell r="CZ322">
            <v>0</v>
          </cell>
          <cell r="DA322">
            <v>2.27</v>
          </cell>
          <cell r="DB322">
            <v>2.27</v>
          </cell>
          <cell r="DD322">
            <v>2.27</v>
          </cell>
          <cell r="DE322">
            <v>0</v>
          </cell>
          <cell r="DF322">
            <v>0</v>
          </cell>
          <cell r="DG322">
            <v>0</v>
          </cell>
          <cell r="DI322">
            <v>0</v>
          </cell>
          <cell r="DJ322">
            <v>0</v>
          </cell>
          <cell r="DK322">
            <v>0</v>
          </cell>
          <cell r="DL322">
            <v>0</v>
          </cell>
          <cell r="DM322">
            <v>8.09</v>
          </cell>
          <cell r="DN322">
            <v>2.0225</v>
          </cell>
          <cell r="DP322">
            <v>8.09</v>
          </cell>
          <cell r="DQ322">
            <v>0</v>
          </cell>
          <cell r="DR322">
            <v>0</v>
          </cell>
          <cell r="DT322">
            <v>0</v>
          </cell>
          <cell r="DU322">
            <v>0</v>
          </cell>
          <cell r="DV322">
            <v>0</v>
          </cell>
          <cell r="DX322">
            <v>0</v>
          </cell>
          <cell r="DY322">
            <v>0</v>
          </cell>
          <cell r="DZ322">
            <v>403.79750000000001</v>
          </cell>
          <cell r="EA322">
            <v>329.16250000000002</v>
          </cell>
          <cell r="ED322">
            <v>403.79750000000001</v>
          </cell>
          <cell r="EF322" t="str">
            <v>&lt;--ADMw_C--</v>
          </cell>
          <cell r="EG322">
            <v>0</v>
          </cell>
          <cell r="EH322">
            <v>0</v>
          </cell>
          <cell r="EI322">
            <v>0</v>
          </cell>
          <cell r="EJ322">
            <v>0</v>
          </cell>
          <cell r="EK322">
            <v>0</v>
          </cell>
          <cell r="EL322" t="str">
            <v>&lt;--Spacer--&gt;</v>
          </cell>
          <cell r="EM322" t="str">
            <v>&lt;--Spacer--&gt;</v>
          </cell>
          <cell r="EN322" t="str">
            <v>&lt;--Spacer--&gt;</v>
          </cell>
          <cell r="EO322" t="str">
            <v>&lt;--Spacer--&gt;</v>
          </cell>
          <cell r="EQ322">
            <v>0</v>
          </cell>
          <cell r="ER322">
            <v>0</v>
          </cell>
          <cell r="ES322">
            <v>0</v>
          </cell>
          <cell r="ET322">
            <v>0</v>
          </cell>
          <cell r="EU322">
            <v>0</v>
          </cell>
          <cell r="EV322">
            <v>0</v>
          </cell>
          <cell r="EW322">
            <v>0</v>
          </cell>
          <cell r="EX322">
            <v>0</v>
          </cell>
          <cell r="EY322">
            <v>0</v>
          </cell>
          <cell r="EZ322">
            <v>0</v>
          </cell>
          <cell r="FA322">
            <v>394.6</v>
          </cell>
          <cell r="FC322">
            <v>394.6</v>
          </cell>
          <cell r="FD322">
            <v>0</v>
          </cell>
          <cell r="FE322">
            <v>0</v>
          </cell>
          <cell r="FF322" t="str">
            <v>--ADMw_P--&gt;</v>
          </cell>
          <cell r="FG322">
            <v>394.6</v>
          </cell>
          <cell r="FI322">
            <v>394.6</v>
          </cell>
          <cell r="FJ322">
            <v>0</v>
          </cell>
          <cell r="FK322">
            <v>0</v>
          </cell>
          <cell r="FL322">
            <v>0</v>
          </cell>
          <cell r="FM322">
            <v>0</v>
          </cell>
          <cell r="FN322">
            <v>3.23</v>
          </cell>
          <cell r="FO322">
            <v>1.615</v>
          </cell>
          <cell r="FQ322">
            <v>3.23</v>
          </cell>
          <cell r="FR322">
            <v>0</v>
          </cell>
          <cell r="FS322">
            <v>5.14</v>
          </cell>
          <cell r="FT322">
            <v>5.14</v>
          </cell>
          <cell r="FV322">
            <v>5.14</v>
          </cell>
          <cell r="FW322">
            <v>0</v>
          </cell>
          <cell r="FX322">
            <v>0</v>
          </cell>
          <cell r="FY322">
            <v>0</v>
          </cell>
          <cell r="GA322">
            <v>0</v>
          </cell>
          <cell r="GB322">
            <v>0</v>
          </cell>
          <cell r="GC322">
            <v>0</v>
          </cell>
          <cell r="GD322">
            <v>0</v>
          </cell>
          <cell r="GE322">
            <v>9.77</v>
          </cell>
          <cell r="GF322">
            <v>2.4424999999999999</v>
          </cell>
          <cell r="GH322">
            <v>9.77</v>
          </cell>
          <cell r="GI322">
            <v>0</v>
          </cell>
          <cell r="GJ322">
            <v>0</v>
          </cell>
          <cell r="GL322">
            <v>0</v>
          </cell>
          <cell r="GM322">
            <v>0</v>
          </cell>
          <cell r="GN322">
            <v>0</v>
          </cell>
          <cell r="GP322">
            <v>0</v>
          </cell>
          <cell r="GQ322">
            <v>0</v>
          </cell>
          <cell r="GR322">
            <v>342.48500000000001</v>
          </cell>
          <cell r="GS322">
            <v>403.79750000000001</v>
          </cell>
          <cell r="GV322">
            <v>403.79750000000001</v>
          </cell>
          <cell r="GX322" t="str">
            <v>&lt;--ADMw_P--</v>
          </cell>
          <cell r="GY322">
            <v>0</v>
          </cell>
          <cell r="GZ322">
            <v>0</v>
          </cell>
          <cell r="HA322">
            <v>0</v>
          </cell>
          <cell r="HB322">
            <v>0</v>
          </cell>
          <cell r="HC322">
            <v>0</v>
          </cell>
          <cell r="HD322" t="str">
            <v>&lt;--Spacer--&gt;</v>
          </cell>
          <cell r="HE322" t="str">
            <v>&lt;--Spacer--&gt;</v>
          </cell>
          <cell r="HF322" t="str">
            <v>&lt;--Spacer--&gt;</v>
          </cell>
          <cell r="HG322" t="str">
            <v>&lt;--Spacer--&gt;</v>
          </cell>
          <cell r="HI322">
            <v>0</v>
          </cell>
          <cell r="HJ322">
            <v>0</v>
          </cell>
          <cell r="HK322">
            <v>0</v>
          </cell>
          <cell r="HL322">
            <v>0</v>
          </cell>
          <cell r="HM322">
            <v>0</v>
          </cell>
          <cell r="HN322">
            <v>0</v>
          </cell>
          <cell r="HO322">
            <v>0</v>
          </cell>
          <cell r="HP322">
            <v>0</v>
          </cell>
          <cell r="HQ322">
            <v>0</v>
          </cell>
          <cell r="HR322">
            <v>0</v>
          </cell>
          <cell r="HS322">
            <v>339.1</v>
          </cell>
          <cell r="HU322">
            <v>339.1</v>
          </cell>
          <cell r="HV322">
            <v>0</v>
          </cell>
          <cell r="HW322">
            <v>0</v>
          </cell>
          <cell r="HX322" t="str">
            <v>--ADMw_O--&gt;</v>
          </cell>
          <cell r="HY322">
            <v>339.1</v>
          </cell>
          <cell r="IA322">
            <v>339.1</v>
          </cell>
          <cell r="IB322">
            <v>0</v>
          </cell>
          <cell r="IC322">
            <v>0</v>
          </cell>
          <cell r="ID322">
            <v>0</v>
          </cell>
          <cell r="IE322">
            <v>0</v>
          </cell>
          <cell r="IF322">
            <v>0</v>
          </cell>
          <cell r="IG322">
            <v>0</v>
          </cell>
          <cell r="II322">
            <v>0</v>
          </cell>
          <cell r="IJ322">
            <v>0</v>
          </cell>
          <cell r="IK322">
            <v>0.8</v>
          </cell>
          <cell r="IL322">
            <v>0.8</v>
          </cell>
          <cell r="IN322">
            <v>0.8</v>
          </cell>
          <cell r="IO322">
            <v>0</v>
          </cell>
          <cell r="IP322">
            <v>0</v>
          </cell>
          <cell r="IQ322">
            <v>0</v>
          </cell>
          <cell r="IS322">
            <v>0</v>
          </cell>
          <cell r="IT322">
            <v>0</v>
          </cell>
          <cell r="IU322">
            <v>0</v>
          </cell>
          <cell r="IV322">
            <v>0</v>
          </cell>
          <cell r="IW322">
            <v>10.34</v>
          </cell>
          <cell r="IX322">
            <v>2.585</v>
          </cell>
          <cell r="IZ322">
            <v>10.34</v>
          </cell>
          <cell r="JA322">
            <v>0</v>
          </cell>
          <cell r="JB322">
            <v>0</v>
          </cell>
          <cell r="JD322">
            <v>0</v>
          </cell>
          <cell r="JE322">
            <v>0</v>
          </cell>
          <cell r="JF322">
            <v>0</v>
          </cell>
          <cell r="JH322">
            <v>0</v>
          </cell>
          <cell r="JI322">
            <v>0</v>
          </cell>
          <cell r="JJ322">
            <v>342.48500000000001</v>
          </cell>
          <cell r="JL322" t="str">
            <v>&lt;--ADMw_O--</v>
          </cell>
          <cell r="JM322">
            <v>0</v>
          </cell>
          <cell r="JN322">
            <v>0</v>
          </cell>
          <cell r="JO322">
            <v>0</v>
          </cell>
          <cell r="JP322">
            <v>0</v>
          </cell>
          <cell r="JQ322">
            <v>0</v>
          </cell>
          <cell r="JR322">
            <v>43640.35126797454</v>
          </cell>
          <cell r="JS322">
            <v>1</v>
          </cell>
          <cell r="JT322">
            <v>3</v>
          </cell>
        </row>
        <row r="323">
          <cell r="A323">
            <v>5440</v>
          </cell>
          <cell r="B323">
            <v>2249</v>
          </cell>
          <cell r="D323" t="str">
            <v>Wheeler</v>
          </cell>
          <cell r="E323" t="str">
            <v>Mitchell SD 55</v>
          </cell>
          <cell r="F323" t="str">
            <v>Cascade Virtual Academy</v>
          </cell>
          <cell r="H323">
            <v>0</v>
          </cell>
          <cell r="I323">
            <v>0</v>
          </cell>
          <cell r="J323">
            <v>0</v>
          </cell>
          <cell r="K323">
            <v>0</v>
          </cell>
          <cell r="L323">
            <v>0</v>
          </cell>
          <cell r="M323">
            <v>0</v>
          </cell>
          <cell r="N323">
            <v>0</v>
          </cell>
          <cell r="O323">
            <v>0</v>
          </cell>
          <cell r="P323">
            <v>0</v>
          </cell>
          <cell r="Q323">
            <v>0</v>
          </cell>
          <cell r="R323">
            <v>0</v>
          </cell>
          <cell r="T323">
            <v>0</v>
          </cell>
          <cell r="U323">
            <v>0</v>
          </cell>
          <cell r="V323" t="str">
            <v>--ADMw_F--&gt;</v>
          </cell>
          <cell r="W323">
            <v>0</v>
          </cell>
          <cell r="Y323">
            <v>0</v>
          </cell>
          <cell r="Z323">
            <v>0</v>
          </cell>
          <cell r="AA323">
            <v>0</v>
          </cell>
          <cell r="AB323">
            <v>0</v>
          </cell>
          <cell r="AC323">
            <v>0</v>
          </cell>
          <cell r="AD323">
            <v>0</v>
          </cell>
          <cell r="AE323">
            <v>0</v>
          </cell>
          <cell r="AG323">
            <v>0</v>
          </cell>
          <cell r="AH323">
            <v>0</v>
          </cell>
          <cell r="AI323">
            <v>0</v>
          </cell>
          <cell r="AJ323">
            <v>0</v>
          </cell>
          <cell r="AL323">
            <v>0</v>
          </cell>
          <cell r="AM323">
            <v>0</v>
          </cell>
          <cell r="AN323">
            <v>0</v>
          </cell>
          <cell r="AO323">
            <v>0</v>
          </cell>
          <cell r="AQ323">
            <v>0</v>
          </cell>
          <cell r="AR323">
            <v>0</v>
          </cell>
          <cell r="AS323">
            <v>0</v>
          </cell>
          <cell r="AT323">
            <v>0</v>
          </cell>
          <cell r="AU323">
            <v>0</v>
          </cell>
          <cell r="AV323">
            <v>0</v>
          </cell>
          <cell r="AX323">
            <v>0</v>
          </cell>
          <cell r="AY323">
            <v>0</v>
          </cell>
          <cell r="AZ323">
            <v>0</v>
          </cell>
          <cell r="BB323">
            <v>0</v>
          </cell>
          <cell r="BC323">
            <v>0</v>
          </cell>
          <cell r="BD323">
            <v>0</v>
          </cell>
          <cell r="BF323">
            <v>0</v>
          </cell>
          <cell r="BG323">
            <v>0</v>
          </cell>
          <cell r="BH323">
            <v>73.092500000000001</v>
          </cell>
          <cell r="BI323">
            <v>0</v>
          </cell>
          <cell r="BL323">
            <v>73.092500000000001</v>
          </cell>
          <cell r="BN323" t="str">
            <v>&lt;--ADMw_F--</v>
          </cell>
          <cell r="BO323">
            <v>0</v>
          </cell>
          <cell r="BP323">
            <v>0</v>
          </cell>
          <cell r="BQ323">
            <v>0</v>
          </cell>
          <cell r="BR323">
            <v>0</v>
          </cell>
          <cell r="BS323">
            <v>0</v>
          </cell>
          <cell r="BT323" t="str">
            <v>&lt;--Spacer--&gt;</v>
          </cell>
          <cell r="BU323" t="str">
            <v>&lt;--Spacer--&gt;</v>
          </cell>
          <cell r="BV323" t="str">
            <v>&lt;--Spacer--&gt;</v>
          </cell>
          <cell r="BW323" t="str">
            <v>&lt;--Spacer--&gt;</v>
          </cell>
          <cell r="BY323">
            <v>0</v>
          </cell>
          <cell r="BZ323">
            <v>0</v>
          </cell>
          <cell r="CA323">
            <v>0</v>
          </cell>
          <cell r="CB323">
            <v>0</v>
          </cell>
          <cell r="CC323">
            <v>0</v>
          </cell>
          <cell r="CD323">
            <v>0</v>
          </cell>
          <cell r="CE323">
            <v>0</v>
          </cell>
          <cell r="CF323">
            <v>0</v>
          </cell>
          <cell r="CG323">
            <v>0</v>
          </cell>
          <cell r="CH323">
            <v>0</v>
          </cell>
          <cell r="CI323">
            <v>72.64</v>
          </cell>
          <cell r="CK323">
            <v>72.64</v>
          </cell>
          <cell r="CL323">
            <v>0</v>
          </cell>
          <cell r="CM323">
            <v>0</v>
          </cell>
          <cell r="CN323" t="str">
            <v>--ADMw_C--&gt;</v>
          </cell>
          <cell r="CO323">
            <v>72.64</v>
          </cell>
          <cell r="CQ323">
            <v>72.64</v>
          </cell>
          <cell r="CR323">
            <v>0</v>
          </cell>
          <cell r="CS323">
            <v>0</v>
          </cell>
          <cell r="CT323">
            <v>0</v>
          </cell>
          <cell r="CU323">
            <v>0</v>
          </cell>
          <cell r="CV323">
            <v>0</v>
          </cell>
          <cell r="CW323">
            <v>0</v>
          </cell>
          <cell r="CY323">
            <v>0</v>
          </cell>
          <cell r="CZ323">
            <v>0</v>
          </cell>
          <cell r="DA323">
            <v>0</v>
          </cell>
          <cell r="DB323">
            <v>0</v>
          </cell>
          <cell r="DD323">
            <v>0</v>
          </cell>
          <cell r="DE323">
            <v>0</v>
          </cell>
          <cell r="DF323">
            <v>0</v>
          </cell>
          <cell r="DG323">
            <v>0</v>
          </cell>
          <cell r="DI323">
            <v>0</v>
          </cell>
          <cell r="DJ323">
            <v>0</v>
          </cell>
          <cell r="DK323">
            <v>0</v>
          </cell>
          <cell r="DL323">
            <v>0</v>
          </cell>
          <cell r="DM323">
            <v>1.81</v>
          </cell>
          <cell r="DN323">
            <v>0.45250000000000001</v>
          </cell>
          <cell r="DP323">
            <v>1.81</v>
          </cell>
          <cell r="DQ323">
            <v>0</v>
          </cell>
          <cell r="DR323">
            <v>0</v>
          </cell>
          <cell r="DT323">
            <v>0</v>
          </cell>
          <cell r="DU323">
            <v>0</v>
          </cell>
          <cell r="DV323">
            <v>0</v>
          </cell>
          <cell r="DX323">
            <v>0</v>
          </cell>
          <cell r="DY323">
            <v>0</v>
          </cell>
          <cell r="DZ323">
            <v>0</v>
          </cell>
          <cell r="EA323">
            <v>73.092500000000001</v>
          </cell>
          <cell r="ED323">
            <v>73.092500000000001</v>
          </cell>
          <cell r="EF323" t="str">
            <v>&lt;--ADMw_C--</v>
          </cell>
          <cell r="EG323">
            <v>0</v>
          </cell>
          <cell r="EH323">
            <v>0</v>
          </cell>
          <cell r="EI323">
            <v>0</v>
          </cell>
          <cell r="EJ323">
            <v>0</v>
          </cell>
          <cell r="EK323">
            <v>0</v>
          </cell>
          <cell r="EL323" t="str">
            <v>&lt;--Spacer--&gt;</v>
          </cell>
          <cell r="EM323" t="str">
            <v>&lt;--Spacer--&gt;</v>
          </cell>
          <cell r="EN323" t="str">
            <v>&lt;--Spacer--&gt;</v>
          </cell>
          <cell r="EO323" t="str">
            <v>&lt;--Spacer--&gt;</v>
          </cell>
          <cell r="FF323" t="str">
            <v>--ADMw_P--&gt;</v>
          </cell>
          <cell r="GX323" t="str">
            <v>&lt;--ADMw_P--</v>
          </cell>
          <cell r="HD323" t="str">
            <v>&lt;--Spacer--&gt;</v>
          </cell>
          <cell r="HE323" t="str">
            <v>&lt;--Spacer--&gt;</v>
          </cell>
          <cell r="HF323" t="str">
            <v>&lt;--Spacer--&gt;</v>
          </cell>
          <cell r="HG323" t="str">
            <v>&lt;--Spacer--&gt;</v>
          </cell>
          <cell r="HX323" t="str">
            <v>--ADMw_O--&gt;</v>
          </cell>
          <cell r="JL323" t="str">
            <v>&lt;--ADMw_O--</v>
          </cell>
          <cell r="JR323">
            <v>43640.35126797454</v>
          </cell>
          <cell r="JS323">
            <v>1</v>
          </cell>
          <cell r="JT323">
            <v>3</v>
          </cell>
        </row>
        <row r="324">
          <cell r="A324">
            <v>5441</v>
          </cell>
          <cell r="B324">
            <v>2249</v>
          </cell>
          <cell r="D324" t="str">
            <v>Wheeler</v>
          </cell>
          <cell r="E324" t="str">
            <v>Mitchell SD 55</v>
          </cell>
          <cell r="F324" t="str">
            <v>Destinations Career Academy of Oregon</v>
          </cell>
          <cell r="H324">
            <v>0</v>
          </cell>
          <cell r="I324">
            <v>0</v>
          </cell>
          <cell r="J324">
            <v>0</v>
          </cell>
          <cell r="K324">
            <v>0</v>
          </cell>
          <cell r="L324">
            <v>0</v>
          </cell>
          <cell r="M324">
            <v>0</v>
          </cell>
          <cell r="N324">
            <v>0</v>
          </cell>
          <cell r="O324">
            <v>0</v>
          </cell>
          <cell r="P324">
            <v>0</v>
          </cell>
          <cell r="Q324">
            <v>0</v>
          </cell>
          <cell r="R324">
            <v>0</v>
          </cell>
          <cell r="T324">
            <v>0</v>
          </cell>
          <cell r="U324">
            <v>0</v>
          </cell>
          <cell r="V324" t="str">
            <v>--ADMw_F--&gt;</v>
          </cell>
          <cell r="W324">
            <v>0</v>
          </cell>
          <cell r="Y324">
            <v>0</v>
          </cell>
          <cell r="Z324">
            <v>0</v>
          </cell>
          <cell r="AA324">
            <v>0</v>
          </cell>
          <cell r="AB324">
            <v>0</v>
          </cell>
          <cell r="AC324">
            <v>0</v>
          </cell>
          <cell r="AD324">
            <v>0</v>
          </cell>
          <cell r="AE324">
            <v>0</v>
          </cell>
          <cell r="AG324">
            <v>0</v>
          </cell>
          <cell r="AH324">
            <v>0</v>
          </cell>
          <cell r="AI324">
            <v>0</v>
          </cell>
          <cell r="AJ324">
            <v>0</v>
          </cell>
          <cell r="AL324">
            <v>0</v>
          </cell>
          <cell r="AM324">
            <v>0</v>
          </cell>
          <cell r="AN324">
            <v>0</v>
          </cell>
          <cell r="AO324">
            <v>0</v>
          </cell>
          <cell r="AQ324">
            <v>0</v>
          </cell>
          <cell r="AR324">
            <v>0</v>
          </cell>
          <cell r="AS324">
            <v>0</v>
          </cell>
          <cell r="AT324">
            <v>0</v>
          </cell>
          <cell r="AU324">
            <v>0</v>
          </cell>
          <cell r="AV324">
            <v>0</v>
          </cell>
          <cell r="AX324">
            <v>0</v>
          </cell>
          <cell r="AY324">
            <v>0</v>
          </cell>
          <cell r="AZ324">
            <v>0</v>
          </cell>
          <cell r="BB324">
            <v>0</v>
          </cell>
          <cell r="BC324">
            <v>0</v>
          </cell>
          <cell r="BD324">
            <v>0</v>
          </cell>
          <cell r="BF324">
            <v>0</v>
          </cell>
          <cell r="BG324">
            <v>0</v>
          </cell>
          <cell r="BH324">
            <v>38.477499999999999</v>
          </cell>
          <cell r="BI324">
            <v>0</v>
          </cell>
          <cell r="BL324">
            <v>38.477499999999999</v>
          </cell>
          <cell r="BN324" t="str">
            <v>&lt;--ADMw_F--</v>
          </cell>
          <cell r="BO324">
            <v>0</v>
          </cell>
          <cell r="BP324">
            <v>0</v>
          </cell>
          <cell r="BQ324">
            <v>0</v>
          </cell>
          <cell r="BR324">
            <v>0</v>
          </cell>
          <cell r="BS324">
            <v>0</v>
          </cell>
          <cell r="BT324" t="str">
            <v>&lt;--Spacer--&gt;</v>
          </cell>
          <cell r="BU324" t="str">
            <v>&lt;--Spacer--&gt;</v>
          </cell>
          <cell r="BV324" t="str">
            <v>&lt;--Spacer--&gt;</v>
          </cell>
          <cell r="BW324" t="str">
            <v>&lt;--Spacer--&gt;</v>
          </cell>
          <cell r="BY324">
            <v>0</v>
          </cell>
          <cell r="BZ324">
            <v>0</v>
          </cell>
          <cell r="CA324">
            <v>0</v>
          </cell>
          <cell r="CB324">
            <v>0</v>
          </cell>
          <cell r="CC324">
            <v>0</v>
          </cell>
          <cell r="CD324">
            <v>0</v>
          </cell>
          <cell r="CE324">
            <v>0</v>
          </cell>
          <cell r="CF324">
            <v>0</v>
          </cell>
          <cell r="CG324">
            <v>0</v>
          </cell>
          <cell r="CH324">
            <v>0</v>
          </cell>
          <cell r="CI324">
            <v>38.24</v>
          </cell>
          <cell r="CK324">
            <v>38.24</v>
          </cell>
          <cell r="CL324">
            <v>0</v>
          </cell>
          <cell r="CM324">
            <v>0</v>
          </cell>
          <cell r="CN324" t="str">
            <v>--ADMw_C--&gt;</v>
          </cell>
          <cell r="CO324">
            <v>38.24</v>
          </cell>
          <cell r="CQ324">
            <v>38.24</v>
          </cell>
          <cell r="CR324">
            <v>0</v>
          </cell>
          <cell r="CS324">
            <v>0</v>
          </cell>
          <cell r="CT324">
            <v>0</v>
          </cell>
          <cell r="CU324">
            <v>0</v>
          </cell>
          <cell r="CV324">
            <v>0</v>
          </cell>
          <cell r="CW324">
            <v>0</v>
          </cell>
          <cell r="CY324">
            <v>0</v>
          </cell>
          <cell r="CZ324">
            <v>0</v>
          </cell>
          <cell r="DA324">
            <v>0</v>
          </cell>
          <cell r="DB324">
            <v>0</v>
          </cell>
          <cell r="DD324">
            <v>0</v>
          </cell>
          <cell r="DE324">
            <v>0</v>
          </cell>
          <cell r="DF324">
            <v>0</v>
          </cell>
          <cell r="DG324">
            <v>0</v>
          </cell>
          <cell r="DI324">
            <v>0</v>
          </cell>
          <cell r="DJ324">
            <v>0</v>
          </cell>
          <cell r="DK324">
            <v>0</v>
          </cell>
          <cell r="DL324">
            <v>0</v>
          </cell>
          <cell r="DM324">
            <v>0.95</v>
          </cell>
          <cell r="DN324">
            <v>0.23749999999999999</v>
          </cell>
          <cell r="DP324">
            <v>0.95</v>
          </cell>
          <cell r="DQ324">
            <v>0</v>
          </cell>
          <cell r="DR324">
            <v>0</v>
          </cell>
          <cell r="DT324">
            <v>0</v>
          </cell>
          <cell r="DU324">
            <v>0</v>
          </cell>
          <cell r="DV324">
            <v>0</v>
          </cell>
          <cell r="DX324">
            <v>0</v>
          </cell>
          <cell r="DY324">
            <v>0</v>
          </cell>
          <cell r="DZ324">
            <v>0</v>
          </cell>
          <cell r="EA324">
            <v>38.477499999999999</v>
          </cell>
          <cell r="ED324">
            <v>38.477499999999999</v>
          </cell>
          <cell r="EF324" t="str">
            <v>&lt;--ADMw_C--</v>
          </cell>
          <cell r="EG324">
            <v>0</v>
          </cell>
          <cell r="EH324">
            <v>0</v>
          </cell>
          <cell r="EI324">
            <v>0</v>
          </cell>
          <cell r="EJ324">
            <v>0</v>
          </cell>
          <cell r="EK324">
            <v>0</v>
          </cell>
          <cell r="EL324" t="str">
            <v>&lt;--Spacer--&gt;</v>
          </cell>
          <cell r="EM324" t="str">
            <v>&lt;--Spacer--&gt;</v>
          </cell>
          <cell r="EN324" t="str">
            <v>&lt;--Spacer--&gt;</v>
          </cell>
          <cell r="EO324" t="str">
            <v>&lt;--Spacer--&gt;</v>
          </cell>
          <cell r="FF324" t="str">
            <v>--ADMw_P--&gt;</v>
          </cell>
          <cell r="GX324" t="str">
            <v>&lt;--ADMw_P--</v>
          </cell>
          <cell r="HD324" t="str">
            <v>&lt;--Spacer--&gt;</v>
          </cell>
          <cell r="HE324" t="str">
            <v>&lt;--Spacer--&gt;</v>
          </cell>
          <cell r="HF324" t="str">
            <v>&lt;--Spacer--&gt;</v>
          </cell>
          <cell r="HG324" t="str">
            <v>&lt;--Spacer--&gt;</v>
          </cell>
          <cell r="HX324" t="str">
            <v>--ADMw_O--&gt;</v>
          </cell>
          <cell r="JL324" t="str">
            <v>&lt;--ADMw_O--</v>
          </cell>
          <cell r="JR324">
            <v>43640.35126797454</v>
          </cell>
          <cell r="JS324">
            <v>1</v>
          </cell>
          <cell r="JT324">
            <v>3</v>
          </cell>
        </row>
        <row r="325">
          <cell r="A325">
            <v>2251</v>
          </cell>
          <cell r="B325">
            <v>2251</v>
          </cell>
          <cell r="C325" t="str">
            <v>36001</v>
          </cell>
          <cell r="D325" t="str">
            <v>Yamhill</v>
          </cell>
          <cell r="E325" t="str">
            <v>Yamhill Carlton SD 1</v>
          </cell>
          <cell r="G325">
            <v>2117</v>
          </cell>
          <cell r="H325">
            <v>3437211</v>
          </cell>
          <cell r="I325">
            <v>0</v>
          </cell>
          <cell r="J325">
            <v>0</v>
          </cell>
          <cell r="K325">
            <v>0</v>
          </cell>
          <cell r="L325">
            <v>0</v>
          </cell>
          <cell r="M325">
            <v>0</v>
          </cell>
          <cell r="N325">
            <v>0</v>
          </cell>
          <cell r="O325">
            <v>0</v>
          </cell>
          <cell r="P325">
            <v>11.79</v>
          </cell>
          <cell r="Q325">
            <v>725000</v>
          </cell>
          <cell r="R325">
            <v>1015</v>
          </cell>
          <cell r="S325">
            <v>1015</v>
          </cell>
          <cell r="T325">
            <v>1015</v>
          </cell>
          <cell r="U325">
            <v>0</v>
          </cell>
          <cell r="V325" t="str">
            <v>--ADMw_F--&gt;</v>
          </cell>
          <cell r="W325">
            <v>1015</v>
          </cell>
          <cell r="X325">
            <v>1015</v>
          </cell>
          <cell r="Y325">
            <v>1015</v>
          </cell>
          <cell r="Z325">
            <v>0</v>
          </cell>
          <cell r="AA325">
            <v>121</v>
          </cell>
          <cell r="AB325">
            <v>111.65</v>
          </cell>
          <cell r="AC325">
            <v>7.2</v>
          </cell>
          <cell r="AD325">
            <v>12</v>
          </cell>
          <cell r="AE325">
            <v>6</v>
          </cell>
          <cell r="AF325">
            <v>12</v>
          </cell>
          <cell r="AG325">
            <v>12</v>
          </cell>
          <cell r="AH325">
            <v>0</v>
          </cell>
          <cell r="AI325">
            <v>0</v>
          </cell>
          <cell r="AJ325">
            <v>0</v>
          </cell>
          <cell r="AK325">
            <v>0</v>
          </cell>
          <cell r="AL325">
            <v>0</v>
          </cell>
          <cell r="AM325">
            <v>0</v>
          </cell>
          <cell r="AN325">
            <v>0</v>
          </cell>
          <cell r="AO325">
            <v>0</v>
          </cell>
          <cell r="AP325">
            <v>0</v>
          </cell>
          <cell r="AQ325">
            <v>0</v>
          </cell>
          <cell r="AR325">
            <v>0</v>
          </cell>
          <cell r="AS325">
            <v>4</v>
          </cell>
          <cell r="AT325">
            <v>1</v>
          </cell>
          <cell r="AU325">
            <v>74.010000000000005</v>
          </cell>
          <cell r="AV325">
            <v>18.502500000000001</v>
          </cell>
          <cell r="AW325">
            <v>74.010000000000005</v>
          </cell>
          <cell r="AX325">
            <v>74.010000000000005</v>
          </cell>
          <cell r="AY325">
            <v>0</v>
          </cell>
          <cell r="AZ325">
            <v>0</v>
          </cell>
          <cell r="BA325">
            <v>0</v>
          </cell>
          <cell r="BB325">
            <v>0</v>
          </cell>
          <cell r="BC325">
            <v>0</v>
          </cell>
          <cell r="BD325">
            <v>0</v>
          </cell>
          <cell r="BE325">
            <v>0</v>
          </cell>
          <cell r="BF325">
            <v>0</v>
          </cell>
          <cell r="BG325">
            <v>0</v>
          </cell>
          <cell r="BH325">
            <v>1142.3234</v>
          </cell>
          <cell r="BI325">
            <v>1159.3525</v>
          </cell>
          <cell r="BJ325">
            <v>1142.3234</v>
          </cell>
          <cell r="BK325">
            <v>1159.3525</v>
          </cell>
          <cell r="BL325">
            <v>1159.3525</v>
          </cell>
          <cell r="BM325">
            <v>1159.3525</v>
          </cell>
          <cell r="BN325" t="str">
            <v>&lt;--ADMw_F--</v>
          </cell>
          <cell r="BO325">
            <v>-3.3830000000000002E-3</v>
          </cell>
          <cell r="BP325">
            <v>0</v>
          </cell>
          <cell r="BQ325">
            <v>714.29</v>
          </cell>
          <cell r="BR325">
            <v>58</v>
          </cell>
          <cell r="BS325">
            <v>0.7</v>
          </cell>
          <cell r="BT325" t="str">
            <v>&lt;--Spacer--&gt;</v>
          </cell>
          <cell r="BU325" t="str">
            <v>&lt;--Spacer--&gt;</v>
          </cell>
          <cell r="BV325" t="str">
            <v>&lt;--Spacer--&gt;</v>
          </cell>
          <cell r="BW325" t="str">
            <v>&lt;--Spacer--&gt;</v>
          </cell>
          <cell r="BX325">
            <v>2117</v>
          </cell>
          <cell r="BY325">
            <v>3170000</v>
          </cell>
          <cell r="BZ325">
            <v>0</v>
          </cell>
          <cell r="CA325">
            <v>0</v>
          </cell>
          <cell r="CB325">
            <v>0</v>
          </cell>
          <cell r="CC325">
            <v>0</v>
          </cell>
          <cell r="CD325">
            <v>0</v>
          </cell>
          <cell r="CE325">
            <v>0</v>
          </cell>
          <cell r="CF325">
            <v>0</v>
          </cell>
          <cell r="CG325">
            <v>10.47</v>
          </cell>
          <cell r="CH325">
            <v>710000</v>
          </cell>
          <cell r="CI325">
            <v>1001.19</v>
          </cell>
          <cell r="CJ325">
            <v>1001.19</v>
          </cell>
          <cell r="CK325">
            <v>1001.19</v>
          </cell>
          <cell r="CL325">
            <v>0</v>
          </cell>
          <cell r="CM325">
            <v>0</v>
          </cell>
          <cell r="CN325" t="str">
            <v>--ADMw_C--&gt;</v>
          </cell>
          <cell r="CO325">
            <v>1001.19</v>
          </cell>
          <cell r="CP325">
            <v>1001.19</v>
          </cell>
          <cell r="CQ325">
            <v>1001.19</v>
          </cell>
          <cell r="CR325">
            <v>0</v>
          </cell>
          <cell r="CS325">
            <v>121</v>
          </cell>
          <cell r="CT325">
            <v>110.1309</v>
          </cell>
          <cell r="CU325">
            <v>7.2</v>
          </cell>
          <cell r="CV325">
            <v>8.0299999999999994</v>
          </cell>
          <cell r="CW325">
            <v>4.0149999999999997</v>
          </cell>
          <cell r="CX325">
            <v>8.0299999999999994</v>
          </cell>
          <cell r="CY325">
            <v>8.0299999999999994</v>
          </cell>
          <cell r="CZ325">
            <v>0</v>
          </cell>
          <cell r="DA325">
            <v>0</v>
          </cell>
          <cell r="DB325">
            <v>0</v>
          </cell>
          <cell r="DC325">
            <v>0</v>
          </cell>
          <cell r="DD325">
            <v>0</v>
          </cell>
          <cell r="DE325">
            <v>0</v>
          </cell>
          <cell r="DF325">
            <v>0</v>
          </cell>
          <cell r="DG325">
            <v>0</v>
          </cell>
          <cell r="DH325">
            <v>0</v>
          </cell>
          <cell r="DI325">
            <v>0</v>
          </cell>
          <cell r="DJ325">
            <v>0</v>
          </cell>
          <cell r="DK325">
            <v>4</v>
          </cell>
          <cell r="DL325">
            <v>1</v>
          </cell>
          <cell r="DM325">
            <v>75.150000000000006</v>
          </cell>
          <cell r="DN325">
            <v>18.787500000000001</v>
          </cell>
          <cell r="DO325">
            <v>75.150000000000006</v>
          </cell>
          <cell r="DP325">
            <v>75.150000000000006</v>
          </cell>
          <cell r="DQ325">
            <v>0</v>
          </cell>
          <cell r="DR325">
            <v>0</v>
          </cell>
          <cell r="DS325">
            <v>0</v>
          </cell>
          <cell r="DT325">
            <v>0</v>
          </cell>
          <cell r="DU325">
            <v>0</v>
          </cell>
          <cell r="DV325">
            <v>0</v>
          </cell>
          <cell r="DW325">
            <v>0</v>
          </cell>
          <cell r="DX325">
            <v>0</v>
          </cell>
          <cell r="DY325">
            <v>0</v>
          </cell>
          <cell r="DZ325">
            <v>1171.6360999999999</v>
          </cell>
          <cell r="EA325">
            <v>1142.3234</v>
          </cell>
          <cell r="EB325">
            <v>1171.6360999999999</v>
          </cell>
          <cell r="EC325">
            <v>1142.3234</v>
          </cell>
          <cell r="ED325">
            <v>1171.6360999999999</v>
          </cell>
          <cell r="EE325">
            <v>1171.6360999999999</v>
          </cell>
          <cell r="EF325" t="str">
            <v>&lt;--ADMw_C--</v>
          </cell>
          <cell r="EG325">
            <v>-1.1684E-2</v>
          </cell>
          <cell r="EH325">
            <v>0</v>
          </cell>
          <cell r="EI325">
            <v>700.87</v>
          </cell>
          <cell r="EJ325">
            <v>60</v>
          </cell>
          <cell r="EK325">
            <v>0.7</v>
          </cell>
          <cell r="EL325" t="str">
            <v>&lt;--Spacer--&gt;</v>
          </cell>
          <cell r="EM325" t="str">
            <v>&lt;--Spacer--&gt;</v>
          </cell>
          <cell r="EN325" t="str">
            <v>&lt;--Spacer--&gt;</v>
          </cell>
          <cell r="EO325" t="str">
            <v>&lt;--Spacer--&gt;</v>
          </cell>
          <cell r="EP325">
            <v>2117</v>
          </cell>
          <cell r="EQ325">
            <v>3068074</v>
          </cell>
          <cell r="ER325">
            <v>0</v>
          </cell>
          <cell r="ES325">
            <v>108553</v>
          </cell>
          <cell r="ET325">
            <v>3667</v>
          </cell>
          <cell r="EU325">
            <v>0</v>
          </cell>
          <cell r="EV325">
            <v>0</v>
          </cell>
          <cell r="EW325">
            <v>0</v>
          </cell>
          <cell r="EX325">
            <v>0</v>
          </cell>
          <cell r="EY325">
            <v>11.79</v>
          </cell>
          <cell r="EZ325">
            <v>691646</v>
          </cell>
          <cell r="FA325">
            <v>1020.01</v>
          </cell>
          <cell r="FB325">
            <v>1020.01</v>
          </cell>
          <cell r="FC325">
            <v>1020.01</v>
          </cell>
          <cell r="FD325">
            <v>0</v>
          </cell>
          <cell r="FE325">
            <v>0</v>
          </cell>
          <cell r="FF325" t="str">
            <v>--ADMw_P--&gt;</v>
          </cell>
          <cell r="FG325">
            <v>1020.01</v>
          </cell>
          <cell r="FH325">
            <v>1020.01</v>
          </cell>
          <cell r="FI325">
            <v>1020.01</v>
          </cell>
          <cell r="FJ325">
            <v>0</v>
          </cell>
          <cell r="FK325">
            <v>136</v>
          </cell>
          <cell r="FL325">
            <v>112.2011</v>
          </cell>
          <cell r="FM325">
            <v>7.2</v>
          </cell>
          <cell r="FN325">
            <v>14.82</v>
          </cell>
          <cell r="FO325">
            <v>7.41</v>
          </cell>
          <cell r="FP325">
            <v>14.82</v>
          </cell>
          <cell r="FQ325">
            <v>14.82</v>
          </cell>
          <cell r="FR325">
            <v>0</v>
          </cell>
          <cell r="FS325">
            <v>0</v>
          </cell>
          <cell r="FT325">
            <v>0</v>
          </cell>
          <cell r="FU325">
            <v>0</v>
          </cell>
          <cell r="FV325">
            <v>0</v>
          </cell>
          <cell r="FW325">
            <v>0</v>
          </cell>
          <cell r="FX325">
            <v>0</v>
          </cell>
          <cell r="FY325">
            <v>0</v>
          </cell>
          <cell r="FZ325">
            <v>0</v>
          </cell>
          <cell r="GA325">
            <v>0</v>
          </cell>
          <cell r="GB325">
            <v>0</v>
          </cell>
          <cell r="GC325">
            <v>2</v>
          </cell>
          <cell r="GD325">
            <v>0.5</v>
          </cell>
          <cell r="GE325">
            <v>97.26</v>
          </cell>
          <cell r="GF325">
            <v>24.315000000000001</v>
          </cell>
          <cell r="GG325">
            <v>97.26</v>
          </cell>
          <cell r="GH325">
            <v>97.26</v>
          </cell>
          <cell r="GI325">
            <v>0</v>
          </cell>
          <cell r="GJ325">
            <v>0</v>
          </cell>
          <cell r="GK325">
            <v>0</v>
          </cell>
          <cell r="GL325">
            <v>0</v>
          </cell>
          <cell r="GM325">
            <v>0</v>
          </cell>
          <cell r="GN325">
            <v>0</v>
          </cell>
          <cell r="GO325">
            <v>0</v>
          </cell>
          <cell r="GP325">
            <v>0</v>
          </cell>
          <cell r="GQ325">
            <v>0</v>
          </cell>
          <cell r="GR325">
            <v>1177.8227999999999</v>
          </cell>
          <cell r="GS325">
            <v>1171.6360999999999</v>
          </cell>
          <cell r="GT325">
            <v>1177.8227999999999</v>
          </cell>
          <cell r="GU325">
            <v>1171.6360999999999</v>
          </cell>
          <cell r="GV325">
            <v>1177.8227999999999</v>
          </cell>
          <cell r="GW325">
            <v>1177.8227999999999</v>
          </cell>
          <cell r="GX325" t="str">
            <v>&lt;--ADMw_P--</v>
          </cell>
          <cell r="GY325">
            <v>-1.282E-2</v>
          </cell>
          <cell r="GZ325">
            <v>0</v>
          </cell>
          <cell r="HA325">
            <v>678.08</v>
          </cell>
          <cell r="HB325">
            <v>54</v>
          </cell>
          <cell r="HC325">
            <v>0.7</v>
          </cell>
          <cell r="HD325" t="str">
            <v>&lt;--Spacer--&gt;</v>
          </cell>
          <cell r="HE325" t="str">
            <v>&lt;--Spacer--&gt;</v>
          </cell>
          <cell r="HF325" t="str">
            <v>&lt;--Spacer--&gt;</v>
          </cell>
          <cell r="HG325" t="str">
            <v>&lt;--Spacer--&gt;</v>
          </cell>
          <cell r="HH325">
            <v>2117</v>
          </cell>
          <cell r="HI325">
            <v>2961143</v>
          </cell>
          <cell r="HJ325">
            <v>0</v>
          </cell>
          <cell r="HK325">
            <v>139078</v>
          </cell>
          <cell r="HL325">
            <v>1095</v>
          </cell>
          <cell r="HM325">
            <v>0</v>
          </cell>
          <cell r="HN325">
            <v>0</v>
          </cell>
          <cell r="HO325">
            <v>0</v>
          </cell>
          <cell r="HP325">
            <v>0</v>
          </cell>
          <cell r="HQ325">
            <v>11.71</v>
          </cell>
          <cell r="HR325">
            <v>728508</v>
          </cell>
          <cell r="HS325">
            <v>1029.48</v>
          </cell>
          <cell r="HT325">
            <v>1029.48</v>
          </cell>
          <cell r="HU325">
            <v>1029.48</v>
          </cell>
          <cell r="HV325">
            <v>0</v>
          </cell>
          <cell r="HW325">
            <v>0</v>
          </cell>
          <cell r="HX325" t="str">
            <v>--ADMw_O--&gt;</v>
          </cell>
          <cell r="HY325">
            <v>1029.48</v>
          </cell>
          <cell r="HZ325">
            <v>1029.48</v>
          </cell>
          <cell r="IA325">
            <v>1029.48</v>
          </cell>
          <cell r="IB325">
            <v>0</v>
          </cell>
          <cell r="IC325">
            <v>140</v>
          </cell>
          <cell r="ID325">
            <v>113.2428</v>
          </cell>
          <cell r="IE325">
            <v>9.6999999999999993</v>
          </cell>
          <cell r="IF325">
            <v>13.44</v>
          </cell>
          <cell r="IG325">
            <v>6.72</v>
          </cell>
          <cell r="IH325">
            <v>13.44</v>
          </cell>
          <cell r="II325">
            <v>13.44</v>
          </cell>
          <cell r="IJ325">
            <v>0</v>
          </cell>
          <cell r="IK325">
            <v>0.15</v>
          </cell>
          <cell r="IL325">
            <v>0.15</v>
          </cell>
          <cell r="IM325">
            <v>0.15</v>
          </cell>
          <cell r="IN325">
            <v>0.15</v>
          </cell>
          <cell r="IO325">
            <v>0</v>
          </cell>
          <cell r="IP325">
            <v>0</v>
          </cell>
          <cell r="IQ325">
            <v>0</v>
          </cell>
          <cell r="IR325">
            <v>0</v>
          </cell>
          <cell r="IS325">
            <v>0</v>
          </cell>
          <cell r="IT325">
            <v>0</v>
          </cell>
          <cell r="IU325">
            <v>1</v>
          </cell>
          <cell r="IV325">
            <v>0.25</v>
          </cell>
          <cell r="IW325">
            <v>73.12</v>
          </cell>
          <cell r="IX325">
            <v>18.28</v>
          </cell>
          <cell r="IY325">
            <v>73.12</v>
          </cell>
          <cell r="IZ325">
            <v>73.12</v>
          </cell>
          <cell r="JA325">
            <v>0</v>
          </cell>
          <cell r="JB325">
            <v>0</v>
          </cell>
          <cell r="JC325">
            <v>0</v>
          </cell>
          <cell r="JD325">
            <v>0</v>
          </cell>
          <cell r="JE325">
            <v>0</v>
          </cell>
          <cell r="JF325">
            <v>0</v>
          </cell>
          <cell r="JG325">
            <v>0</v>
          </cell>
          <cell r="JH325">
            <v>0</v>
          </cell>
          <cell r="JI325">
            <v>0</v>
          </cell>
          <cell r="JJ325">
            <v>1177.8227999999999</v>
          </cell>
          <cell r="JK325">
            <v>1177.8227999999999</v>
          </cell>
          <cell r="JL325" t="str">
            <v>&lt;--ADMw_O--</v>
          </cell>
          <cell r="JM325">
            <v>-1.4633E-2</v>
          </cell>
          <cell r="JN325">
            <v>0</v>
          </cell>
          <cell r="JO325">
            <v>707.65</v>
          </cell>
          <cell r="JP325">
            <v>64</v>
          </cell>
          <cell r="JQ325">
            <v>0.7</v>
          </cell>
          <cell r="JR325">
            <v>43640.35126797454</v>
          </cell>
          <cell r="JS325">
            <v>1</v>
          </cell>
          <cell r="JT325">
            <v>2</v>
          </cell>
        </row>
        <row r="326">
          <cell r="A326">
            <v>2252</v>
          </cell>
          <cell r="B326">
            <v>2252</v>
          </cell>
          <cell r="C326" t="str">
            <v>36004</v>
          </cell>
          <cell r="D326" t="str">
            <v>Yamhill</v>
          </cell>
          <cell r="E326" t="str">
            <v>Amity SD 4J</v>
          </cell>
          <cell r="G326">
            <v>2117</v>
          </cell>
          <cell r="H326">
            <v>1630000</v>
          </cell>
          <cell r="I326">
            <v>0</v>
          </cell>
          <cell r="J326">
            <v>0</v>
          </cell>
          <cell r="K326">
            <v>1000</v>
          </cell>
          <cell r="L326">
            <v>0</v>
          </cell>
          <cell r="M326">
            <v>0</v>
          </cell>
          <cell r="N326">
            <v>0</v>
          </cell>
          <cell r="O326">
            <v>0</v>
          </cell>
          <cell r="P326">
            <v>11.71</v>
          </cell>
          <cell r="Q326">
            <v>295000</v>
          </cell>
          <cell r="R326">
            <v>821</v>
          </cell>
          <cell r="S326">
            <v>821</v>
          </cell>
          <cell r="T326">
            <v>821</v>
          </cell>
          <cell r="U326">
            <v>0</v>
          </cell>
          <cell r="V326" t="str">
            <v>--ADMw_F--&gt;</v>
          </cell>
          <cell r="W326">
            <v>821</v>
          </cell>
          <cell r="X326">
            <v>821</v>
          </cell>
          <cell r="Y326">
            <v>821</v>
          </cell>
          <cell r="Z326">
            <v>0</v>
          </cell>
          <cell r="AA326">
            <v>131</v>
          </cell>
          <cell r="AB326">
            <v>90.31</v>
          </cell>
          <cell r="AC326">
            <v>3.9</v>
          </cell>
          <cell r="AD326">
            <v>25</v>
          </cell>
          <cell r="AE326">
            <v>12.5</v>
          </cell>
          <cell r="AF326">
            <v>25</v>
          </cell>
          <cell r="AG326">
            <v>25</v>
          </cell>
          <cell r="AH326">
            <v>0</v>
          </cell>
          <cell r="AI326">
            <v>0</v>
          </cell>
          <cell r="AJ326">
            <v>0</v>
          </cell>
          <cell r="AK326">
            <v>0</v>
          </cell>
          <cell r="AL326">
            <v>0</v>
          </cell>
          <cell r="AM326">
            <v>0</v>
          </cell>
          <cell r="AN326">
            <v>0</v>
          </cell>
          <cell r="AO326">
            <v>0</v>
          </cell>
          <cell r="AP326">
            <v>0</v>
          </cell>
          <cell r="AQ326">
            <v>0</v>
          </cell>
          <cell r="AR326">
            <v>0</v>
          </cell>
          <cell r="AS326">
            <v>6</v>
          </cell>
          <cell r="AT326">
            <v>1.5</v>
          </cell>
          <cell r="AU326">
            <v>100.89</v>
          </cell>
          <cell r="AV326">
            <v>25.2225</v>
          </cell>
          <cell r="AW326">
            <v>100.89</v>
          </cell>
          <cell r="AX326">
            <v>100.89</v>
          </cell>
          <cell r="AY326">
            <v>0</v>
          </cell>
          <cell r="AZ326">
            <v>0</v>
          </cell>
          <cell r="BA326">
            <v>0</v>
          </cell>
          <cell r="BB326">
            <v>0</v>
          </cell>
          <cell r="BC326">
            <v>0</v>
          </cell>
          <cell r="BD326">
            <v>61.9</v>
          </cell>
          <cell r="BE326">
            <v>61.9</v>
          </cell>
          <cell r="BF326">
            <v>61.9</v>
          </cell>
          <cell r="BG326">
            <v>0</v>
          </cell>
          <cell r="BH326">
            <v>985.31529999999998</v>
          </cell>
          <cell r="BI326">
            <v>1016.3325</v>
          </cell>
          <cell r="BJ326">
            <v>1024.8752999999999</v>
          </cell>
          <cell r="BK326">
            <v>1016.3325</v>
          </cell>
          <cell r="BL326">
            <v>1016.3325</v>
          </cell>
          <cell r="BM326">
            <v>1024.8752999999999</v>
          </cell>
          <cell r="BN326" t="str">
            <v>&lt;--ADMw_F--</v>
          </cell>
          <cell r="BO326">
            <v>-7.5420000000000001E-3</v>
          </cell>
          <cell r="BP326">
            <v>0</v>
          </cell>
          <cell r="BQ326">
            <v>359.32</v>
          </cell>
          <cell r="BR326">
            <v>6</v>
          </cell>
          <cell r="BS326">
            <v>0.7</v>
          </cell>
          <cell r="BT326" t="str">
            <v>&lt;--Spacer--&gt;</v>
          </cell>
          <cell r="BU326" t="str">
            <v>&lt;--Spacer--&gt;</v>
          </cell>
          <cell r="BV326" t="str">
            <v>&lt;--Spacer--&gt;</v>
          </cell>
          <cell r="BW326" t="str">
            <v>&lt;--Spacer--&gt;</v>
          </cell>
          <cell r="BX326">
            <v>2117</v>
          </cell>
          <cell r="BY326">
            <v>1620000</v>
          </cell>
          <cell r="BZ326">
            <v>0</v>
          </cell>
          <cell r="CA326">
            <v>0</v>
          </cell>
          <cell r="CB326">
            <v>1000</v>
          </cell>
          <cell r="CC326">
            <v>0</v>
          </cell>
          <cell r="CD326">
            <v>0</v>
          </cell>
          <cell r="CE326">
            <v>0</v>
          </cell>
          <cell r="CF326">
            <v>0</v>
          </cell>
          <cell r="CG326">
            <v>11.95</v>
          </cell>
          <cell r="CH326">
            <v>295000</v>
          </cell>
          <cell r="CI326">
            <v>790.35</v>
          </cell>
          <cell r="CJ326">
            <v>828.73</v>
          </cell>
          <cell r="CK326">
            <v>790.35</v>
          </cell>
          <cell r="CL326">
            <v>38.380000000000003</v>
          </cell>
          <cell r="CM326">
            <v>0</v>
          </cell>
          <cell r="CN326" t="str">
            <v>--ADMw_C--&gt;</v>
          </cell>
          <cell r="CO326">
            <v>790.35</v>
          </cell>
          <cell r="CP326">
            <v>828.73</v>
          </cell>
          <cell r="CQ326">
            <v>790.35</v>
          </cell>
          <cell r="CR326">
            <v>38.380000000000003</v>
          </cell>
          <cell r="CS326">
            <v>129</v>
          </cell>
          <cell r="CT326">
            <v>91.160300000000007</v>
          </cell>
          <cell r="CU326">
            <v>3.9</v>
          </cell>
          <cell r="CV326">
            <v>24.45</v>
          </cell>
          <cell r="CW326">
            <v>12.225</v>
          </cell>
          <cell r="CX326">
            <v>24.45</v>
          </cell>
          <cell r="CY326">
            <v>24.45</v>
          </cell>
          <cell r="CZ326">
            <v>0</v>
          </cell>
          <cell r="DA326">
            <v>0</v>
          </cell>
          <cell r="DB326">
            <v>0</v>
          </cell>
          <cell r="DC326">
            <v>0</v>
          </cell>
          <cell r="DD326">
            <v>0</v>
          </cell>
          <cell r="DE326">
            <v>0</v>
          </cell>
          <cell r="DF326">
            <v>0</v>
          </cell>
          <cell r="DG326">
            <v>0</v>
          </cell>
          <cell r="DH326">
            <v>0</v>
          </cell>
          <cell r="DI326">
            <v>0</v>
          </cell>
          <cell r="DJ326">
            <v>0</v>
          </cell>
          <cell r="DK326">
            <v>6</v>
          </cell>
          <cell r="DL326">
            <v>1.5</v>
          </cell>
          <cell r="DM326">
            <v>97.12</v>
          </cell>
          <cell r="DN326">
            <v>24.28</v>
          </cell>
          <cell r="DO326">
            <v>101.84</v>
          </cell>
          <cell r="DP326">
            <v>97.12</v>
          </cell>
          <cell r="DQ326">
            <v>4.72</v>
          </cell>
          <cell r="DR326">
            <v>0</v>
          </cell>
          <cell r="DS326">
            <v>0</v>
          </cell>
          <cell r="DT326">
            <v>0</v>
          </cell>
          <cell r="DU326">
            <v>0</v>
          </cell>
          <cell r="DV326">
            <v>61.9</v>
          </cell>
          <cell r="DW326">
            <v>61.9</v>
          </cell>
          <cell r="DX326">
            <v>61.9</v>
          </cell>
          <cell r="DY326">
            <v>0</v>
          </cell>
          <cell r="DZ326">
            <v>1024.1110000000001</v>
          </cell>
          <cell r="EA326">
            <v>985.31529999999998</v>
          </cell>
          <cell r="EB326">
            <v>1062.5235</v>
          </cell>
          <cell r="EC326">
            <v>1024.8752999999999</v>
          </cell>
          <cell r="ED326">
            <v>1024.1110000000001</v>
          </cell>
          <cell r="EE326">
            <v>1062.5235</v>
          </cell>
          <cell r="EF326" t="str">
            <v>&lt;--ADMw_C--</v>
          </cell>
          <cell r="EG326">
            <v>-1.1140000000000001E-2</v>
          </cell>
          <cell r="EH326">
            <v>0</v>
          </cell>
          <cell r="EI326">
            <v>352</v>
          </cell>
          <cell r="EJ326">
            <v>6</v>
          </cell>
          <cell r="EK326">
            <v>0.7</v>
          </cell>
          <cell r="EL326" t="str">
            <v>&lt;--Spacer--&gt;</v>
          </cell>
          <cell r="EM326" t="str">
            <v>&lt;--Spacer--&gt;</v>
          </cell>
          <cell r="EN326" t="str">
            <v>&lt;--Spacer--&gt;</v>
          </cell>
          <cell r="EO326" t="str">
            <v>&lt;--Spacer--&gt;</v>
          </cell>
          <cell r="EP326">
            <v>2117</v>
          </cell>
          <cell r="EQ326">
            <v>1672016</v>
          </cell>
          <cell r="ER326">
            <v>3</v>
          </cell>
          <cell r="ES326">
            <v>91220</v>
          </cell>
          <cell r="ET326">
            <v>2933</v>
          </cell>
          <cell r="EU326">
            <v>0</v>
          </cell>
          <cell r="EV326">
            <v>0</v>
          </cell>
          <cell r="EW326">
            <v>0</v>
          </cell>
          <cell r="EX326">
            <v>0</v>
          </cell>
          <cell r="EY326">
            <v>11.71</v>
          </cell>
          <cell r="EZ326">
            <v>412620</v>
          </cell>
          <cell r="FA326">
            <v>826.56</v>
          </cell>
          <cell r="FB326">
            <v>863.85</v>
          </cell>
          <cell r="FC326">
            <v>826.56</v>
          </cell>
          <cell r="FD326">
            <v>37.29</v>
          </cell>
          <cell r="FE326">
            <v>0</v>
          </cell>
          <cell r="FF326" t="str">
            <v>--ADMw_P--&gt;</v>
          </cell>
          <cell r="FG326">
            <v>826.56</v>
          </cell>
          <cell r="FH326">
            <v>863.85</v>
          </cell>
          <cell r="FI326">
            <v>826.56</v>
          </cell>
          <cell r="FJ326">
            <v>37.29</v>
          </cell>
          <cell r="FK326">
            <v>129</v>
          </cell>
          <cell r="FL326">
            <v>95.023499999999999</v>
          </cell>
          <cell r="FM326">
            <v>3.9</v>
          </cell>
          <cell r="FN326">
            <v>21.2</v>
          </cell>
          <cell r="FO326">
            <v>10.6</v>
          </cell>
          <cell r="FP326">
            <v>21.2</v>
          </cell>
          <cell r="FQ326">
            <v>21.2</v>
          </cell>
          <cell r="FR326">
            <v>0</v>
          </cell>
          <cell r="FS326">
            <v>0</v>
          </cell>
          <cell r="FT326">
            <v>0</v>
          </cell>
          <cell r="FU326">
            <v>0</v>
          </cell>
          <cell r="FV326">
            <v>0</v>
          </cell>
          <cell r="FW326">
            <v>0</v>
          </cell>
          <cell r="FX326">
            <v>0</v>
          </cell>
          <cell r="FY326">
            <v>0</v>
          </cell>
          <cell r="FZ326">
            <v>0</v>
          </cell>
          <cell r="GA326">
            <v>0</v>
          </cell>
          <cell r="GB326">
            <v>0</v>
          </cell>
          <cell r="GC326">
            <v>5</v>
          </cell>
          <cell r="GD326">
            <v>1.25</v>
          </cell>
          <cell r="GE326">
            <v>99.51</v>
          </cell>
          <cell r="GF326">
            <v>24.877500000000001</v>
          </cell>
          <cell r="GG326">
            <v>104</v>
          </cell>
          <cell r="GH326">
            <v>99.51</v>
          </cell>
          <cell r="GI326">
            <v>4.49</v>
          </cell>
          <cell r="GJ326">
            <v>0</v>
          </cell>
          <cell r="GK326">
            <v>0</v>
          </cell>
          <cell r="GL326">
            <v>0</v>
          </cell>
          <cell r="GM326">
            <v>0</v>
          </cell>
          <cell r="GN326">
            <v>61.9</v>
          </cell>
          <cell r="GO326">
            <v>61.9</v>
          </cell>
          <cell r="GP326">
            <v>61.9</v>
          </cell>
          <cell r="GQ326">
            <v>0</v>
          </cell>
          <cell r="GR326">
            <v>1013.2671</v>
          </cell>
          <cell r="GS326">
            <v>1024.1110000000001</v>
          </cell>
          <cell r="GT326">
            <v>1062.4546</v>
          </cell>
          <cell r="GU326">
            <v>1062.5235</v>
          </cell>
          <cell r="GV326">
            <v>1024.1110000000001</v>
          </cell>
          <cell r="GW326">
            <v>1062.5235</v>
          </cell>
          <cell r="GX326" t="str">
            <v>&lt;--ADMw_P--</v>
          </cell>
          <cell r="GY326">
            <v>-7.0889999999999998E-3</v>
          </cell>
          <cell r="GZ326">
            <v>0</v>
          </cell>
          <cell r="HA326">
            <v>477.65</v>
          </cell>
          <cell r="HB326">
            <v>20</v>
          </cell>
          <cell r="HC326">
            <v>0.7</v>
          </cell>
          <cell r="HD326" t="str">
            <v>&lt;--Spacer--&gt;</v>
          </cell>
          <cell r="HE326" t="str">
            <v>&lt;--Spacer--&gt;</v>
          </cell>
          <cell r="HF326" t="str">
            <v>&lt;--Spacer--&gt;</v>
          </cell>
          <cell r="HG326" t="str">
            <v>&lt;--Spacer--&gt;</v>
          </cell>
          <cell r="HH326">
            <v>2117</v>
          </cell>
          <cell r="HI326">
            <v>1601685</v>
          </cell>
          <cell r="HJ326">
            <v>0</v>
          </cell>
          <cell r="HK326">
            <v>110581</v>
          </cell>
          <cell r="HL326">
            <v>826</v>
          </cell>
          <cell r="HM326">
            <v>0</v>
          </cell>
          <cell r="HN326">
            <v>0</v>
          </cell>
          <cell r="HO326">
            <v>0</v>
          </cell>
          <cell r="HP326">
            <v>0</v>
          </cell>
          <cell r="HQ326">
            <v>11.95</v>
          </cell>
          <cell r="HR326">
            <v>414671</v>
          </cell>
          <cell r="HS326">
            <v>818.7</v>
          </cell>
          <cell r="HT326">
            <v>866.36</v>
          </cell>
          <cell r="HU326">
            <v>818.7</v>
          </cell>
          <cell r="HV326">
            <v>47.66</v>
          </cell>
          <cell r="HW326">
            <v>0</v>
          </cell>
          <cell r="HX326" t="str">
            <v>--ADMw_O--&gt;</v>
          </cell>
          <cell r="HY326">
            <v>818.7</v>
          </cell>
          <cell r="HZ326">
            <v>866.36</v>
          </cell>
          <cell r="IA326">
            <v>818.7</v>
          </cell>
          <cell r="IB326">
            <v>47.66</v>
          </cell>
          <cell r="IC326">
            <v>137</v>
          </cell>
          <cell r="ID326">
            <v>95.299599999999998</v>
          </cell>
          <cell r="IE326">
            <v>3</v>
          </cell>
          <cell r="IF326">
            <v>18.61</v>
          </cell>
          <cell r="IG326">
            <v>9.3049999999999997</v>
          </cell>
          <cell r="IH326">
            <v>18.61</v>
          </cell>
          <cell r="II326">
            <v>18.61</v>
          </cell>
          <cell r="IJ326">
            <v>0</v>
          </cell>
          <cell r="IK326">
            <v>0</v>
          </cell>
          <cell r="IL326">
            <v>0</v>
          </cell>
          <cell r="IM326">
            <v>0</v>
          </cell>
          <cell r="IN326">
            <v>0</v>
          </cell>
          <cell r="IO326">
            <v>0</v>
          </cell>
          <cell r="IP326">
            <v>0</v>
          </cell>
          <cell r="IQ326">
            <v>0</v>
          </cell>
          <cell r="IR326">
            <v>0</v>
          </cell>
          <cell r="IS326">
            <v>0</v>
          </cell>
          <cell r="IT326">
            <v>0</v>
          </cell>
          <cell r="IU326">
            <v>5</v>
          </cell>
          <cell r="IV326">
            <v>1.25</v>
          </cell>
          <cell r="IW326">
            <v>104.89</v>
          </cell>
          <cell r="IX326">
            <v>26.2225</v>
          </cell>
          <cell r="IY326">
            <v>111</v>
          </cell>
          <cell r="IZ326">
            <v>104.89</v>
          </cell>
          <cell r="JA326">
            <v>6.11</v>
          </cell>
          <cell r="JB326">
            <v>0</v>
          </cell>
          <cell r="JC326">
            <v>0</v>
          </cell>
          <cell r="JD326">
            <v>0</v>
          </cell>
          <cell r="JE326">
            <v>0</v>
          </cell>
          <cell r="JF326">
            <v>59.49</v>
          </cell>
          <cell r="JG326">
            <v>59.49</v>
          </cell>
          <cell r="JH326">
            <v>59.49</v>
          </cell>
          <cell r="JI326">
            <v>0</v>
          </cell>
          <cell r="JJ326">
            <v>1013.2671</v>
          </cell>
          <cell r="JK326">
            <v>1062.4546</v>
          </cell>
          <cell r="JL326" t="str">
            <v>&lt;--ADMw_O--</v>
          </cell>
          <cell r="JM326">
            <v>-4.62E-3</v>
          </cell>
          <cell r="JN326">
            <v>0</v>
          </cell>
          <cell r="JO326">
            <v>478.64</v>
          </cell>
          <cell r="JP326">
            <v>30</v>
          </cell>
          <cell r="JQ326">
            <v>0.7</v>
          </cell>
          <cell r="JR326">
            <v>43640.35126797454</v>
          </cell>
          <cell r="JS326">
            <v>1</v>
          </cell>
          <cell r="JT326">
            <v>2</v>
          </cell>
        </row>
        <row r="327">
          <cell r="A327">
            <v>4505</v>
          </cell>
          <cell r="B327">
            <v>2252</v>
          </cell>
          <cell r="D327" t="str">
            <v>Yamhill</v>
          </cell>
          <cell r="E327" t="str">
            <v>Amity SD 4J</v>
          </cell>
          <cell r="F327" t="str">
            <v>Eola Hills Charter School</v>
          </cell>
          <cell r="H327">
            <v>0</v>
          </cell>
          <cell r="I327">
            <v>0</v>
          </cell>
          <cell r="J327">
            <v>0</v>
          </cell>
          <cell r="K327">
            <v>0</v>
          </cell>
          <cell r="L327">
            <v>0</v>
          </cell>
          <cell r="M327">
            <v>0</v>
          </cell>
          <cell r="N327">
            <v>0</v>
          </cell>
          <cell r="O327">
            <v>0</v>
          </cell>
          <cell r="P327">
            <v>0</v>
          </cell>
          <cell r="Q327">
            <v>0</v>
          </cell>
          <cell r="R327">
            <v>0</v>
          </cell>
          <cell r="T327">
            <v>0</v>
          </cell>
          <cell r="U327">
            <v>0</v>
          </cell>
          <cell r="V327" t="str">
            <v>--ADMw_F--&gt;</v>
          </cell>
          <cell r="W327">
            <v>0</v>
          </cell>
          <cell r="Y327">
            <v>0</v>
          </cell>
          <cell r="Z327">
            <v>0</v>
          </cell>
          <cell r="AA327">
            <v>0</v>
          </cell>
          <cell r="AB327">
            <v>0</v>
          </cell>
          <cell r="AC327">
            <v>0</v>
          </cell>
          <cell r="AD327">
            <v>0</v>
          </cell>
          <cell r="AE327">
            <v>0</v>
          </cell>
          <cell r="AG327">
            <v>0</v>
          </cell>
          <cell r="AH327">
            <v>0</v>
          </cell>
          <cell r="AI327">
            <v>0</v>
          </cell>
          <cell r="AJ327">
            <v>0</v>
          </cell>
          <cell r="AL327">
            <v>0</v>
          </cell>
          <cell r="AM327">
            <v>0</v>
          </cell>
          <cell r="AN327">
            <v>0</v>
          </cell>
          <cell r="AO327">
            <v>0</v>
          </cell>
          <cell r="AQ327">
            <v>0</v>
          </cell>
          <cell r="AR327">
            <v>0</v>
          </cell>
          <cell r="AS327">
            <v>0</v>
          </cell>
          <cell r="AT327">
            <v>0</v>
          </cell>
          <cell r="AU327">
            <v>0</v>
          </cell>
          <cell r="AV327">
            <v>0</v>
          </cell>
          <cell r="AX327">
            <v>0</v>
          </cell>
          <cell r="AY327">
            <v>0</v>
          </cell>
          <cell r="AZ327">
            <v>0</v>
          </cell>
          <cell r="BB327">
            <v>0</v>
          </cell>
          <cell r="BC327">
            <v>0</v>
          </cell>
          <cell r="BD327">
            <v>0</v>
          </cell>
          <cell r="BF327">
            <v>0</v>
          </cell>
          <cell r="BG327">
            <v>0</v>
          </cell>
          <cell r="BH327">
            <v>39.56</v>
          </cell>
          <cell r="BI327">
            <v>0</v>
          </cell>
          <cell r="BL327">
            <v>39.56</v>
          </cell>
          <cell r="BN327" t="str">
            <v>&lt;--ADMw_F--</v>
          </cell>
          <cell r="BO327">
            <v>0</v>
          </cell>
          <cell r="BP327">
            <v>0</v>
          </cell>
          <cell r="BQ327">
            <v>0</v>
          </cell>
          <cell r="BR327">
            <v>0</v>
          </cell>
          <cell r="BS327">
            <v>0</v>
          </cell>
          <cell r="BT327" t="str">
            <v>&lt;--Spacer--&gt;</v>
          </cell>
          <cell r="BU327" t="str">
            <v>&lt;--Spacer--&gt;</v>
          </cell>
          <cell r="BV327" t="str">
            <v>&lt;--Spacer--&gt;</v>
          </cell>
          <cell r="BW327" t="str">
            <v>&lt;--Spacer--&gt;</v>
          </cell>
          <cell r="BY327">
            <v>0</v>
          </cell>
          <cell r="BZ327">
            <v>0</v>
          </cell>
          <cell r="CA327">
            <v>0</v>
          </cell>
          <cell r="CB327">
            <v>0</v>
          </cell>
          <cell r="CC327">
            <v>0</v>
          </cell>
          <cell r="CD327">
            <v>0</v>
          </cell>
          <cell r="CE327">
            <v>0</v>
          </cell>
          <cell r="CF327">
            <v>0</v>
          </cell>
          <cell r="CG327">
            <v>0</v>
          </cell>
          <cell r="CH327">
            <v>0</v>
          </cell>
          <cell r="CI327">
            <v>38.380000000000003</v>
          </cell>
          <cell r="CK327">
            <v>38.380000000000003</v>
          </cell>
          <cell r="CL327">
            <v>0</v>
          </cell>
          <cell r="CM327">
            <v>0</v>
          </cell>
          <cell r="CN327" t="str">
            <v>--ADMw_C--&gt;</v>
          </cell>
          <cell r="CO327">
            <v>38.380000000000003</v>
          </cell>
          <cell r="CQ327">
            <v>38.380000000000003</v>
          </cell>
          <cell r="CR327">
            <v>0</v>
          </cell>
          <cell r="CS327">
            <v>0</v>
          </cell>
          <cell r="CT327">
            <v>0</v>
          </cell>
          <cell r="CU327">
            <v>0</v>
          </cell>
          <cell r="CV327">
            <v>0</v>
          </cell>
          <cell r="CW327">
            <v>0</v>
          </cell>
          <cell r="CY327">
            <v>0</v>
          </cell>
          <cell r="CZ327">
            <v>0</v>
          </cell>
          <cell r="DA327">
            <v>0</v>
          </cell>
          <cell r="DB327">
            <v>0</v>
          </cell>
          <cell r="DD327">
            <v>0</v>
          </cell>
          <cell r="DE327">
            <v>0</v>
          </cell>
          <cell r="DF327">
            <v>0</v>
          </cell>
          <cell r="DG327">
            <v>0</v>
          </cell>
          <cell r="DI327">
            <v>0</v>
          </cell>
          <cell r="DJ327">
            <v>0</v>
          </cell>
          <cell r="DK327">
            <v>0</v>
          </cell>
          <cell r="DL327">
            <v>0</v>
          </cell>
          <cell r="DM327">
            <v>4.72</v>
          </cell>
          <cell r="DN327">
            <v>1.18</v>
          </cell>
          <cell r="DP327">
            <v>4.72</v>
          </cell>
          <cell r="DQ327">
            <v>0</v>
          </cell>
          <cell r="DR327">
            <v>0</v>
          </cell>
          <cell r="DT327">
            <v>0</v>
          </cell>
          <cell r="DU327">
            <v>0</v>
          </cell>
          <cell r="DV327">
            <v>0</v>
          </cell>
          <cell r="DX327">
            <v>0</v>
          </cell>
          <cell r="DY327">
            <v>0</v>
          </cell>
          <cell r="DZ327">
            <v>38.412500000000001</v>
          </cell>
          <cell r="EA327">
            <v>39.56</v>
          </cell>
          <cell r="ED327">
            <v>39.56</v>
          </cell>
          <cell r="EF327" t="str">
            <v>&lt;--ADMw_C--</v>
          </cell>
          <cell r="EG327">
            <v>-1.1140000000000001E-2</v>
          </cell>
          <cell r="EH327">
            <v>0</v>
          </cell>
          <cell r="EI327">
            <v>0</v>
          </cell>
          <cell r="EJ327">
            <v>0</v>
          </cell>
          <cell r="EK327">
            <v>0</v>
          </cell>
          <cell r="EL327" t="str">
            <v>&lt;--Spacer--&gt;</v>
          </cell>
          <cell r="EM327" t="str">
            <v>&lt;--Spacer--&gt;</v>
          </cell>
          <cell r="EN327" t="str">
            <v>&lt;--Spacer--&gt;</v>
          </cell>
          <cell r="EO327" t="str">
            <v>&lt;--Spacer--&gt;</v>
          </cell>
          <cell r="EQ327">
            <v>0</v>
          </cell>
          <cell r="ER327">
            <v>0</v>
          </cell>
          <cell r="ES327">
            <v>0</v>
          </cell>
          <cell r="ET327">
            <v>0</v>
          </cell>
          <cell r="EU327">
            <v>0</v>
          </cell>
          <cell r="EV327">
            <v>0</v>
          </cell>
          <cell r="EW327">
            <v>0</v>
          </cell>
          <cell r="EX327">
            <v>0</v>
          </cell>
          <cell r="EY327">
            <v>0</v>
          </cell>
          <cell r="EZ327">
            <v>0</v>
          </cell>
          <cell r="FA327">
            <v>37.29</v>
          </cell>
          <cell r="FC327">
            <v>37.29</v>
          </cell>
          <cell r="FD327">
            <v>0</v>
          </cell>
          <cell r="FE327">
            <v>0</v>
          </cell>
          <cell r="FF327" t="str">
            <v>--ADMw_P--&gt;</v>
          </cell>
          <cell r="FG327">
            <v>37.29</v>
          </cell>
          <cell r="FI327">
            <v>37.29</v>
          </cell>
          <cell r="FJ327">
            <v>0</v>
          </cell>
          <cell r="FK327">
            <v>0</v>
          </cell>
          <cell r="FL327">
            <v>0</v>
          </cell>
          <cell r="FM327">
            <v>0</v>
          </cell>
          <cell r="FN327">
            <v>0</v>
          </cell>
          <cell r="FO327">
            <v>0</v>
          </cell>
          <cell r="FQ327">
            <v>0</v>
          </cell>
          <cell r="FR327">
            <v>0</v>
          </cell>
          <cell r="FS327">
            <v>0</v>
          </cell>
          <cell r="FT327">
            <v>0</v>
          </cell>
          <cell r="FV327">
            <v>0</v>
          </cell>
          <cell r="FW327">
            <v>0</v>
          </cell>
          <cell r="FX327">
            <v>0</v>
          </cell>
          <cell r="FY327">
            <v>0</v>
          </cell>
          <cell r="GA327">
            <v>0</v>
          </cell>
          <cell r="GB327">
            <v>0</v>
          </cell>
          <cell r="GC327">
            <v>0</v>
          </cell>
          <cell r="GD327">
            <v>0</v>
          </cell>
          <cell r="GE327">
            <v>4.49</v>
          </cell>
          <cell r="GF327">
            <v>1.1225000000000001</v>
          </cell>
          <cell r="GH327">
            <v>4.49</v>
          </cell>
          <cell r="GI327">
            <v>0</v>
          </cell>
          <cell r="GJ327">
            <v>0</v>
          </cell>
          <cell r="GL327">
            <v>0</v>
          </cell>
          <cell r="GM327">
            <v>0</v>
          </cell>
          <cell r="GN327">
            <v>0</v>
          </cell>
          <cell r="GP327">
            <v>0</v>
          </cell>
          <cell r="GQ327">
            <v>0</v>
          </cell>
          <cell r="GR327">
            <v>49.1875</v>
          </cell>
          <cell r="GS327">
            <v>38.412500000000001</v>
          </cell>
          <cell r="GV327">
            <v>49.1875</v>
          </cell>
          <cell r="GX327" t="str">
            <v>&lt;--ADMw_P--</v>
          </cell>
          <cell r="GY327">
            <v>0</v>
          </cell>
          <cell r="GZ327">
            <v>0</v>
          </cell>
          <cell r="HA327">
            <v>0</v>
          </cell>
          <cell r="HB327">
            <v>0</v>
          </cell>
          <cell r="HC327">
            <v>0</v>
          </cell>
          <cell r="HD327" t="str">
            <v>&lt;--Spacer--&gt;</v>
          </cell>
          <cell r="HE327" t="str">
            <v>&lt;--Spacer--&gt;</v>
          </cell>
          <cell r="HF327" t="str">
            <v>&lt;--Spacer--&gt;</v>
          </cell>
          <cell r="HG327" t="str">
            <v>&lt;--Spacer--&gt;</v>
          </cell>
          <cell r="HI327">
            <v>0</v>
          </cell>
          <cell r="HJ327">
            <v>0</v>
          </cell>
          <cell r="HK327">
            <v>0</v>
          </cell>
          <cell r="HL327">
            <v>0</v>
          </cell>
          <cell r="HM327">
            <v>0</v>
          </cell>
          <cell r="HN327">
            <v>0</v>
          </cell>
          <cell r="HO327">
            <v>0</v>
          </cell>
          <cell r="HP327">
            <v>0</v>
          </cell>
          <cell r="HQ327">
            <v>0</v>
          </cell>
          <cell r="HR327">
            <v>0</v>
          </cell>
          <cell r="HS327">
            <v>47.66</v>
          </cell>
          <cell r="HU327">
            <v>47.66</v>
          </cell>
          <cell r="HV327">
            <v>0</v>
          </cell>
          <cell r="HW327">
            <v>0</v>
          </cell>
          <cell r="HX327" t="str">
            <v>--ADMw_O--&gt;</v>
          </cell>
          <cell r="HY327">
            <v>47.66</v>
          </cell>
          <cell r="IA327">
            <v>47.66</v>
          </cell>
          <cell r="IB327">
            <v>0</v>
          </cell>
          <cell r="IC327">
            <v>0</v>
          </cell>
          <cell r="ID327">
            <v>0</v>
          </cell>
          <cell r="IE327">
            <v>0</v>
          </cell>
          <cell r="IF327">
            <v>0</v>
          </cell>
          <cell r="IG327">
            <v>0</v>
          </cell>
          <cell r="II327">
            <v>0</v>
          </cell>
          <cell r="IJ327">
            <v>0</v>
          </cell>
          <cell r="IK327">
            <v>0</v>
          </cell>
          <cell r="IL327">
            <v>0</v>
          </cell>
          <cell r="IN327">
            <v>0</v>
          </cell>
          <cell r="IO327">
            <v>0</v>
          </cell>
          <cell r="IP327">
            <v>0</v>
          </cell>
          <cell r="IQ327">
            <v>0</v>
          </cell>
          <cell r="IS327">
            <v>0</v>
          </cell>
          <cell r="IT327">
            <v>0</v>
          </cell>
          <cell r="IU327">
            <v>0</v>
          </cell>
          <cell r="IV327">
            <v>0</v>
          </cell>
          <cell r="IW327">
            <v>6.11</v>
          </cell>
          <cell r="IX327">
            <v>1.5275000000000001</v>
          </cell>
          <cell r="IZ327">
            <v>6.11</v>
          </cell>
          <cell r="JA327">
            <v>0</v>
          </cell>
          <cell r="JB327">
            <v>0</v>
          </cell>
          <cell r="JD327">
            <v>0</v>
          </cell>
          <cell r="JE327">
            <v>0</v>
          </cell>
          <cell r="JF327">
            <v>0</v>
          </cell>
          <cell r="JH327">
            <v>0</v>
          </cell>
          <cell r="JI327">
            <v>0</v>
          </cell>
          <cell r="JJ327">
            <v>49.1875</v>
          </cell>
          <cell r="JL327" t="str">
            <v>&lt;--ADMw_O--</v>
          </cell>
          <cell r="JM327">
            <v>0</v>
          </cell>
          <cell r="JN327">
            <v>0</v>
          </cell>
          <cell r="JO327">
            <v>0</v>
          </cell>
          <cell r="JP327">
            <v>0</v>
          </cell>
          <cell r="JQ327">
            <v>0</v>
          </cell>
          <cell r="JR327">
            <v>43640.35126797454</v>
          </cell>
          <cell r="JS327">
            <v>1</v>
          </cell>
          <cell r="JT327">
            <v>3</v>
          </cell>
        </row>
        <row r="328">
          <cell r="A328">
            <v>2253</v>
          </cell>
          <cell r="B328">
            <v>2253</v>
          </cell>
          <cell r="C328" t="str">
            <v>36008</v>
          </cell>
          <cell r="D328" t="str">
            <v>Yamhill</v>
          </cell>
          <cell r="E328" t="str">
            <v>Dayton SD 8</v>
          </cell>
          <cell r="G328">
            <v>2117</v>
          </cell>
          <cell r="H328">
            <v>2427200</v>
          </cell>
          <cell r="I328">
            <v>0</v>
          </cell>
          <cell r="J328">
            <v>0</v>
          </cell>
          <cell r="K328">
            <v>2000</v>
          </cell>
          <cell r="L328">
            <v>0</v>
          </cell>
          <cell r="M328">
            <v>0</v>
          </cell>
          <cell r="N328">
            <v>0</v>
          </cell>
          <cell r="O328">
            <v>0</v>
          </cell>
          <cell r="P328">
            <v>11.72</v>
          </cell>
          <cell r="Q328">
            <v>500000</v>
          </cell>
          <cell r="R328">
            <v>1005</v>
          </cell>
          <cell r="S328">
            <v>1005</v>
          </cell>
          <cell r="T328">
            <v>1005</v>
          </cell>
          <cell r="U328">
            <v>0</v>
          </cell>
          <cell r="V328" t="str">
            <v>--ADMw_F--&gt;</v>
          </cell>
          <cell r="W328">
            <v>1005</v>
          </cell>
          <cell r="X328">
            <v>1005</v>
          </cell>
          <cell r="Y328">
            <v>1005</v>
          </cell>
          <cell r="Z328">
            <v>0</v>
          </cell>
          <cell r="AA328">
            <v>134</v>
          </cell>
          <cell r="AB328">
            <v>110.55</v>
          </cell>
          <cell r="AC328">
            <v>2.6</v>
          </cell>
          <cell r="AD328">
            <v>120</v>
          </cell>
          <cell r="AE328">
            <v>60</v>
          </cell>
          <cell r="AF328">
            <v>120</v>
          </cell>
          <cell r="AG328">
            <v>120</v>
          </cell>
          <cell r="AH328">
            <v>0</v>
          </cell>
          <cell r="AI328">
            <v>0</v>
          </cell>
          <cell r="AJ328">
            <v>0</v>
          </cell>
          <cell r="AK328">
            <v>0</v>
          </cell>
          <cell r="AL328">
            <v>0</v>
          </cell>
          <cell r="AM328">
            <v>0</v>
          </cell>
          <cell r="AN328">
            <v>0</v>
          </cell>
          <cell r="AO328">
            <v>0</v>
          </cell>
          <cell r="AP328">
            <v>0</v>
          </cell>
          <cell r="AQ328">
            <v>0</v>
          </cell>
          <cell r="AR328">
            <v>0</v>
          </cell>
          <cell r="AS328">
            <v>3</v>
          </cell>
          <cell r="AT328">
            <v>0.75</v>
          </cell>
          <cell r="AU328">
            <v>98.99</v>
          </cell>
          <cell r="AV328">
            <v>24.747499999999999</v>
          </cell>
          <cell r="AW328">
            <v>98.99</v>
          </cell>
          <cell r="AX328">
            <v>98.99</v>
          </cell>
          <cell r="AY328">
            <v>0</v>
          </cell>
          <cell r="AZ328">
            <v>0</v>
          </cell>
          <cell r="BA328">
            <v>0</v>
          </cell>
          <cell r="BB328">
            <v>0</v>
          </cell>
          <cell r="BC328">
            <v>0</v>
          </cell>
          <cell r="BD328">
            <v>27.55</v>
          </cell>
          <cell r="BE328">
            <v>27.55</v>
          </cell>
          <cell r="BF328">
            <v>27.55</v>
          </cell>
          <cell r="BG328">
            <v>0</v>
          </cell>
          <cell r="BH328">
            <v>1243.9786999999999</v>
          </cell>
          <cell r="BI328">
            <v>1231.1975</v>
          </cell>
          <cell r="BJ328">
            <v>1243.9786999999999</v>
          </cell>
          <cell r="BK328">
            <v>1231.1975</v>
          </cell>
          <cell r="BL328">
            <v>1243.9786999999999</v>
          </cell>
          <cell r="BM328">
            <v>1243.9786999999999</v>
          </cell>
          <cell r="BN328" t="str">
            <v>&lt;--ADMw_F--</v>
          </cell>
          <cell r="BO328">
            <v>0</v>
          </cell>
          <cell r="BP328">
            <v>0</v>
          </cell>
          <cell r="BQ328">
            <v>497.51</v>
          </cell>
          <cell r="BR328">
            <v>25</v>
          </cell>
          <cell r="BS328">
            <v>0.7</v>
          </cell>
          <cell r="BT328" t="str">
            <v>&lt;--Spacer--&gt;</v>
          </cell>
          <cell r="BU328" t="str">
            <v>&lt;--Spacer--&gt;</v>
          </cell>
          <cell r="BV328" t="str">
            <v>&lt;--Spacer--&gt;</v>
          </cell>
          <cell r="BW328" t="str">
            <v>&lt;--Spacer--&gt;</v>
          </cell>
          <cell r="BX328">
            <v>2117</v>
          </cell>
          <cell r="BY328">
            <v>2323800</v>
          </cell>
          <cell r="BZ328">
            <v>0</v>
          </cell>
          <cell r="CA328">
            <v>0</v>
          </cell>
          <cell r="CB328">
            <v>2000</v>
          </cell>
          <cell r="CC328">
            <v>0</v>
          </cell>
          <cell r="CD328">
            <v>0</v>
          </cell>
          <cell r="CE328">
            <v>0</v>
          </cell>
          <cell r="CF328">
            <v>0</v>
          </cell>
          <cell r="CG328">
            <v>12.59</v>
          </cell>
          <cell r="CH328">
            <v>485000</v>
          </cell>
          <cell r="CI328">
            <v>1018.67</v>
          </cell>
          <cell r="CJ328">
            <v>1018.67</v>
          </cell>
          <cell r="CK328">
            <v>1018.67</v>
          </cell>
          <cell r="CL328">
            <v>0</v>
          </cell>
          <cell r="CM328">
            <v>0</v>
          </cell>
          <cell r="CN328" t="str">
            <v>--ADMw_C--&gt;</v>
          </cell>
          <cell r="CO328">
            <v>1018.67</v>
          </cell>
          <cell r="CP328">
            <v>1018.67</v>
          </cell>
          <cell r="CQ328">
            <v>1018.67</v>
          </cell>
          <cell r="CR328">
            <v>0</v>
          </cell>
          <cell r="CS328">
            <v>122</v>
          </cell>
          <cell r="CT328">
            <v>112.05370000000001</v>
          </cell>
          <cell r="CU328">
            <v>2.6</v>
          </cell>
          <cell r="CV328">
            <v>114.54</v>
          </cell>
          <cell r="CW328">
            <v>57.27</v>
          </cell>
          <cell r="CX328">
            <v>114.54</v>
          </cell>
          <cell r="CY328">
            <v>114.54</v>
          </cell>
          <cell r="CZ328">
            <v>0</v>
          </cell>
          <cell r="DA328">
            <v>0</v>
          </cell>
          <cell r="DB328">
            <v>0</v>
          </cell>
          <cell r="DC328">
            <v>0</v>
          </cell>
          <cell r="DD328">
            <v>0</v>
          </cell>
          <cell r="DE328">
            <v>0</v>
          </cell>
          <cell r="DF328">
            <v>0</v>
          </cell>
          <cell r="DG328">
            <v>0</v>
          </cell>
          <cell r="DH328">
            <v>0</v>
          </cell>
          <cell r="DI328">
            <v>0</v>
          </cell>
          <cell r="DJ328">
            <v>0</v>
          </cell>
          <cell r="DK328">
            <v>3</v>
          </cell>
          <cell r="DL328">
            <v>0.75</v>
          </cell>
          <cell r="DM328">
            <v>100.34</v>
          </cell>
          <cell r="DN328">
            <v>25.085000000000001</v>
          </cell>
          <cell r="DO328">
            <v>100.34</v>
          </cell>
          <cell r="DP328">
            <v>100.34</v>
          </cell>
          <cell r="DQ328">
            <v>0</v>
          </cell>
          <cell r="DR328">
            <v>0</v>
          </cell>
          <cell r="DS328">
            <v>0</v>
          </cell>
          <cell r="DT328">
            <v>0</v>
          </cell>
          <cell r="DU328">
            <v>0</v>
          </cell>
          <cell r="DV328">
            <v>27.55</v>
          </cell>
          <cell r="DW328">
            <v>27.55</v>
          </cell>
          <cell r="DX328">
            <v>27.55</v>
          </cell>
          <cell r="DY328">
            <v>0</v>
          </cell>
          <cell r="DZ328">
            <v>1221.5743</v>
          </cell>
          <cell r="EA328">
            <v>1243.9786999999999</v>
          </cell>
          <cell r="EB328">
            <v>1221.5743</v>
          </cell>
          <cell r="EC328">
            <v>1243.9786999999999</v>
          </cell>
          <cell r="ED328">
            <v>1243.9786999999999</v>
          </cell>
          <cell r="EE328">
            <v>1243.9786999999999</v>
          </cell>
          <cell r="EF328" t="str">
            <v>&lt;--ADMw_C--</v>
          </cell>
          <cell r="EG328">
            <v>0</v>
          </cell>
          <cell r="EH328">
            <v>0</v>
          </cell>
          <cell r="EI328">
            <v>476.11</v>
          </cell>
          <cell r="EJ328">
            <v>25</v>
          </cell>
          <cell r="EK328">
            <v>0.7</v>
          </cell>
          <cell r="EL328" t="str">
            <v>&lt;--Spacer--&gt;</v>
          </cell>
          <cell r="EM328" t="str">
            <v>&lt;--Spacer--&gt;</v>
          </cell>
          <cell r="EN328" t="str">
            <v>&lt;--Spacer--&gt;</v>
          </cell>
          <cell r="EO328" t="str">
            <v>&lt;--Spacer--&gt;</v>
          </cell>
          <cell r="EP328">
            <v>2117</v>
          </cell>
          <cell r="EQ328">
            <v>2152849</v>
          </cell>
          <cell r="ER328">
            <v>0</v>
          </cell>
          <cell r="ES328">
            <v>102113</v>
          </cell>
          <cell r="ET328">
            <v>3453</v>
          </cell>
          <cell r="EU328">
            <v>0</v>
          </cell>
          <cell r="EV328">
            <v>0</v>
          </cell>
          <cell r="EW328">
            <v>0</v>
          </cell>
          <cell r="EX328">
            <v>0</v>
          </cell>
          <cell r="EY328">
            <v>11.72</v>
          </cell>
          <cell r="EZ328">
            <v>511926</v>
          </cell>
          <cell r="FA328">
            <v>988.88</v>
          </cell>
          <cell r="FB328">
            <v>988.88</v>
          </cell>
          <cell r="FC328">
            <v>988.88</v>
          </cell>
          <cell r="FD328">
            <v>0</v>
          </cell>
          <cell r="FE328">
            <v>0</v>
          </cell>
          <cell r="FF328" t="str">
            <v>--ADMw_P--&gt;</v>
          </cell>
          <cell r="FG328">
            <v>988.88</v>
          </cell>
          <cell r="FH328">
            <v>988.88</v>
          </cell>
          <cell r="FI328">
            <v>988.88</v>
          </cell>
          <cell r="FJ328">
            <v>0</v>
          </cell>
          <cell r="FK328">
            <v>128</v>
          </cell>
          <cell r="FL328">
            <v>108.77679999999999</v>
          </cell>
          <cell r="FM328">
            <v>2.6</v>
          </cell>
          <cell r="FN328">
            <v>129.78</v>
          </cell>
          <cell r="FO328">
            <v>64.89</v>
          </cell>
          <cell r="FP328">
            <v>129.78</v>
          </cell>
          <cell r="FQ328">
            <v>129.78</v>
          </cell>
          <cell r="FR328">
            <v>0</v>
          </cell>
          <cell r="FS328">
            <v>0</v>
          </cell>
          <cell r="FT328">
            <v>0</v>
          </cell>
          <cell r="FU328">
            <v>0</v>
          </cell>
          <cell r="FV328">
            <v>0</v>
          </cell>
          <cell r="FW328">
            <v>0</v>
          </cell>
          <cell r="FX328">
            <v>0</v>
          </cell>
          <cell r="FY328">
            <v>0</v>
          </cell>
          <cell r="FZ328">
            <v>0</v>
          </cell>
          <cell r="GA328">
            <v>0</v>
          </cell>
          <cell r="GB328">
            <v>0</v>
          </cell>
          <cell r="GC328">
            <v>4</v>
          </cell>
          <cell r="GD328">
            <v>1</v>
          </cell>
          <cell r="GE328">
            <v>111.51</v>
          </cell>
          <cell r="GF328">
            <v>27.877500000000001</v>
          </cell>
          <cell r="GG328">
            <v>111.51</v>
          </cell>
          <cell r="GH328">
            <v>111.51</v>
          </cell>
          <cell r="GI328">
            <v>0</v>
          </cell>
          <cell r="GJ328">
            <v>0</v>
          </cell>
          <cell r="GK328">
            <v>0</v>
          </cell>
          <cell r="GL328">
            <v>0</v>
          </cell>
          <cell r="GM328">
            <v>0</v>
          </cell>
          <cell r="GN328">
            <v>27.55</v>
          </cell>
          <cell r="GO328">
            <v>27.55</v>
          </cell>
          <cell r="GP328">
            <v>27.55</v>
          </cell>
          <cell r="GQ328">
            <v>0</v>
          </cell>
          <cell r="GR328">
            <v>1207.1780000000001</v>
          </cell>
          <cell r="GS328">
            <v>1221.5743</v>
          </cell>
          <cell r="GT328">
            <v>1207.1780000000001</v>
          </cell>
          <cell r="GU328">
            <v>1221.5743</v>
          </cell>
          <cell r="GV328">
            <v>1221.5743</v>
          </cell>
          <cell r="GW328">
            <v>1221.5743</v>
          </cell>
          <cell r="GX328" t="str">
            <v>&lt;--ADMw_P--</v>
          </cell>
          <cell r="GY328">
            <v>0</v>
          </cell>
          <cell r="GZ328">
            <v>0</v>
          </cell>
          <cell r="HA328">
            <v>517.67999999999995</v>
          </cell>
          <cell r="HB328">
            <v>33</v>
          </cell>
          <cell r="HC328">
            <v>0.7</v>
          </cell>
          <cell r="HD328" t="str">
            <v>&lt;--Spacer--&gt;</v>
          </cell>
          <cell r="HE328" t="str">
            <v>&lt;--Spacer--&gt;</v>
          </cell>
          <cell r="HF328" t="str">
            <v>&lt;--Spacer--&gt;</v>
          </cell>
          <cell r="HG328" t="str">
            <v>&lt;--Spacer--&gt;</v>
          </cell>
          <cell r="HH328">
            <v>2117</v>
          </cell>
          <cell r="HI328">
            <v>2006146</v>
          </cell>
          <cell r="HJ328">
            <v>0</v>
          </cell>
          <cell r="HK328">
            <v>123908</v>
          </cell>
          <cell r="HL328">
            <v>978</v>
          </cell>
          <cell r="HM328">
            <v>0</v>
          </cell>
          <cell r="HN328">
            <v>0</v>
          </cell>
          <cell r="HO328">
            <v>0</v>
          </cell>
          <cell r="HP328">
            <v>0</v>
          </cell>
          <cell r="HQ328">
            <v>11.53</v>
          </cell>
          <cell r="HR328">
            <v>500951</v>
          </cell>
          <cell r="HS328">
            <v>967.8</v>
          </cell>
          <cell r="HT328">
            <v>967.8</v>
          </cell>
          <cell r="HU328">
            <v>967.8</v>
          </cell>
          <cell r="HV328">
            <v>0</v>
          </cell>
          <cell r="HW328">
            <v>0</v>
          </cell>
          <cell r="HX328" t="str">
            <v>--ADMw_O--&gt;</v>
          </cell>
          <cell r="HY328">
            <v>967.8</v>
          </cell>
          <cell r="HZ328">
            <v>967.8</v>
          </cell>
          <cell r="IA328">
            <v>967.8</v>
          </cell>
          <cell r="IB328">
            <v>0</v>
          </cell>
          <cell r="IC328">
            <v>132</v>
          </cell>
          <cell r="ID328">
            <v>106.458</v>
          </cell>
          <cell r="IE328">
            <v>3.3</v>
          </cell>
          <cell r="IF328">
            <v>130.35</v>
          </cell>
          <cell r="IG328">
            <v>65.174999999999997</v>
          </cell>
          <cell r="IH328">
            <v>130.35</v>
          </cell>
          <cell r="II328">
            <v>130.35</v>
          </cell>
          <cell r="IJ328">
            <v>0</v>
          </cell>
          <cell r="IK328">
            <v>0</v>
          </cell>
          <cell r="IL328">
            <v>0</v>
          </cell>
          <cell r="IM328">
            <v>0</v>
          </cell>
          <cell r="IN328">
            <v>0</v>
          </cell>
          <cell r="IO328">
            <v>0</v>
          </cell>
          <cell r="IP328">
            <v>0</v>
          </cell>
          <cell r="IQ328">
            <v>0</v>
          </cell>
          <cell r="IR328">
            <v>0</v>
          </cell>
          <cell r="IS328">
            <v>0</v>
          </cell>
          <cell r="IT328">
            <v>0</v>
          </cell>
          <cell r="IU328">
            <v>7</v>
          </cell>
          <cell r="IV328">
            <v>1.75</v>
          </cell>
          <cell r="IW328">
            <v>124.5</v>
          </cell>
          <cell r="IX328">
            <v>31.125</v>
          </cell>
          <cell r="IY328">
            <v>124.5</v>
          </cell>
          <cell r="IZ328">
            <v>124.5</v>
          </cell>
          <cell r="JA328">
            <v>0</v>
          </cell>
          <cell r="JB328">
            <v>0</v>
          </cell>
          <cell r="JC328">
            <v>0</v>
          </cell>
          <cell r="JD328">
            <v>0</v>
          </cell>
          <cell r="JE328">
            <v>0</v>
          </cell>
          <cell r="JF328">
            <v>31.57</v>
          </cell>
          <cell r="JG328">
            <v>31.57</v>
          </cell>
          <cell r="JH328">
            <v>31.57</v>
          </cell>
          <cell r="JI328">
            <v>0</v>
          </cell>
          <cell r="JJ328">
            <v>1207.1780000000001</v>
          </cell>
          <cell r="JK328">
            <v>1207.1780000000001</v>
          </cell>
          <cell r="JL328" t="str">
            <v>&lt;--ADMw_O--</v>
          </cell>
          <cell r="JM328">
            <v>-1.4859999999999999E-3</v>
          </cell>
          <cell r="JN328">
            <v>0</v>
          </cell>
          <cell r="JO328">
            <v>517.62</v>
          </cell>
          <cell r="JP328">
            <v>39</v>
          </cell>
          <cell r="JQ328">
            <v>0.7</v>
          </cell>
          <cell r="JR328">
            <v>43640.35126797454</v>
          </cell>
          <cell r="JS328">
            <v>1</v>
          </cell>
          <cell r="JT328">
            <v>2</v>
          </cell>
        </row>
        <row r="329">
          <cell r="A329">
            <v>2254</v>
          </cell>
          <cell r="B329">
            <v>2254</v>
          </cell>
          <cell r="C329" t="str">
            <v>36029</v>
          </cell>
          <cell r="D329" t="str">
            <v>Yamhill</v>
          </cell>
          <cell r="E329" t="str">
            <v>Newberg SD 29J</v>
          </cell>
          <cell r="G329">
            <v>2117</v>
          </cell>
          <cell r="H329">
            <v>16700000</v>
          </cell>
          <cell r="I329">
            <v>0</v>
          </cell>
          <cell r="J329">
            <v>0</v>
          </cell>
          <cell r="K329">
            <v>10000</v>
          </cell>
          <cell r="L329">
            <v>0</v>
          </cell>
          <cell r="M329">
            <v>0</v>
          </cell>
          <cell r="N329">
            <v>0</v>
          </cell>
          <cell r="O329">
            <v>0</v>
          </cell>
          <cell r="P329">
            <v>13.98</v>
          </cell>
          <cell r="Q329">
            <v>2608000</v>
          </cell>
          <cell r="R329">
            <v>4915</v>
          </cell>
          <cell r="S329">
            <v>4915</v>
          </cell>
          <cell r="T329">
            <v>4915</v>
          </cell>
          <cell r="U329">
            <v>0</v>
          </cell>
          <cell r="V329" t="str">
            <v>--ADMw_F--&gt;</v>
          </cell>
          <cell r="W329">
            <v>4915</v>
          </cell>
          <cell r="X329">
            <v>4915</v>
          </cell>
          <cell r="Y329">
            <v>4915</v>
          </cell>
          <cell r="Z329">
            <v>0</v>
          </cell>
          <cell r="AA329">
            <v>680</v>
          </cell>
          <cell r="AB329">
            <v>540.65</v>
          </cell>
          <cell r="AC329">
            <v>17</v>
          </cell>
          <cell r="AD329">
            <v>265</v>
          </cell>
          <cell r="AE329">
            <v>132.5</v>
          </cell>
          <cell r="AF329">
            <v>265</v>
          </cell>
          <cell r="AG329">
            <v>265</v>
          </cell>
          <cell r="AH329">
            <v>0</v>
          </cell>
          <cell r="AI329">
            <v>1</v>
          </cell>
          <cell r="AJ329">
            <v>1</v>
          </cell>
          <cell r="AK329">
            <v>1</v>
          </cell>
          <cell r="AL329">
            <v>1</v>
          </cell>
          <cell r="AM329">
            <v>0</v>
          </cell>
          <cell r="AN329">
            <v>0</v>
          </cell>
          <cell r="AO329">
            <v>0</v>
          </cell>
          <cell r="AP329">
            <v>0</v>
          </cell>
          <cell r="AQ329">
            <v>0</v>
          </cell>
          <cell r="AR329">
            <v>0</v>
          </cell>
          <cell r="AS329">
            <v>14</v>
          </cell>
          <cell r="AT329">
            <v>3.5</v>
          </cell>
          <cell r="AU329">
            <v>518.15</v>
          </cell>
          <cell r="AV329">
            <v>129.53749999999999</v>
          </cell>
          <cell r="AW329">
            <v>518.15</v>
          </cell>
          <cell r="AX329">
            <v>518.15</v>
          </cell>
          <cell r="AY329">
            <v>0</v>
          </cell>
          <cell r="AZ329">
            <v>0</v>
          </cell>
          <cell r="BA329">
            <v>0</v>
          </cell>
          <cell r="BB329">
            <v>0</v>
          </cell>
          <cell r="BC329">
            <v>0</v>
          </cell>
          <cell r="BD329">
            <v>0</v>
          </cell>
          <cell r="BE329">
            <v>0</v>
          </cell>
          <cell r="BF329">
            <v>0</v>
          </cell>
          <cell r="BG329">
            <v>0</v>
          </cell>
          <cell r="BH329">
            <v>5721.3162000000002</v>
          </cell>
          <cell r="BI329">
            <v>5739.1875</v>
          </cell>
          <cell r="BJ329">
            <v>5721.3162000000002</v>
          </cell>
          <cell r="BK329">
            <v>5739.1875</v>
          </cell>
          <cell r="BL329">
            <v>5739.1875</v>
          </cell>
          <cell r="BM329">
            <v>5739.1875</v>
          </cell>
          <cell r="BN329" t="str">
            <v>&lt;--ADMw_F--</v>
          </cell>
          <cell r="BO329">
            <v>-2.516E-3</v>
          </cell>
          <cell r="BP329">
            <v>0</v>
          </cell>
          <cell r="BQ329">
            <v>530.62</v>
          </cell>
          <cell r="BR329">
            <v>30</v>
          </cell>
          <cell r="BS329">
            <v>0.7</v>
          </cell>
          <cell r="BT329" t="str">
            <v>&lt;--Spacer--&gt;</v>
          </cell>
          <cell r="BU329" t="str">
            <v>&lt;--Spacer--&gt;</v>
          </cell>
          <cell r="BV329" t="str">
            <v>&lt;--Spacer--&gt;</v>
          </cell>
          <cell r="BW329" t="str">
            <v>&lt;--Spacer--&gt;</v>
          </cell>
          <cell r="BX329">
            <v>2117</v>
          </cell>
          <cell r="BY329">
            <v>16240000</v>
          </cell>
          <cell r="BZ329">
            <v>0</v>
          </cell>
          <cell r="CA329">
            <v>0</v>
          </cell>
          <cell r="CB329">
            <v>10000</v>
          </cell>
          <cell r="CC329">
            <v>0</v>
          </cell>
          <cell r="CD329">
            <v>0</v>
          </cell>
          <cell r="CE329">
            <v>0</v>
          </cell>
          <cell r="CF329">
            <v>0</v>
          </cell>
          <cell r="CG329">
            <v>14.53</v>
          </cell>
          <cell r="CH329">
            <v>2533000</v>
          </cell>
          <cell r="CI329">
            <v>4908.42</v>
          </cell>
          <cell r="CJ329">
            <v>4908.42</v>
          </cell>
          <cell r="CK329">
            <v>4908.42</v>
          </cell>
          <cell r="CL329">
            <v>0</v>
          </cell>
          <cell r="CM329">
            <v>0</v>
          </cell>
          <cell r="CN329" t="str">
            <v>--ADMw_C--&gt;</v>
          </cell>
          <cell r="CO329">
            <v>4908.42</v>
          </cell>
          <cell r="CP329">
            <v>4908.42</v>
          </cell>
          <cell r="CQ329">
            <v>4908.42</v>
          </cell>
          <cell r="CR329">
            <v>0</v>
          </cell>
          <cell r="CS329">
            <v>657</v>
          </cell>
          <cell r="CT329">
            <v>539.92619999999999</v>
          </cell>
          <cell r="CU329">
            <v>17</v>
          </cell>
          <cell r="CV329">
            <v>241.63</v>
          </cell>
          <cell r="CW329">
            <v>120.815</v>
          </cell>
          <cell r="CX329">
            <v>241.63</v>
          </cell>
          <cell r="CY329">
            <v>241.63</v>
          </cell>
          <cell r="CZ329">
            <v>0</v>
          </cell>
          <cell r="DA329">
            <v>2.29</v>
          </cell>
          <cell r="DB329">
            <v>2.29</v>
          </cell>
          <cell r="DC329">
            <v>2.29</v>
          </cell>
          <cell r="DD329">
            <v>2.29</v>
          </cell>
          <cell r="DE329">
            <v>0</v>
          </cell>
          <cell r="DF329">
            <v>0</v>
          </cell>
          <cell r="DG329">
            <v>0</v>
          </cell>
          <cell r="DH329">
            <v>0</v>
          </cell>
          <cell r="DI329">
            <v>0</v>
          </cell>
          <cell r="DJ329">
            <v>0</v>
          </cell>
          <cell r="DK329">
            <v>14</v>
          </cell>
          <cell r="DL329">
            <v>3.5</v>
          </cell>
          <cell r="DM329">
            <v>517.46</v>
          </cell>
          <cell r="DN329">
            <v>129.36500000000001</v>
          </cell>
          <cell r="DO329">
            <v>517.46</v>
          </cell>
          <cell r="DP329">
            <v>517.46</v>
          </cell>
          <cell r="DQ329">
            <v>0</v>
          </cell>
          <cell r="DR329">
            <v>0</v>
          </cell>
          <cell r="DS329">
            <v>0</v>
          </cell>
          <cell r="DT329">
            <v>0</v>
          </cell>
          <cell r="DU329">
            <v>0</v>
          </cell>
          <cell r="DV329">
            <v>0</v>
          </cell>
          <cell r="DW329">
            <v>0</v>
          </cell>
          <cell r="DX329">
            <v>0</v>
          </cell>
          <cell r="DY329">
            <v>0</v>
          </cell>
          <cell r="DZ329">
            <v>5890.8611000000001</v>
          </cell>
          <cell r="EA329">
            <v>5721.3162000000002</v>
          </cell>
          <cell r="EB329">
            <v>5890.8611000000001</v>
          </cell>
          <cell r="EC329">
            <v>5721.3162000000002</v>
          </cell>
          <cell r="ED329">
            <v>5890.8611000000001</v>
          </cell>
          <cell r="EE329">
            <v>5890.8611000000001</v>
          </cell>
          <cell r="EF329" t="str">
            <v>&lt;--ADMw_C--</v>
          </cell>
          <cell r="EG329">
            <v>-6.829E-3</v>
          </cell>
          <cell r="EH329">
            <v>0</v>
          </cell>
          <cell r="EI329">
            <v>512.53</v>
          </cell>
          <cell r="EJ329">
            <v>32</v>
          </cell>
          <cell r="EK329">
            <v>0.7</v>
          </cell>
          <cell r="EL329" t="str">
            <v>&lt;--Spacer--&gt;</v>
          </cell>
          <cell r="EM329" t="str">
            <v>&lt;--Spacer--&gt;</v>
          </cell>
          <cell r="EN329" t="str">
            <v>&lt;--Spacer--&gt;</v>
          </cell>
          <cell r="EO329" t="str">
            <v>&lt;--Spacer--&gt;</v>
          </cell>
          <cell r="EP329">
            <v>2117</v>
          </cell>
          <cell r="EQ329">
            <v>16165060</v>
          </cell>
          <cell r="ER329">
            <v>0</v>
          </cell>
          <cell r="ES329">
            <v>540882</v>
          </cell>
          <cell r="ET329">
            <v>18022</v>
          </cell>
          <cell r="EU329">
            <v>0</v>
          </cell>
          <cell r="EV329">
            <v>0</v>
          </cell>
          <cell r="EW329">
            <v>0</v>
          </cell>
          <cell r="EX329">
            <v>0</v>
          </cell>
          <cell r="EY329">
            <v>13.98</v>
          </cell>
          <cell r="EZ329">
            <v>2600183</v>
          </cell>
          <cell r="FA329">
            <v>5029.51</v>
          </cell>
          <cell r="FB329">
            <v>5029.51</v>
          </cell>
          <cell r="FC329">
            <v>5029.51</v>
          </cell>
          <cell r="FD329">
            <v>0</v>
          </cell>
          <cell r="FE329">
            <v>0</v>
          </cell>
          <cell r="FF329" t="str">
            <v>--ADMw_P--&gt;</v>
          </cell>
          <cell r="FG329">
            <v>5029.51</v>
          </cell>
          <cell r="FH329">
            <v>5029.51</v>
          </cell>
          <cell r="FI329">
            <v>5029.51</v>
          </cell>
          <cell r="FJ329">
            <v>0</v>
          </cell>
          <cell r="FK329">
            <v>660</v>
          </cell>
          <cell r="FL329">
            <v>553.24609999999996</v>
          </cell>
          <cell r="FM329">
            <v>17</v>
          </cell>
          <cell r="FN329">
            <v>265.86</v>
          </cell>
          <cell r="FO329">
            <v>132.93</v>
          </cell>
          <cell r="FP329">
            <v>265.86</v>
          </cell>
          <cell r="FQ329">
            <v>265.86</v>
          </cell>
          <cell r="FR329">
            <v>0</v>
          </cell>
          <cell r="FS329">
            <v>1</v>
          </cell>
          <cell r="FT329">
            <v>1</v>
          </cell>
          <cell r="FU329">
            <v>1</v>
          </cell>
          <cell r="FV329">
            <v>1</v>
          </cell>
          <cell r="FW329">
            <v>0</v>
          </cell>
          <cell r="FX329">
            <v>0</v>
          </cell>
          <cell r="FY329">
            <v>0</v>
          </cell>
          <cell r="FZ329">
            <v>0</v>
          </cell>
          <cell r="GA329">
            <v>0</v>
          </cell>
          <cell r="GB329">
            <v>0</v>
          </cell>
          <cell r="GC329">
            <v>16</v>
          </cell>
          <cell r="GD329">
            <v>4</v>
          </cell>
          <cell r="GE329">
            <v>612.70000000000005</v>
          </cell>
          <cell r="GF329">
            <v>153.17500000000001</v>
          </cell>
          <cell r="GG329">
            <v>612.70000000000005</v>
          </cell>
          <cell r="GH329">
            <v>612.70000000000005</v>
          </cell>
          <cell r="GI329">
            <v>0</v>
          </cell>
          <cell r="GJ329">
            <v>0</v>
          </cell>
          <cell r="GK329">
            <v>0</v>
          </cell>
          <cell r="GL329">
            <v>0</v>
          </cell>
          <cell r="GM329">
            <v>0</v>
          </cell>
          <cell r="GN329">
            <v>0</v>
          </cell>
          <cell r="GO329">
            <v>0</v>
          </cell>
          <cell r="GP329">
            <v>0</v>
          </cell>
          <cell r="GQ329">
            <v>0</v>
          </cell>
          <cell r="GR329">
            <v>6045.9877999999999</v>
          </cell>
          <cell r="GS329">
            <v>5890.8611000000001</v>
          </cell>
          <cell r="GT329">
            <v>6045.9877999999999</v>
          </cell>
          <cell r="GU329">
            <v>5890.8611000000001</v>
          </cell>
          <cell r="GV329">
            <v>6045.9877999999999</v>
          </cell>
          <cell r="GW329">
            <v>6045.9877999999999</v>
          </cell>
          <cell r="GX329" t="str">
            <v>&lt;--ADMw_P--</v>
          </cell>
          <cell r="GY329">
            <v>-7.4830000000000001E-3</v>
          </cell>
          <cell r="GZ329">
            <v>0</v>
          </cell>
          <cell r="HA329">
            <v>516.99</v>
          </cell>
          <cell r="HB329">
            <v>32</v>
          </cell>
          <cell r="HC329">
            <v>0.7</v>
          </cell>
          <cell r="HD329" t="str">
            <v>&lt;--Spacer--&gt;</v>
          </cell>
          <cell r="HE329" t="str">
            <v>&lt;--Spacer--&gt;</v>
          </cell>
          <cell r="HF329" t="str">
            <v>&lt;--Spacer--&gt;</v>
          </cell>
          <cell r="HG329" t="str">
            <v>&lt;--Spacer--&gt;</v>
          </cell>
          <cell r="HH329">
            <v>2117</v>
          </cell>
          <cell r="HI329">
            <v>15372935</v>
          </cell>
          <cell r="HJ329">
            <v>0</v>
          </cell>
          <cell r="HK329">
            <v>646741</v>
          </cell>
          <cell r="HL329">
            <v>5052</v>
          </cell>
          <cell r="HM329">
            <v>0</v>
          </cell>
          <cell r="HN329">
            <v>0</v>
          </cell>
          <cell r="HO329">
            <v>0</v>
          </cell>
          <cell r="HP329">
            <v>0</v>
          </cell>
          <cell r="HQ329">
            <v>13.87</v>
          </cell>
          <cell r="HR329">
            <v>2465229</v>
          </cell>
          <cell r="HS329">
            <v>5131.7299999999996</v>
          </cell>
          <cell r="HT329">
            <v>5131.7299999999996</v>
          </cell>
          <cell r="HU329">
            <v>5131.7299999999996</v>
          </cell>
          <cell r="HV329">
            <v>0</v>
          </cell>
          <cell r="HW329">
            <v>0</v>
          </cell>
          <cell r="HX329" t="str">
            <v>--ADMw_O--&gt;</v>
          </cell>
          <cell r="HY329">
            <v>5131.7299999999996</v>
          </cell>
          <cell r="HZ329">
            <v>5131.7299999999996</v>
          </cell>
          <cell r="IA329">
            <v>5131.7299999999996</v>
          </cell>
          <cell r="IB329">
            <v>0</v>
          </cell>
          <cell r="IC329">
            <v>685</v>
          </cell>
          <cell r="ID329">
            <v>564.49030000000005</v>
          </cell>
          <cell r="IE329">
            <v>21.2</v>
          </cell>
          <cell r="IF329">
            <v>306.88</v>
          </cell>
          <cell r="IG329">
            <v>153.44</v>
          </cell>
          <cell r="IH329">
            <v>306.88</v>
          </cell>
          <cell r="II329">
            <v>306.88</v>
          </cell>
          <cell r="IJ329">
            <v>0</v>
          </cell>
          <cell r="IK329">
            <v>5.34</v>
          </cell>
          <cell r="IL329">
            <v>5.34</v>
          </cell>
          <cell r="IM329">
            <v>5.34</v>
          </cell>
          <cell r="IN329">
            <v>5.34</v>
          </cell>
          <cell r="IO329">
            <v>0</v>
          </cell>
          <cell r="IP329">
            <v>0</v>
          </cell>
          <cell r="IQ329">
            <v>0</v>
          </cell>
          <cell r="IR329">
            <v>0</v>
          </cell>
          <cell r="IS329">
            <v>0</v>
          </cell>
          <cell r="IT329">
            <v>0</v>
          </cell>
          <cell r="IU329">
            <v>11</v>
          </cell>
          <cell r="IV329">
            <v>2.75</v>
          </cell>
          <cell r="IW329">
            <v>668.15</v>
          </cell>
          <cell r="IX329">
            <v>167.03749999999999</v>
          </cell>
          <cell r="IY329">
            <v>668.15</v>
          </cell>
          <cell r="IZ329">
            <v>668.15</v>
          </cell>
          <cell r="JA329">
            <v>0</v>
          </cell>
          <cell r="JB329">
            <v>0</v>
          </cell>
          <cell r="JC329">
            <v>0</v>
          </cell>
          <cell r="JD329">
            <v>0</v>
          </cell>
          <cell r="JE329">
            <v>0</v>
          </cell>
          <cell r="JF329">
            <v>0</v>
          </cell>
          <cell r="JG329">
            <v>0</v>
          </cell>
          <cell r="JH329">
            <v>0</v>
          </cell>
          <cell r="JI329">
            <v>0</v>
          </cell>
          <cell r="JJ329">
            <v>6045.9877999999999</v>
          </cell>
          <cell r="JK329">
            <v>6045.9877999999999</v>
          </cell>
          <cell r="JL329" t="str">
            <v>&lt;--ADMw_O--</v>
          </cell>
          <cell r="JM329">
            <v>-5.0220000000000004E-3</v>
          </cell>
          <cell r="JN329">
            <v>0</v>
          </cell>
          <cell r="JO329">
            <v>480.39</v>
          </cell>
          <cell r="JP329">
            <v>30</v>
          </cell>
          <cell r="JQ329">
            <v>0.7</v>
          </cell>
          <cell r="JR329">
            <v>43640.35126797454</v>
          </cell>
          <cell r="JS329">
            <v>1</v>
          </cell>
          <cell r="JT329">
            <v>2</v>
          </cell>
        </row>
        <row r="330">
          <cell r="A330">
            <v>2255</v>
          </cell>
          <cell r="B330">
            <v>2255</v>
          </cell>
          <cell r="C330" t="str">
            <v>36030</v>
          </cell>
          <cell r="D330" t="str">
            <v>Yamhill</v>
          </cell>
          <cell r="E330" t="str">
            <v>Willamina SD 30J</v>
          </cell>
          <cell r="G330">
            <v>2117</v>
          </cell>
          <cell r="H330">
            <v>1997176</v>
          </cell>
          <cell r="I330">
            <v>0</v>
          </cell>
          <cell r="J330">
            <v>0</v>
          </cell>
          <cell r="K330">
            <v>3800</v>
          </cell>
          <cell r="L330">
            <v>0</v>
          </cell>
          <cell r="M330">
            <v>0</v>
          </cell>
          <cell r="N330">
            <v>0</v>
          </cell>
          <cell r="O330">
            <v>0</v>
          </cell>
          <cell r="P330">
            <v>8.2899999999999991</v>
          </cell>
          <cell r="Q330">
            <v>533716</v>
          </cell>
          <cell r="R330">
            <v>850</v>
          </cell>
          <cell r="S330">
            <v>850</v>
          </cell>
          <cell r="T330">
            <v>850</v>
          </cell>
          <cell r="U330">
            <v>0</v>
          </cell>
          <cell r="V330" t="str">
            <v>--ADMw_F--&gt;</v>
          </cell>
          <cell r="W330">
            <v>850</v>
          </cell>
          <cell r="X330">
            <v>850</v>
          </cell>
          <cell r="Y330">
            <v>850</v>
          </cell>
          <cell r="Z330">
            <v>0</v>
          </cell>
          <cell r="AA330">
            <v>153</v>
          </cell>
          <cell r="AB330">
            <v>93.5</v>
          </cell>
          <cell r="AC330">
            <v>21.2</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cell r="AS330">
            <v>6</v>
          </cell>
          <cell r="AT330">
            <v>1.5</v>
          </cell>
          <cell r="AU330">
            <v>119.75</v>
          </cell>
          <cell r="AV330">
            <v>29.9375</v>
          </cell>
          <cell r="AW330">
            <v>119.75</v>
          </cell>
          <cell r="AX330">
            <v>119.75</v>
          </cell>
          <cell r="AY330">
            <v>0</v>
          </cell>
          <cell r="AZ330">
            <v>0</v>
          </cell>
          <cell r="BA330">
            <v>0</v>
          </cell>
          <cell r="BB330">
            <v>0</v>
          </cell>
          <cell r="BC330">
            <v>0</v>
          </cell>
          <cell r="BD330">
            <v>58.41</v>
          </cell>
          <cell r="BE330">
            <v>58.41</v>
          </cell>
          <cell r="BF330">
            <v>58.41</v>
          </cell>
          <cell r="BG330">
            <v>0</v>
          </cell>
          <cell r="BH330">
            <v>1007.3877</v>
          </cell>
          <cell r="BI330">
            <v>1054.5474999999999</v>
          </cell>
          <cell r="BJ330">
            <v>1007.3877</v>
          </cell>
          <cell r="BK330">
            <v>1054.5474999999999</v>
          </cell>
          <cell r="BL330">
            <v>1054.5474999999999</v>
          </cell>
          <cell r="BM330">
            <v>1054.5474999999999</v>
          </cell>
          <cell r="BN330" t="str">
            <v>&lt;--ADMw_F--</v>
          </cell>
          <cell r="BO330">
            <v>-4.5370000000000002E-3</v>
          </cell>
          <cell r="BP330">
            <v>0</v>
          </cell>
          <cell r="BQ330">
            <v>627.9</v>
          </cell>
          <cell r="BR330">
            <v>44</v>
          </cell>
          <cell r="BS330">
            <v>0.7</v>
          </cell>
          <cell r="BT330" t="str">
            <v>&lt;--Spacer--&gt;</v>
          </cell>
          <cell r="BU330" t="str">
            <v>&lt;--Spacer--&gt;</v>
          </cell>
          <cell r="BV330" t="str">
            <v>&lt;--Spacer--&gt;</v>
          </cell>
          <cell r="BW330" t="str">
            <v>&lt;--Spacer--&gt;</v>
          </cell>
          <cell r="BX330">
            <v>2117</v>
          </cell>
          <cell r="BY330">
            <v>1920711</v>
          </cell>
          <cell r="BZ330">
            <v>0</v>
          </cell>
          <cell r="CA330">
            <v>0</v>
          </cell>
          <cell r="CB330">
            <v>3800</v>
          </cell>
          <cell r="CC330">
            <v>0</v>
          </cell>
          <cell r="CD330">
            <v>0</v>
          </cell>
          <cell r="CE330">
            <v>0</v>
          </cell>
          <cell r="CF330">
            <v>0</v>
          </cell>
          <cell r="CG330">
            <v>9.7100000000000009</v>
          </cell>
          <cell r="CH330">
            <v>523251</v>
          </cell>
          <cell r="CI330">
            <v>808.82</v>
          </cell>
          <cell r="CJ330">
            <v>808.82</v>
          </cell>
          <cell r="CK330">
            <v>808.82</v>
          </cell>
          <cell r="CL330">
            <v>0</v>
          </cell>
          <cell r="CM330">
            <v>0</v>
          </cell>
          <cell r="CN330" t="str">
            <v>--ADMw_C--&gt;</v>
          </cell>
          <cell r="CO330">
            <v>808.82</v>
          </cell>
          <cell r="CP330">
            <v>808.82</v>
          </cell>
          <cell r="CQ330">
            <v>808.82</v>
          </cell>
          <cell r="CR330">
            <v>0</v>
          </cell>
          <cell r="CS330">
            <v>152</v>
          </cell>
          <cell r="CT330">
            <v>88.970200000000006</v>
          </cell>
          <cell r="CU330">
            <v>21.2</v>
          </cell>
          <cell r="CV330">
            <v>0</v>
          </cell>
          <cell r="CW330">
            <v>0</v>
          </cell>
          <cell r="CX330">
            <v>0</v>
          </cell>
          <cell r="CY330">
            <v>0</v>
          </cell>
          <cell r="CZ330">
            <v>0</v>
          </cell>
          <cell r="DA330">
            <v>0</v>
          </cell>
          <cell r="DB330">
            <v>0</v>
          </cell>
          <cell r="DC330">
            <v>0</v>
          </cell>
          <cell r="DD330">
            <v>0</v>
          </cell>
          <cell r="DE330">
            <v>0</v>
          </cell>
          <cell r="DF330">
            <v>0</v>
          </cell>
          <cell r="DG330">
            <v>0</v>
          </cell>
          <cell r="DH330">
            <v>0</v>
          </cell>
          <cell r="DI330">
            <v>0</v>
          </cell>
          <cell r="DJ330">
            <v>0</v>
          </cell>
          <cell r="DK330">
            <v>6</v>
          </cell>
          <cell r="DL330">
            <v>1.5</v>
          </cell>
          <cell r="DM330">
            <v>113.95</v>
          </cell>
          <cell r="DN330">
            <v>28.487500000000001</v>
          </cell>
          <cell r="DO330">
            <v>113.95</v>
          </cell>
          <cell r="DP330">
            <v>113.95</v>
          </cell>
          <cell r="DQ330">
            <v>0</v>
          </cell>
          <cell r="DR330">
            <v>0</v>
          </cell>
          <cell r="DS330">
            <v>0</v>
          </cell>
          <cell r="DT330">
            <v>0</v>
          </cell>
          <cell r="DU330">
            <v>0</v>
          </cell>
          <cell r="DV330">
            <v>58.41</v>
          </cell>
          <cell r="DW330">
            <v>58.41</v>
          </cell>
          <cell r="DX330">
            <v>58.41</v>
          </cell>
          <cell r="DY330">
            <v>0</v>
          </cell>
          <cell r="DZ330">
            <v>1091.2293</v>
          </cell>
          <cell r="EA330">
            <v>1007.3877</v>
          </cell>
          <cell r="EB330">
            <v>1091.2293</v>
          </cell>
          <cell r="EC330">
            <v>1007.3877</v>
          </cell>
          <cell r="ED330">
            <v>1091.2293</v>
          </cell>
          <cell r="EE330">
            <v>1091.2293</v>
          </cell>
          <cell r="EF330" t="str">
            <v>&lt;--ADMw_C--</v>
          </cell>
          <cell r="EG330">
            <v>-5.9439999999999996E-3</v>
          </cell>
          <cell r="EH330">
            <v>0</v>
          </cell>
          <cell r="EI330">
            <v>643.08000000000004</v>
          </cell>
          <cell r="EJ330">
            <v>50</v>
          </cell>
          <cell r="EK330">
            <v>0.7</v>
          </cell>
          <cell r="EL330" t="str">
            <v>&lt;--Spacer--&gt;</v>
          </cell>
          <cell r="EM330" t="str">
            <v>&lt;--Spacer--&gt;</v>
          </cell>
          <cell r="EN330" t="str">
            <v>&lt;--Spacer--&gt;</v>
          </cell>
          <cell r="EO330" t="str">
            <v>&lt;--Spacer--&gt;</v>
          </cell>
          <cell r="EP330">
            <v>2117</v>
          </cell>
          <cell r="EQ330">
            <v>1894860</v>
          </cell>
          <cell r="ER330">
            <v>0</v>
          </cell>
          <cell r="ES330">
            <v>48546</v>
          </cell>
          <cell r="ET330">
            <v>1975</v>
          </cell>
          <cell r="EU330">
            <v>368</v>
          </cell>
          <cell r="EV330">
            <v>0</v>
          </cell>
          <cell r="EW330">
            <v>0</v>
          </cell>
          <cell r="EX330">
            <v>0</v>
          </cell>
          <cell r="EY330">
            <v>8.2899999999999991</v>
          </cell>
          <cell r="EZ330">
            <v>475589</v>
          </cell>
          <cell r="FA330">
            <v>880.13</v>
          </cell>
          <cell r="FB330">
            <v>880.13</v>
          </cell>
          <cell r="FC330">
            <v>880.13</v>
          </cell>
          <cell r="FD330">
            <v>0</v>
          </cell>
          <cell r="FE330">
            <v>0</v>
          </cell>
          <cell r="FF330" t="str">
            <v>--ADMw_P--&gt;</v>
          </cell>
          <cell r="FG330">
            <v>880.13</v>
          </cell>
          <cell r="FH330">
            <v>880.13</v>
          </cell>
          <cell r="FI330">
            <v>880.13</v>
          </cell>
          <cell r="FJ330">
            <v>0</v>
          </cell>
          <cell r="FK330">
            <v>163</v>
          </cell>
          <cell r="FL330">
            <v>96.814300000000003</v>
          </cell>
          <cell r="FM330">
            <v>21.2</v>
          </cell>
          <cell r="FN330">
            <v>0</v>
          </cell>
          <cell r="FO330">
            <v>0</v>
          </cell>
          <cell r="FP330">
            <v>0</v>
          </cell>
          <cell r="FQ330">
            <v>0</v>
          </cell>
          <cell r="FR330">
            <v>0</v>
          </cell>
          <cell r="FS330">
            <v>0</v>
          </cell>
          <cell r="FT330">
            <v>0</v>
          </cell>
          <cell r="FU330">
            <v>0</v>
          </cell>
          <cell r="FV330">
            <v>0</v>
          </cell>
          <cell r="FW330">
            <v>0</v>
          </cell>
          <cell r="FX330">
            <v>0</v>
          </cell>
          <cell r="FY330">
            <v>0</v>
          </cell>
          <cell r="FZ330">
            <v>0</v>
          </cell>
          <cell r="GA330">
            <v>0</v>
          </cell>
          <cell r="GB330">
            <v>0</v>
          </cell>
          <cell r="GC330">
            <v>11</v>
          </cell>
          <cell r="GD330">
            <v>2.75</v>
          </cell>
          <cell r="GE330">
            <v>127.7</v>
          </cell>
          <cell r="GF330">
            <v>31.925000000000001</v>
          </cell>
          <cell r="GG330">
            <v>127.7</v>
          </cell>
          <cell r="GH330">
            <v>127.7</v>
          </cell>
          <cell r="GI330">
            <v>0</v>
          </cell>
          <cell r="GJ330">
            <v>0</v>
          </cell>
          <cell r="GK330">
            <v>0</v>
          </cell>
          <cell r="GL330">
            <v>0</v>
          </cell>
          <cell r="GM330">
            <v>0</v>
          </cell>
          <cell r="GN330">
            <v>58.41</v>
          </cell>
          <cell r="GO330">
            <v>58.41</v>
          </cell>
          <cell r="GP330">
            <v>58.41</v>
          </cell>
          <cell r="GQ330">
            <v>0</v>
          </cell>
          <cell r="GR330">
            <v>1113.8110999999999</v>
          </cell>
          <cell r="GS330">
            <v>1091.2293</v>
          </cell>
          <cell r="GT330">
            <v>1113.8110999999999</v>
          </cell>
          <cell r="GU330">
            <v>1091.2293</v>
          </cell>
          <cell r="GV330">
            <v>1113.8110999999999</v>
          </cell>
          <cell r="GW330">
            <v>1113.8110999999999</v>
          </cell>
          <cell r="GX330" t="str">
            <v>&lt;--ADMw_P--</v>
          </cell>
          <cell r="GY330">
            <v>-7.7390000000000002E-3</v>
          </cell>
          <cell r="GZ330">
            <v>0</v>
          </cell>
          <cell r="HA330">
            <v>540.36</v>
          </cell>
          <cell r="HB330">
            <v>37</v>
          </cell>
          <cell r="HC330">
            <v>0.7</v>
          </cell>
          <cell r="HD330" t="str">
            <v>&lt;--Spacer--&gt;</v>
          </cell>
          <cell r="HE330" t="str">
            <v>&lt;--Spacer--&gt;</v>
          </cell>
          <cell r="HF330" t="str">
            <v>&lt;--Spacer--&gt;</v>
          </cell>
          <cell r="HG330" t="str">
            <v>&lt;--Spacer--&gt;</v>
          </cell>
          <cell r="HH330">
            <v>2117</v>
          </cell>
          <cell r="HI330">
            <v>1813900</v>
          </cell>
          <cell r="HJ330">
            <v>0</v>
          </cell>
          <cell r="HK330">
            <v>110318</v>
          </cell>
          <cell r="HL330">
            <v>510</v>
          </cell>
          <cell r="HM330">
            <v>0</v>
          </cell>
          <cell r="HN330">
            <v>0</v>
          </cell>
          <cell r="HO330">
            <v>0</v>
          </cell>
          <cell r="HP330">
            <v>0</v>
          </cell>
          <cell r="HQ330">
            <v>9.74</v>
          </cell>
          <cell r="HR330">
            <v>446896</v>
          </cell>
          <cell r="HS330">
            <v>899.76</v>
          </cell>
          <cell r="HT330">
            <v>899.76</v>
          </cell>
          <cell r="HU330">
            <v>899.76</v>
          </cell>
          <cell r="HV330">
            <v>0</v>
          </cell>
          <cell r="HW330">
            <v>0</v>
          </cell>
          <cell r="HX330" t="str">
            <v>--ADMw_O--&gt;</v>
          </cell>
          <cell r="HY330">
            <v>899.76</v>
          </cell>
          <cell r="HZ330">
            <v>899.76</v>
          </cell>
          <cell r="IA330">
            <v>899.76</v>
          </cell>
          <cell r="IB330">
            <v>0</v>
          </cell>
          <cell r="IC330">
            <v>157</v>
          </cell>
          <cell r="ID330">
            <v>98.973600000000005</v>
          </cell>
          <cell r="IE330">
            <v>17.7</v>
          </cell>
          <cell r="IF330">
            <v>0</v>
          </cell>
          <cell r="IG330">
            <v>0</v>
          </cell>
          <cell r="IH330">
            <v>0</v>
          </cell>
          <cell r="II330">
            <v>0</v>
          </cell>
          <cell r="IJ330">
            <v>0</v>
          </cell>
          <cell r="IK330">
            <v>0</v>
          </cell>
          <cell r="IL330">
            <v>0</v>
          </cell>
          <cell r="IM330">
            <v>0</v>
          </cell>
          <cell r="IN330">
            <v>0</v>
          </cell>
          <cell r="IO330">
            <v>0</v>
          </cell>
          <cell r="IP330">
            <v>0</v>
          </cell>
          <cell r="IQ330">
            <v>0</v>
          </cell>
          <cell r="IR330">
            <v>0</v>
          </cell>
          <cell r="IS330">
            <v>0</v>
          </cell>
          <cell r="IT330">
            <v>0</v>
          </cell>
          <cell r="IU330">
            <v>23</v>
          </cell>
          <cell r="IV330">
            <v>5.75</v>
          </cell>
          <cell r="IW330">
            <v>116.43</v>
          </cell>
          <cell r="IX330">
            <v>29.107500000000002</v>
          </cell>
          <cell r="IY330">
            <v>116.43</v>
          </cell>
          <cell r="IZ330">
            <v>116.43</v>
          </cell>
          <cell r="JA330">
            <v>0</v>
          </cell>
          <cell r="JB330">
            <v>0</v>
          </cell>
          <cell r="JC330">
            <v>0</v>
          </cell>
          <cell r="JD330">
            <v>0</v>
          </cell>
          <cell r="JE330">
            <v>0</v>
          </cell>
          <cell r="JF330">
            <v>62.52</v>
          </cell>
          <cell r="JG330">
            <v>62.52</v>
          </cell>
          <cell r="JH330">
            <v>62.52</v>
          </cell>
          <cell r="JI330">
            <v>0</v>
          </cell>
          <cell r="JJ330">
            <v>1113.8110999999999</v>
          </cell>
          <cell r="JK330">
            <v>1113.8110999999999</v>
          </cell>
          <cell r="JL330" t="str">
            <v>&lt;--ADMw_O--</v>
          </cell>
          <cell r="JM330">
            <v>-5.4130000000000003E-3</v>
          </cell>
          <cell r="JN330">
            <v>0</v>
          </cell>
          <cell r="JO330">
            <v>496.68</v>
          </cell>
          <cell r="JP330">
            <v>35</v>
          </cell>
          <cell r="JQ330">
            <v>0.7</v>
          </cell>
          <cell r="JR330">
            <v>43640.35126797454</v>
          </cell>
          <cell r="JS330">
            <v>1</v>
          </cell>
          <cell r="JT330">
            <v>2</v>
          </cell>
        </row>
        <row r="331">
          <cell r="A331">
            <v>2256</v>
          </cell>
          <cell r="B331">
            <v>2256</v>
          </cell>
          <cell r="C331" t="str">
            <v>36040</v>
          </cell>
          <cell r="D331" t="str">
            <v>Yamhill</v>
          </cell>
          <cell r="E331" t="str">
            <v>McMinnville SD 40</v>
          </cell>
          <cell r="G331">
            <v>2117</v>
          </cell>
          <cell r="H331">
            <v>14800000</v>
          </cell>
          <cell r="I331">
            <v>0</v>
          </cell>
          <cell r="J331">
            <v>0</v>
          </cell>
          <cell r="K331">
            <v>25000</v>
          </cell>
          <cell r="L331">
            <v>0</v>
          </cell>
          <cell r="M331">
            <v>0</v>
          </cell>
          <cell r="N331">
            <v>0</v>
          </cell>
          <cell r="O331">
            <v>0</v>
          </cell>
          <cell r="P331">
            <v>13.29</v>
          </cell>
          <cell r="Q331">
            <v>2575000</v>
          </cell>
          <cell r="R331">
            <v>6606</v>
          </cell>
          <cell r="S331">
            <v>6606</v>
          </cell>
          <cell r="T331">
            <v>6606</v>
          </cell>
          <cell r="U331">
            <v>0</v>
          </cell>
          <cell r="V331" t="str">
            <v>--ADMw_F--&gt;</v>
          </cell>
          <cell r="W331">
            <v>6606</v>
          </cell>
          <cell r="X331">
            <v>6606</v>
          </cell>
          <cell r="Y331">
            <v>6606</v>
          </cell>
          <cell r="Z331">
            <v>0</v>
          </cell>
          <cell r="AA331">
            <v>800</v>
          </cell>
          <cell r="AB331">
            <v>726.66</v>
          </cell>
          <cell r="AC331">
            <v>8.1999999999999993</v>
          </cell>
          <cell r="AD331">
            <v>700</v>
          </cell>
          <cell r="AE331">
            <v>350</v>
          </cell>
          <cell r="AF331">
            <v>700</v>
          </cell>
          <cell r="AG331">
            <v>700</v>
          </cell>
          <cell r="AH331">
            <v>0</v>
          </cell>
          <cell r="AI331">
            <v>4</v>
          </cell>
          <cell r="AJ331">
            <v>4</v>
          </cell>
          <cell r="AK331">
            <v>4</v>
          </cell>
          <cell r="AL331">
            <v>4</v>
          </cell>
          <cell r="AM331">
            <v>0</v>
          </cell>
          <cell r="AN331">
            <v>0</v>
          </cell>
          <cell r="AO331">
            <v>0</v>
          </cell>
          <cell r="AP331">
            <v>0</v>
          </cell>
          <cell r="AQ331">
            <v>0</v>
          </cell>
          <cell r="AR331">
            <v>0</v>
          </cell>
          <cell r="AS331">
            <v>29</v>
          </cell>
          <cell r="AT331">
            <v>7.25</v>
          </cell>
          <cell r="AU331">
            <v>745.82</v>
          </cell>
          <cell r="AV331">
            <v>186.45500000000001</v>
          </cell>
          <cell r="AW331">
            <v>745.82</v>
          </cell>
          <cell r="AX331">
            <v>745.82</v>
          </cell>
          <cell r="AY331">
            <v>0</v>
          </cell>
          <cell r="AZ331">
            <v>0</v>
          </cell>
          <cell r="BA331">
            <v>0</v>
          </cell>
          <cell r="BB331">
            <v>0</v>
          </cell>
          <cell r="BC331">
            <v>0</v>
          </cell>
          <cell r="BD331">
            <v>0</v>
          </cell>
          <cell r="BE331">
            <v>0</v>
          </cell>
          <cell r="BF331">
            <v>0</v>
          </cell>
          <cell r="BG331">
            <v>0</v>
          </cell>
          <cell r="BH331">
            <v>7902.0294000000004</v>
          </cell>
          <cell r="BI331">
            <v>7888.5649999999996</v>
          </cell>
          <cell r="BJ331">
            <v>7902.0294000000004</v>
          </cell>
          <cell r="BK331">
            <v>7888.5649999999996</v>
          </cell>
          <cell r="BL331">
            <v>7902.0294000000004</v>
          </cell>
          <cell r="BM331">
            <v>7902.0294000000004</v>
          </cell>
          <cell r="BN331" t="str">
            <v>&lt;--ADMw_F--</v>
          </cell>
          <cell r="BO331">
            <v>-4.2209999999999999E-3</v>
          </cell>
          <cell r="BP331">
            <v>0</v>
          </cell>
          <cell r="BQ331">
            <v>389.8</v>
          </cell>
          <cell r="BR331">
            <v>9</v>
          </cell>
          <cell r="BS331">
            <v>0.7</v>
          </cell>
          <cell r="BT331" t="str">
            <v>&lt;--Spacer--&gt;</v>
          </cell>
          <cell r="BU331" t="str">
            <v>&lt;--Spacer--&gt;</v>
          </cell>
          <cell r="BV331" t="str">
            <v>&lt;--Spacer--&gt;</v>
          </cell>
          <cell r="BW331" t="str">
            <v>&lt;--Spacer--&gt;</v>
          </cell>
          <cell r="BX331">
            <v>2117</v>
          </cell>
          <cell r="BY331">
            <v>14250000</v>
          </cell>
          <cell r="BZ331">
            <v>0</v>
          </cell>
          <cell r="CA331">
            <v>0</v>
          </cell>
          <cell r="CB331">
            <v>25000</v>
          </cell>
          <cell r="CC331">
            <v>0</v>
          </cell>
          <cell r="CD331">
            <v>0</v>
          </cell>
          <cell r="CE331">
            <v>0</v>
          </cell>
          <cell r="CF331">
            <v>0</v>
          </cell>
          <cell r="CG331">
            <v>13.72</v>
          </cell>
          <cell r="CH331">
            <v>2500000</v>
          </cell>
          <cell r="CI331">
            <v>6607.54</v>
          </cell>
          <cell r="CJ331">
            <v>6607.54</v>
          </cell>
          <cell r="CK331">
            <v>6607.54</v>
          </cell>
          <cell r="CL331">
            <v>0</v>
          </cell>
          <cell r="CM331">
            <v>0</v>
          </cell>
          <cell r="CN331" t="str">
            <v>--ADMw_C--&gt;</v>
          </cell>
          <cell r="CO331">
            <v>6607.54</v>
          </cell>
          <cell r="CP331">
            <v>6607.54</v>
          </cell>
          <cell r="CQ331">
            <v>6607.54</v>
          </cell>
          <cell r="CR331">
            <v>0</v>
          </cell>
          <cell r="CS331">
            <v>827</v>
          </cell>
          <cell r="CT331">
            <v>726.82939999999996</v>
          </cell>
          <cell r="CU331">
            <v>8.1999999999999993</v>
          </cell>
          <cell r="CV331">
            <v>723.16</v>
          </cell>
          <cell r="CW331">
            <v>361.58</v>
          </cell>
          <cell r="CX331">
            <v>723.16</v>
          </cell>
          <cell r="CY331">
            <v>723.16</v>
          </cell>
          <cell r="CZ331">
            <v>0</v>
          </cell>
          <cell r="DA331">
            <v>4.13</v>
          </cell>
          <cell r="DB331">
            <v>4.13</v>
          </cell>
          <cell r="DC331">
            <v>4.13</v>
          </cell>
          <cell r="DD331">
            <v>4.13</v>
          </cell>
          <cell r="DE331">
            <v>0</v>
          </cell>
          <cell r="DF331">
            <v>0</v>
          </cell>
          <cell r="DG331">
            <v>0</v>
          </cell>
          <cell r="DH331">
            <v>0</v>
          </cell>
          <cell r="DI331">
            <v>0</v>
          </cell>
          <cell r="DJ331">
            <v>0</v>
          </cell>
          <cell r="DK331">
            <v>29</v>
          </cell>
          <cell r="DL331">
            <v>7.25</v>
          </cell>
          <cell r="DM331">
            <v>746</v>
          </cell>
          <cell r="DN331">
            <v>186.5</v>
          </cell>
          <cell r="DO331">
            <v>746</v>
          </cell>
          <cell r="DP331">
            <v>746</v>
          </cell>
          <cell r="DQ331">
            <v>0</v>
          </cell>
          <cell r="DR331">
            <v>0</v>
          </cell>
          <cell r="DS331">
            <v>0</v>
          </cell>
          <cell r="DT331">
            <v>0</v>
          </cell>
          <cell r="DU331">
            <v>0</v>
          </cell>
          <cell r="DV331">
            <v>0</v>
          </cell>
          <cell r="DW331">
            <v>0</v>
          </cell>
          <cell r="DX331">
            <v>0</v>
          </cell>
          <cell r="DY331">
            <v>0</v>
          </cell>
          <cell r="DZ331">
            <v>8101.1907000000001</v>
          </cell>
          <cell r="EA331">
            <v>7902.0294000000004</v>
          </cell>
          <cell r="EB331">
            <v>8101.1907000000001</v>
          </cell>
          <cell r="EC331">
            <v>7902.0294000000004</v>
          </cell>
          <cell r="ED331">
            <v>8101.1907000000001</v>
          </cell>
          <cell r="EE331">
            <v>8101.1907000000001</v>
          </cell>
          <cell r="EF331" t="str">
            <v>&lt;--ADMw_C--</v>
          </cell>
          <cell r="EG331">
            <v>-9.6589999999999992E-3</v>
          </cell>
          <cell r="EH331">
            <v>0</v>
          </cell>
          <cell r="EI331">
            <v>374.7</v>
          </cell>
          <cell r="EJ331">
            <v>9</v>
          </cell>
          <cell r="EK331">
            <v>0.7</v>
          </cell>
          <cell r="EL331" t="str">
            <v>&lt;--Spacer--&gt;</v>
          </cell>
          <cell r="EM331" t="str">
            <v>&lt;--Spacer--&gt;</v>
          </cell>
          <cell r="EN331" t="str">
            <v>&lt;--Spacer--&gt;</v>
          </cell>
          <cell r="EO331" t="str">
            <v>&lt;--Spacer--&gt;</v>
          </cell>
          <cell r="EP331">
            <v>2117</v>
          </cell>
          <cell r="EQ331">
            <v>13417493</v>
          </cell>
          <cell r="ER331">
            <v>0</v>
          </cell>
          <cell r="ES331">
            <v>703994</v>
          </cell>
          <cell r="ET331">
            <v>23790</v>
          </cell>
          <cell r="EU331">
            <v>0</v>
          </cell>
          <cell r="EV331">
            <v>0</v>
          </cell>
          <cell r="EW331">
            <v>0</v>
          </cell>
          <cell r="EX331">
            <v>0</v>
          </cell>
          <cell r="EY331">
            <v>13.29</v>
          </cell>
          <cell r="EZ331">
            <v>2161281</v>
          </cell>
          <cell r="FA331">
            <v>6661.87</v>
          </cell>
          <cell r="FB331">
            <v>6661.87</v>
          </cell>
          <cell r="FC331">
            <v>6661.87</v>
          </cell>
          <cell r="FD331">
            <v>0</v>
          </cell>
          <cell r="FE331">
            <v>0</v>
          </cell>
          <cell r="FF331" t="str">
            <v>--ADMw_P--&gt;</v>
          </cell>
          <cell r="FG331">
            <v>6661.87</v>
          </cell>
          <cell r="FH331">
            <v>6661.87</v>
          </cell>
          <cell r="FI331">
            <v>6661.87</v>
          </cell>
          <cell r="FJ331">
            <v>0</v>
          </cell>
          <cell r="FK331">
            <v>831</v>
          </cell>
          <cell r="FL331">
            <v>732.8057</v>
          </cell>
          <cell r="FM331">
            <v>8.1999999999999993</v>
          </cell>
          <cell r="FN331">
            <v>822.75</v>
          </cell>
          <cell r="FO331">
            <v>411.375</v>
          </cell>
          <cell r="FP331">
            <v>822.75</v>
          </cell>
          <cell r="FQ331">
            <v>822.75</v>
          </cell>
          <cell r="FR331">
            <v>0</v>
          </cell>
          <cell r="FS331">
            <v>3.92</v>
          </cell>
          <cell r="FT331">
            <v>3.92</v>
          </cell>
          <cell r="FU331">
            <v>3.92</v>
          </cell>
          <cell r="FV331">
            <v>3.92</v>
          </cell>
          <cell r="FW331">
            <v>0</v>
          </cell>
          <cell r="FX331">
            <v>0</v>
          </cell>
          <cell r="FY331">
            <v>0</v>
          </cell>
          <cell r="FZ331">
            <v>0</v>
          </cell>
          <cell r="GA331">
            <v>0</v>
          </cell>
          <cell r="GB331">
            <v>0</v>
          </cell>
          <cell r="GC331">
            <v>40</v>
          </cell>
          <cell r="GD331">
            <v>10</v>
          </cell>
          <cell r="GE331">
            <v>1092.08</v>
          </cell>
          <cell r="GF331">
            <v>273.02</v>
          </cell>
          <cell r="GG331">
            <v>1092.08</v>
          </cell>
          <cell r="GH331">
            <v>1092.08</v>
          </cell>
          <cell r="GI331">
            <v>0</v>
          </cell>
          <cell r="GJ331">
            <v>0</v>
          </cell>
          <cell r="GK331">
            <v>0</v>
          </cell>
          <cell r="GL331">
            <v>0</v>
          </cell>
          <cell r="GM331">
            <v>0</v>
          </cell>
          <cell r="GN331">
            <v>0</v>
          </cell>
          <cell r="GO331">
            <v>0</v>
          </cell>
          <cell r="GP331">
            <v>0</v>
          </cell>
          <cell r="GQ331">
            <v>0</v>
          </cell>
          <cell r="GR331">
            <v>8150.9953999999998</v>
          </cell>
          <cell r="GS331">
            <v>8101.1907000000001</v>
          </cell>
          <cell r="GT331">
            <v>8150.9953999999998</v>
          </cell>
          <cell r="GU331">
            <v>8101.1907000000001</v>
          </cell>
          <cell r="GV331">
            <v>8150.9953999999998</v>
          </cell>
          <cell r="GW331">
            <v>8150.9953999999998</v>
          </cell>
          <cell r="GX331" t="str">
            <v>&lt;--ADMw_P--</v>
          </cell>
          <cell r="GY331">
            <v>-8.9020000000000002E-3</v>
          </cell>
          <cell r="GZ331">
            <v>0</v>
          </cell>
          <cell r="HA331">
            <v>324.43</v>
          </cell>
          <cell r="HB331">
            <v>6</v>
          </cell>
          <cell r="HC331">
            <v>0.7</v>
          </cell>
          <cell r="HD331" t="str">
            <v>&lt;--Spacer--&gt;</v>
          </cell>
          <cell r="HE331" t="str">
            <v>&lt;--Spacer--&gt;</v>
          </cell>
          <cell r="HF331" t="str">
            <v>&lt;--Spacer--&gt;</v>
          </cell>
          <cell r="HG331" t="str">
            <v>&lt;--Spacer--&gt;</v>
          </cell>
          <cell r="HH331">
            <v>2117</v>
          </cell>
          <cell r="HI331">
            <v>13013231</v>
          </cell>
          <cell r="HJ331">
            <v>0</v>
          </cell>
          <cell r="HK331">
            <v>843579</v>
          </cell>
          <cell r="HL331">
            <v>6658</v>
          </cell>
          <cell r="HM331">
            <v>0</v>
          </cell>
          <cell r="HN331">
            <v>0</v>
          </cell>
          <cell r="HO331">
            <v>0</v>
          </cell>
          <cell r="HP331">
            <v>0</v>
          </cell>
          <cell r="HQ331">
            <v>12.76</v>
          </cell>
          <cell r="HR331">
            <v>2127753</v>
          </cell>
          <cell r="HS331">
            <v>6665.89</v>
          </cell>
          <cell r="HT331">
            <v>6665.89</v>
          </cell>
          <cell r="HU331">
            <v>6665.89</v>
          </cell>
          <cell r="HV331">
            <v>0</v>
          </cell>
          <cell r="HW331">
            <v>0</v>
          </cell>
          <cell r="HX331" t="str">
            <v>--ADMw_O--&gt;</v>
          </cell>
          <cell r="HY331">
            <v>6665.89</v>
          </cell>
          <cell r="HZ331">
            <v>6665.89</v>
          </cell>
          <cell r="IA331">
            <v>6665.89</v>
          </cell>
          <cell r="IB331">
            <v>0</v>
          </cell>
          <cell r="IC331">
            <v>823</v>
          </cell>
          <cell r="ID331">
            <v>733.24789999999996</v>
          </cell>
          <cell r="IE331">
            <v>6.1</v>
          </cell>
          <cell r="IF331">
            <v>886.6</v>
          </cell>
          <cell r="IG331">
            <v>443.3</v>
          </cell>
          <cell r="IH331">
            <v>886.6</v>
          </cell>
          <cell r="II331">
            <v>886.6</v>
          </cell>
          <cell r="IJ331">
            <v>0</v>
          </cell>
          <cell r="IK331">
            <v>5.47</v>
          </cell>
          <cell r="IL331">
            <v>5.47</v>
          </cell>
          <cell r="IM331">
            <v>5.47</v>
          </cell>
          <cell r="IN331">
            <v>5.47</v>
          </cell>
          <cell r="IO331">
            <v>0</v>
          </cell>
          <cell r="IP331">
            <v>0</v>
          </cell>
          <cell r="IQ331">
            <v>0</v>
          </cell>
          <cell r="IR331">
            <v>0</v>
          </cell>
          <cell r="IS331">
            <v>0</v>
          </cell>
          <cell r="IT331">
            <v>0</v>
          </cell>
          <cell r="IU331">
            <v>26</v>
          </cell>
          <cell r="IV331">
            <v>6.5</v>
          </cell>
          <cell r="IW331">
            <v>1161.95</v>
          </cell>
          <cell r="IX331">
            <v>290.48750000000001</v>
          </cell>
          <cell r="IY331">
            <v>1161.95</v>
          </cell>
          <cell r="IZ331">
            <v>1161.95</v>
          </cell>
          <cell r="JA331">
            <v>0</v>
          </cell>
          <cell r="JB331">
            <v>0</v>
          </cell>
          <cell r="JC331">
            <v>0</v>
          </cell>
          <cell r="JD331">
            <v>0</v>
          </cell>
          <cell r="JE331">
            <v>0</v>
          </cell>
          <cell r="JF331">
            <v>0</v>
          </cell>
          <cell r="JG331">
            <v>0</v>
          </cell>
          <cell r="JH331">
            <v>0</v>
          </cell>
          <cell r="JI331">
            <v>0</v>
          </cell>
          <cell r="JJ331">
            <v>8150.9953999999998</v>
          </cell>
          <cell r="JK331">
            <v>8150.9953999999998</v>
          </cell>
          <cell r="JL331" t="str">
            <v>&lt;--ADMw_O--</v>
          </cell>
          <cell r="JM331">
            <v>-4.9750000000000003E-3</v>
          </cell>
          <cell r="JN331">
            <v>0</v>
          </cell>
          <cell r="JO331">
            <v>319.2</v>
          </cell>
          <cell r="JP331">
            <v>7</v>
          </cell>
          <cell r="JQ331">
            <v>0.7</v>
          </cell>
          <cell r="JR331">
            <v>43640.35126797454</v>
          </cell>
          <cell r="JS331">
            <v>1</v>
          </cell>
          <cell r="JT331">
            <v>2</v>
          </cell>
        </row>
        <row r="332">
          <cell r="A332">
            <v>2257</v>
          </cell>
          <cell r="B332">
            <v>2257</v>
          </cell>
          <cell r="C332" t="str">
            <v>36048</v>
          </cell>
          <cell r="D332" t="str">
            <v>Yamhill</v>
          </cell>
          <cell r="E332" t="str">
            <v>Sheridan SD 48J</v>
          </cell>
          <cell r="G332">
            <v>2117</v>
          </cell>
          <cell r="H332">
            <v>1545133</v>
          </cell>
          <cell r="I332">
            <v>0</v>
          </cell>
          <cell r="J332">
            <v>0</v>
          </cell>
          <cell r="K332">
            <v>10500</v>
          </cell>
          <cell r="L332">
            <v>0</v>
          </cell>
          <cell r="M332">
            <v>0</v>
          </cell>
          <cell r="N332">
            <v>0</v>
          </cell>
          <cell r="O332">
            <v>0</v>
          </cell>
          <cell r="P332">
            <v>7.54</v>
          </cell>
          <cell r="Q332">
            <v>400000</v>
          </cell>
          <cell r="R332">
            <v>966</v>
          </cell>
          <cell r="S332">
            <v>966</v>
          </cell>
          <cell r="T332">
            <v>966</v>
          </cell>
          <cell r="U332">
            <v>0</v>
          </cell>
          <cell r="V332" t="str">
            <v>--ADMw_F--&gt;</v>
          </cell>
          <cell r="W332">
            <v>966</v>
          </cell>
          <cell r="X332">
            <v>966</v>
          </cell>
          <cell r="Y332">
            <v>966</v>
          </cell>
          <cell r="Z332">
            <v>0</v>
          </cell>
          <cell r="AA332">
            <v>126</v>
          </cell>
          <cell r="AB332">
            <v>106.26</v>
          </cell>
          <cell r="AC332">
            <v>2.8</v>
          </cell>
          <cell r="AD332">
            <v>15</v>
          </cell>
          <cell r="AE332">
            <v>7.5</v>
          </cell>
          <cell r="AF332">
            <v>15</v>
          </cell>
          <cell r="AG332">
            <v>15</v>
          </cell>
          <cell r="AH332">
            <v>0</v>
          </cell>
          <cell r="AI332">
            <v>9</v>
          </cell>
          <cell r="AJ332">
            <v>9</v>
          </cell>
          <cell r="AK332">
            <v>9</v>
          </cell>
          <cell r="AL332">
            <v>9</v>
          </cell>
          <cell r="AM332">
            <v>0</v>
          </cell>
          <cell r="AN332">
            <v>0</v>
          </cell>
          <cell r="AO332">
            <v>0</v>
          </cell>
          <cell r="AP332">
            <v>0</v>
          </cell>
          <cell r="AQ332">
            <v>0</v>
          </cell>
          <cell r="AR332">
            <v>0</v>
          </cell>
          <cell r="AS332">
            <v>1</v>
          </cell>
          <cell r="AT332">
            <v>0.25</v>
          </cell>
          <cell r="AU332">
            <v>153.52000000000001</v>
          </cell>
          <cell r="AV332">
            <v>38.380000000000003</v>
          </cell>
          <cell r="AW332">
            <v>153.52000000000001</v>
          </cell>
          <cell r="AX332">
            <v>153.52000000000001</v>
          </cell>
          <cell r="AY332">
            <v>0</v>
          </cell>
          <cell r="AZ332">
            <v>0</v>
          </cell>
          <cell r="BA332">
            <v>0</v>
          </cell>
          <cell r="BB332">
            <v>0</v>
          </cell>
          <cell r="BC332">
            <v>0</v>
          </cell>
          <cell r="BD332">
            <v>81.06</v>
          </cell>
          <cell r="BE332">
            <v>81.06</v>
          </cell>
          <cell r="BF332">
            <v>81.06</v>
          </cell>
          <cell r="BG332">
            <v>0</v>
          </cell>
          <cell r="BH332">
            <v>960.88739999999996</v>
          </cell>
          <cell r="BI332">
            <v>1211.25</v>
          </cell>
          <cell r="BJ332">
            <v>1191.1274000000001</v>
          </cell>
          <cell r="BK332">
            <v>1211.25</v>
          </cell>
          <cell r="BL332">
            <v>1211.25</v>
          </cell>
          <cell r="BM332">
            <v>1211.25</v>
          </cell>
          <cell r="BN332" t="str">
            <v>&lt;--ADMw_F--</v>
          </cell>
          <cell r="BO332">
            <v>-7.0419999999999996E-3</v>
          </cell>
          <cell r="BP332">
            <v>0</v>
          </cell>
          <cell r="BQ332">
            <v>414.08</v>
          </cell>
          <cell r="BR332">
            <v>13</v>
          </cell>
          <cell r="BS332">
            <v>0.7</v>
          </cell>
          <cell r="BT332" t="str">
            <v>&lt;--Spacer--&gt;</v>
          </cell>
          <cell r="BU332" t="str">
            <v>&lt;--Spacer--&gt;</v>
          </cell>
          <cell r="BV332" t="str">
            <v>&lt;--Spacer--&gt;</v>
          </cell>
          <cell r="BW332" t="str">
            <v>&lt;--Spacer--&gt;</v>
          </cell>
          <cell r="BX332">
            <v>2117</v>
          </cell>
          <cell r="BY332">
            <v>1523660</v>
          </cell>
          <cell r="BZ332">
            <v>0</v>
          </cell>
          <cell r="CA332">
            <v>0</v>
          </cell>
          <cell r="CB332">
            <v>10500</v>
          </cell>
          <cell r="CC332">
            <v>0</v>
          </cell>
          <cell r="CD332">
            <v>0</v>
          </cell>
          <cell r="CE332">
            <v>0</v>
          </cell>
          <cell r="CF332">
            <v>0</v>
          </cell>
          <cell r="CG332">
            <v>7.13</v>
          </cell>
          <cell r="CH332">
            <v>400000</v>
          </cell>
          <cell r="CI332">
            <v>730.34</v>
          </cell>
          <cell r="CJ332">
            <v>948.09</v>
          </cell>
          <cell r="CK332">
            <v>730.34</v>
          </cell>
          <cell r="CL332">
            <v>217.75</v>
          </cell>
          <cell r="CM332">
            <v>0</v>
          </cell>
          <cell r="CN332" t="str">
            <v>--ADMw_C--&gt;</v>
          </cell>
          <cell r="CO332">
            <v>730.34</v>
          </cell>
          <cell r="CP332">
            <v>948.09</v>
          </cell>
          <cell r="CQ332">
            <v>730.34</v>
          </cell>
          <cell r="CR332">
            <v>217.75</v>
          </cell>
          <cell r="CS332">
            <v>140</v>
          </cell>
          <cell r="CT332">
            <v>104.2899</v>
          </cell>
          <cell r="CU332">
            <v>2.8</v>
          </cell>
          <cell r="CV332">
            <v>18.04</v>
          </cell>
          <cell r="CW332">
            <v>9.02</v>
          </cell>
          <cell r="CX332">
            <v>19.04</v>
          </cell>
          <cell r="CY332">
            <v>18.04</v>
          </cell>
          <cell r="CZ332">
            <v>1</v>
          </cell>
          <cell r="DA332">
            <v>4.22</v>
          </cell>
          <cell r="DB332">
            <v>4.22</v>
          </cell>
          <cell r="DC332">
            <v>7.45</v>
          </cell>
          <cell r="DD332">
            <v>4.22</v>
          </cell>
          <cell r="DE332">
            <v>3.23</v>
          </cell>
          <cell r="DF332">
            <v>0</v>
          </cell>
          <cell r="DG332">
            <v>0</v>
          </cell>
          <cell r="DH332">
            <v>0</v>
          </cell>
          <cell r="DI332">
            <v>0</v>
          </cell>
          <cell r="DJ332">
            <v>0</v>
          </cell>
          <cell r="DK332">
            <v>1</v>
          </cell>
          <cell r="DL332">
            <v>0.25</v>
          </cell>
          <cell r="DM332">
            <v>115.63</v>
          </cell>
          <cell r="DN332">
            <v>28.907499999999999</v>
          </cell>
          <cell r="DO332">
            <v>150.66999999999999</v>
          </cell>
          <cell r="DP332">
            <v>115.63</v>
          </cell>
          <cell r="DQ332">
            <v>35.04</v>
          </cell>
          <cell r="DR332">
            <v>0</v>
          </cell>
          <cell r="DS332">
            <v>0</v>
          </cell>
          <cell r="DT332">
            <v>0</v>
          </cell>
          <cell r="DU332">
            <v>0</v>
          </cell>
          <cell r="DV332">
            <v>81.06</v>
          </cell>
          <cell r="DW332">
            <v>81.06</v>
          </cell>
          <cell r="DX332">
            <v>81.06</v>
          </cell>
          <cell r="DY332">
            <v>0</v>
          </cell>
          <cell r="DZ332">
            <v>957.41949999999997</v>
          </cell>
          <cell r="EA332">
            <v>960.88739999999996</v>
          </cell>
          <cell r="EB332">
            <v>1203.0195000000001</v>
          </cell>
          <cell r="EC332">
            <v>1191.1274000000001</v>
          </cell>
          <cell r="ED332">
            <v>960.88739999999996</v>
          </cell>
          <cell r="EE332">
            <v>1203.0195000000001</v>
          </cell>
          <cell r="EF332" t="str">
            <v>&lt;--ADMw_C--</v>
          </cell>
          <cell r="EG332">
            <v>-1.2456999999999999E-2</v>
          </cell>
          <cell r="EH332">
            <v>0</v>
          </cell>
          <cell r="EI332">
            <v>416.64</v>
          </cell>
          <cell r="EJ332">
            <v>15</v>
          </cell>
          <cell r="EK332">
            <v>0.7</v>
          </cell>
          <cell r="EL332" t="str">
            <v>&lt;--Spacer--&gt;</v>
          </cell>
          <cell r="EM332" t="str">
            <v>&lt;--Spacer--&gt;</v>
          </cell>
          <cell r="EN332" t="str">
            <v>&lt;--Spacer--&gt;</v>
          </cell>
          <cell r="EO332" t="str">
            <v>&lt;--Spacer--&gt;</v>
          </cell>
          <cell r="EP332">
            <v>2117</v>
          </cell>
          <cell r="EQ332">
            <v>1320754</v>
          </cell>
          <cell r="ER332">
            <v>0</v>
          </cell>
          <cell r="ES332">
            <v>105291</v>
          </cell>
          <cell r="ET332">
            <v>3470</v>
          </cell>
          <cell r="EU332">
            <v>0</v>
          </cell>
          <cell r="EV332">
            <v>0</v>
          </cell>
          <cell r="EW332">
            <v>0</v>
          </cell>
          <cell r="EX332">
            <v>0</v>
          </cell>
          <cell r="EY332">
            <v>7.54</v>
          </cell>
          <cell r="EZ332">
            <v>447321</v>
          </cell>
          <cell r="FA332">
            <v>726.94</v>
          </cell>
          <cell r="FB332">
            <v>958.95</v>
          </cell>
          <cell r="FC332">
            <v>726.94</v>
          </cell>
          <cell r="FD332">
            <v>232.01</v>
          </cell>
          <cell r="FE332">
            <v>0</v>
          </cell>
          <cell r="FF332" t="str">
            <v>--ADMw_P--&gt;</v>
          </cell>
          <cell r="FG332">
            <v>726.94</v>
          </cell>
          <cell r="FH332">
            <v>958.95</v>
          </cell>
          <cell r="FI332">
            <v>726.94</v>
          </cell>
          <cell r="FJ332">
            <v>232.01</v>
          </cell>
          <cell r="FK332">
            <v>126</v>
          </cell>
          <cell r="FL332">
            <v>105.4845</v>
          </cell>
          <cell r="FM332">
            <v>2.8</v>
          </cell>
          <cell r="FN332">
            <v>15.69</v>
          </cell>
          <cell r="FO332">
            <v>7.8449999999999998</v>
          </cell>
          <cell r="FP332">
            <v>16.690000000000001</v>
          </cell>
          <cell r="FQ332">
            <v>15.69</v>
          </cell>
          <cell r="FR332">
            <v>1</v>
          </cell>
          <cell r="FS332">
            <v>2.57</v>
          </cell>
          <cell r="FT332">
            <v>2.57</v>
          </cell>
          <cell r="FU332">
            <v>6.01</v>
          </cell>
          <cell r="FV332">
            <v>2.57</v>
          </cell>
          <cell r="FW332">
            <v>3.44</v>
          </cell>
          <cell r="FX332">
            <v>0</v>
          </cell>
          <cell r="FY332">
            <v>0</v>
          </cell>
          <cell r="FZ332">
            <v>0</v>
          </cell>
          <cell r="GA332">
            <v>0</v>
          </cell>
          <cell r="GB332">
            <v>0</v>
          </cell>
          <cell r="GC332">
            <v>2</v>
          </cell>
          <cell r="GD332">
            <v>0.5</v>
          </cell>
          <cell r="GE332">
            <v>120.88</v>
          </cell>
          <cell r="GF332">
            <v>30.22</v>
          </cell>
          <cell r="GG332">
            <v>159.47999999999999</v>
          </cell>
          <cell r="GH332">
            <v>120.88</v>
          </cell>
          <cell r="GI332">
            <v>38.6</v>
          </cell>
          <cell r="GJ332">
            <v>0</v>
          </cell>
          <cell r="GK332">
            <v>0</v>
          </cell>
          <cell r="GL332">
            <v>0</v>
          </cell>
          <cell r="GM332">
            <v>0</v>
          </cell>
          <cell r="GN332">
            <v>81.06</v>
          </cell>
          <cell r="GO332">
            <v>81.06</v>
          </cell>
          <cell r="GP332">
            <v>81.06</v>
          </cell>
          <cell r="GQ332">
            <v>0</v>
          </cell>
          <cell r="GR332">
            <v>993.94749999999999</v>
          </cell>
          <cell r="GS332">
            <v>957.41949999999997</v>
          </cell>
          <cell r="GT332">
            <v>1240.6199999999999</v>
          </cell>
          <cell r="GU332">
            <v>1203.0195000000001</v>
          </cell>
          <cell r="GV332">
            <v>993.94749999999999</v>
          </cell>
          <cell r="GW332">
            <v>1240.6199999999999</v>
          </cell>
          <cell r="GX332" t="str">
            <v>&lt;--ADMw_P--</v>
          </cell>
          <cell r="GY332">
            <v>-6.0759999999999998E-3</v>
          </cell>
          <cell r="GZ332">
            <v>0</v>
          </cell>
          <cell r="HA332">
            <v>466.47</v>
          </cell>
          <cell r="HB332">
            <v>18</v>
          </cell>
          <cell r="HC332">
            <v>0.7</v>
          </cell>
          <cell r="HD332" t="str">
            <v>&lt;--Spacer--&gt;</v>
          </cell>
          <cell r="HE332" t="str">
            <v>&lt;--Spacer--&gt;</v>
          </cell>
          <cell r="HF332" t="str">
            <v>&lt;--Spacer--&gt;</v>
          </cell>
          <cell r="HG332" t="str">
            <v>&lt;--Spacer--&gt;</v>
          </cell>
          <cell r="HH332">
            <v>2117</v>
          </cell>
          <cell r="HI332">
            <v>1314557</v>
          </cell>
          <cell r="HJ332">
            <v>0</v>
          </cell>
          <cell r="HK332">
            <v>133775</v>
          </cell>
          <cell r="HL332">
            <v>0</v>
          </cell>
          <cell r="HM332">
            <v>0</v>
          </cell>
          <cell r="HN332">
            <v>0</v>
          </cell>
          <cell r="HO332">
            <v>0</v>
          </cell>
          <cell r="HP332">
            <v>0</v>
          </cell>
          <cell r="HQ332">
            <v>7.59</v>
          </cell>
          <cell r="HR332">
            <v>348654</v>
          </cell>
          <cell r="HS332">
            <v>764.12</v>
          </cell>
          <cell r="HT332">
            <v>995.6</v>
          </cell>
          <cell r="HU332">
            <v>764.12</v>
          </cell>
          <cell r="HV332">
            <v>231.48</v>
          </cell>
          <cell r="HW332">
            <v>0</v>
          </cell>
          <cell r="HX332" t="str">
            <v>--ADMw_O--&gt;</v>
          </cell>
          <cell r="HY332">
            <v>764.12</v>
          </cell>
          <cell r="HZ332">
            <v>995.6</v>
          </cell>
          <cell r="IA332">
            <v>764.12</v>
          </cell>
          <cell r="IB332">
            <v>231.48</v>
          </cell>
          <cell r="IC332">
            <v>101</v>
          </cell>
          <cell r="ID332">
            <v>101</v>
          </cell>
          <cell r="IE332">
            <v>0</v>
          </cell>
          <cell r="IF332">
            <v>15.41</v>
          </cell>
          <cell r="IG332">
            <v>7.7050000000000001</v>
          </cell>
          <cell r="IH332">
            <v>15.41</v>
          </cell>
          <cell r="II332">
            <v>15.41</v>
          </cell>
          <cell r="IJ332">
            <v>0</v>
          </cell>
          <cell r="IK332">
            <v>5.73</v>
          </cell>
          <cell r="IL332">
            <v>5.73</v>
          </cell>
          <cell r="IM332">
            <v>10.199999999999999</v>
          </cell>
          <cell r="IN332">
            <v>5.73</v>
          </cell>
          <cell r="IO332">
            <v>4.47</v>
          </cell>
          <cell r="IP332">
            <v>0</v>
          </cell>
          <cell r="IQ332">
            <v>0</v>
          </cell>
          <cell r="IR332">
            <v>0</v>
          </cell>
          <cell r="IS332">
            <v>0</v>
          </cell>
          <cell r="IT332">
            <v>0</v>
          </cell>
          <cell r="IU332">
            <v>5</v>
          </cell>
          <cell r="IV332">
            <v>1.25</v>
          </cell>
          <cell r="IW332">
            <v>141.77000000000001</v>
          </cell>
          <cell r="IX332">
            <v>35.442500000000003</v>
          </cell>
          <cell r="IY332">
            <v>184.66</v>
          </cell>
          <cell r="IZ332">
            <v>141.77000000000001</v>
          </cell>
          <cell r="JA332">
            <v>42.89</v>
          </cell>
          <cell r="JB332">
            <v>0</v>
          </cell>
          <cell r="JC332">
            <v>0</v>
          </cell>
          <cell r="JD332">
            <v>0</v>
          </cell>
          <cell r="JE332">
            <v>0</v>
          </cell>
          <cell r="JF332">
            <v>78.7</v>
          </cell>
          <cell r="JG332">
            <v>78.7</v>
          </cell>
          <cell r="JH332">
            <v>78.7</v>
          </cell>
          <cell r="JI332">
            <v>0</v>
          </cell>
          <cell r="JJ332">
            <v>993.94749999999999</v>
          </cell>
          <cell r="JK332">
            <v>1240.6199999999999</v>
          </cell>
          <cell r="JL332" t="str">
            <v>&lt;--ADMw_O--</v>
          </cell>
          <cell r="JM332">
            <v>0</v>
          </cell>
          <cell r="JN332">
            <v>0</v>
          </cell>
          <cell r="JO332">
            <v>350.19</v>
          </cell>
          <cell r="JP332">
            <v>10</v>
          </cell>
          <cell r="JQ332">
            <v>0.7</v>
          </cell>
          <cell r="JR332">
            <v>43640.35126797454</v>
          </cell>
          <cell r="JS332">
            <v>1</v>
          </cell>
          <cell r="JT332">
            <v>2</v>
          </cell>
        </row>
        <row r="333">
          <cell r="A333">
            <v>2728</v>
          </cell>
          <cell r="B333">
            <v>2257</v>
          </cell>
          <cell r="D333" t="str">
            <v>Yamhill</v>
          </cell>
          <cell r="E333" t="str">
            <v>Sheridan SD 48J</v>
          </cell>
          <cell r="F333" t="str">
            <v>Sheridan Japanese School</v>
          </cell>
          <cell r="H333">
            <v>0</v>
          </cell>
          <cell r="I333">
            <v>0</v>
          </cell>
          <cell r="J333">
            <v>0</v>
          </cell>
          <cell r="K333">
            <v>0</v>
          </cell>
          <cell r="L333">
            <v>0</v>
          </cell>
          <cell r="M333">
            <v>0</v>
          </cell>
          <cell r="N333">
            <v>0</v>
          </cell>
          <cell r="O333">
            <v>0</v>
          </cell>
          <cell r="P333">
            <v>0</v>
          </cell>
          <cell r="Q333">
            <v>0</v>
          </cell>
          <cell r="R333">
            <v>0</v>
          </cell>
          <cell r="T333">
            <v>0</v>
          </cell>
          <cell r="U333">
            <v>0</v>
          </cell>
          <cell r="V333" t="str">
            <v>--ADMw_F--&gt;</v>
          </cell>
          <cell r="W333">
            <v>0</v>
          </cell>
          <cell r="Y333">
            <v>0</v>
          </cell>
          <cell r="Z333">
            <v>0</v>
          </cell>
          <cell r="AA333">
            <v>0</v>
          </cell>
          <cell r="AB333">
            <v>0</v>
          </cell>
          <cell r="AC333">
            <v>0</v>
          </cell>
          <cell r="AD333">
            <v>0</v>
          </cell>
          <cell r="AE333">
            <v>0</v>
          </cell>
          <cell r="AG333">
            <v>0</v>
          </cell>
          <cell r="AH333">
            <v>0</v>
          </cell>
          <cell r="AI333">
            <v>0</v>
          </cell>
          <cell r="AJ333">
            <v>0</v>
          </cell>
          <cell r="AL333">
            <v>0</v>
          </cell>
          <cell r="AM333">
            <v>0</v>
          </cell>
          <cell r="AN333">
            <v>0</v>
          </cell>
          <cell r="AO333">
            <v>0</v>
          </cell>
          <cell r="AQ333">
            <v>0</v>
          </cell>
          <cell r="AR333">
            <v>0</v>
          </cell>
          <cell r="AS333">
            <v>0</v>
          </cell>
          <cell r="AT333">
            <v>0</v>
          </cell>
          <cell r="AU333">
            <v>0</v>
          </cell>
          <cell r="AV333">
            <v>0</v>
          </cell>
          <cell r="AX333">
            <v>0</v>
          </cell>
          <cell r="AY333">
            <v>0</v>
          </cell>
          <cell r="AZ333">
            <v>0</v>
          </cell>
          <cell r="BB333">
            <v>0</v>
          </cell>
          <cell r="BC333">
            <v>0</v>
          </cell>
          <cell r="BD333">
            <v>0</v>
          </cell>
          <cell r="BF333">
            <v>0</v>
          </cell>
          <cell r="BG333">
            <v>0</v>
          </cell>
          <cell r="BH333">
            <v>90.375</v>
          </cell>
          <cell r="BI333">
            <v>0</v>
          </cell>
          <cell r="BL333">
            <v>90.375</v>
          </cell>
          <cell r="BN333" t="str">
            <v>&lt;--ADMw_F--</v>
          </cell>
          <cell r="BO333">
            <v>0</v>
          </cell>
          <cell r="BP333">
            <v>0</v>
          </cell>
          <cell r="BQ333">
            <v>0</v>
          </cell>
          <cell r="BR333">
            <v>0</v>
          </cell>
          <cell r="BS333">
            <v>0</v>
          </cell>
          <cell r="BT333" t="str">
            <v>&lt;--Spacer--&gt;</v>
          </cell>
          <cell r="BU333" t="str">
            <v>&lt;--Spacer--&gt;</v>
          </cell>
          <cell r="BV333" t="str">
            <v>&lt;--Spacer--&gt;</v>
          </cell>
          <cell r="BW333" t="str">
            <v>&lt;--Spacer--&gt;</v>
          </cell>
          <cell r="BY333">
            <v>0</v>
          </cell>
          <cell r="BZ333">
            <v>0</v>
          </cell>
          <cell r="CA333">
            <v>0</v>
          </cell>
          <cell r="CB333">
            <v>0</v>
          </cell>
          <cell r="CC333">
            <v>0</v>
          </cell>
          <cell r="CD333">
            <v>0</v>
          </cell>
          <cell r="CE333">
            <v>0</v>
          </cell>
          <cell r="CF333">
            <v>0</v>
          </cell>
          <cell r="CG333">
            <v>0</v>
          </cell>
          <cell r="CH333">
            <v>0</v>
          </cell>
          <cell r="CI333">
            <v>86.4</v>
          </cell>
          <cell r="CK333">
            <v>86.4</v>
          </cell>
          <cell r="CL333">
            <v>0</v>
          </cell>
          <cell r="CM333">
            <v>0</v>
          </cell>
          <cell r="CN333" t="str">
            <v>--ADMw_C--&gt;</v>
          </cell>
          <cell r="CO333">
            <v>86.4</v>
          </cell>
          <cell r="CQ333">
            <v>86.4</v>
          </cell>
          <cell r="CR333">
            <v>0</v>
          </cell>
          <cell r="CS333">
            <v>0</v>
          </cell>
          <cell r="CT333">
            <v>0</v>
          </cell>
          <cell r="CU333">
            <v>0</v>
          </cell>
          <cell r="CV333">
            <v>1</v>
          </cell>
          <cell r="CW333">
            <v>0.5</v>
          </cell>
          <cell r="CY333">
            <v>1</v>
          </cell>
          <cell r="CZ333">
            <v>0</v>
          </cell>
          <cell r="DA333">
            <v>0</v>
          </cell>
          <cell r="DB333">
            <v>0</v>
          </cell>
          <cell r="DD333">
            <v>0</v>
          </cell>
          <cell r="DE333">
            <v>0</v>
          </cell>
          <cell r="DF333">
            <v>0</v>
          </cell>
          <cell r="DG333">
            <v>0</v>
          </cell>
          <cell r="DI333">
            <v>0</v>
          </cell>
          <cell r="DJ333">
            <v>0</v>
          </cell>
          <cell r="DK333">
            <v>0</v>
          </cell>
          <cell r="DL333">
            <v>0</v>
          </cell>
          <cell r="DM333">
            <v>13.9</v>
          </cell>
          <cell r="DN333">
            <v>3.4750000000000001</v>
          </cell>
          <cell r="DP333">
            <v>13.9</v>
          </cell>
          <cell r="DQ333">
            <v>0</v>
          </cell>
          <cell r="DR333">
            <v>0</v>
          </cell>
          <cell r="DT333">
            <v>0</v>
          </cell>
          <cell r="DU333">
            <v>0</v>
          </cell>
          <cell r="DV333">
            <v>0</v>
          </cell>
          <cell r="DX333">
            <v>0</v>
          </cell>
          <cell r="DY333">
            <v>0</v>
          </cell>
          <cell r="DZ333">
            <v>91.837500000000006</v>
          </cell>
          <cell r="EA333">
            <v>90.375</v>
          </cell>
          <cell r="ED333">
            <v>91.837500000000006</v>
          </cell>
          <cell r="EF333" t="str">
            <v>&lt;--ADMw_C--</v>
          </cell>
          <cell r="EG333">
            <v>-1.2456999999999999E-2</v>
          </cell>
          <cell r="EH333">
            <v>0</v>
          </cell>
          <cell r="EI333">
            <v>0</v>
          </cell>
          <cell r="EJ333">
            <v>0</v>
          </cell>
          <cell r="EK333">
            <v>0</v>
          </cell>
          <cell r="EL333" t="str">
            <v>&lt;--Spacer--&gt;</v>
          </cell>
          <cell r="EM333" t="str">
            <v>&lt;--Spacer--&gt;</v>
          </cell>
          <cell r="EN333" t="str">
            <v>&lt;--Spacer--&gt;</v>
          </cell>
          <cell r="EO333" t="str">
            <v>&lt;--Spacer--&gt;</v>
          </cell>
          <cell r="EQ333">
            <v>0</v>
          </cell>
          <cell r="ER333">
            <v>0</v>
          </cell>
          <cell r="ES333">
            <v>0</v>
          </cell>
          <cell r="ET333">
            <v>0</v>
          </cell>
          <cell r="EU333">
            <v>0</v>
          </cell>
          <cell r="EV333">
            <v>0</v>
          </cell>
          <cell r="EW333">
            <v>0</v>
          </cell>
          <cell r="EX333">
            <v>0</v>
          </cell>
          <cell r="EY333">
            <v>0</v>
          </cell>
          <cell r="EZ333">
            <v>0</v>
          </cell>
          <cell r="FA333">
            <v>87.69</v>
          </cell>
          <cell r="FC333">
            <v>87.69</v>
          </cell>
          <cell r="FD333">
            <v>0</v>
          </cell>
          <cell r="FE333">
            <v>0</v>
          </cell>
          <cell r="FF333" t="str">
            <v>--ADMw_P--&gt;</v>
          </cell>
          <cell r="FG333">
            <v>87.69</v>
          </cell>
          <cell r="FI333">
            <v>87.69</v>
          </cell>
          <cell r="FJ333">
            <v>0</v>
          </cell>
          <cell r="FK333">
            <v>0</v>
          </cell>
          <cell r="FL333">
            <v>0</v>
          </cell>
          <cell r="FM333">
            <v>0</v>
          </cell>
          <cell r="FN333">
            <v>1</v>
          </cell>
          <cell r="FO333">
            <v>0.5</v>
          </cell>
          <cell r="FQ333">
            <v>1</v>
          </cell>
          <cell r="FR333">
            <v>0</v>
          </cell>
          <cell r="FS333">
            <v>0</v>
          </cell>
          <cell r="FT333">
            <v>0</v>
          </cell>
          <cell r="FV333">
            <v>0</v>
          </cell>
          <cell r="FW333">
            <v>0</v>
          </cell>
          <cell r="FX333">
            <v>0</v>
          </cell>
          <cell r="FY333">
            <v>0</v>
          </cell>
          <cell r="GA333">
            <v>0</v>
          </cell>
          <cell r="GB333">
            <v>0</v>
          </cell>
          <cell r="GC333">
            <v>0</v>
          </cell>
          <cell r="GD333">
            <v>0</v>
          </cell>
          <cell r="GE333">
            <v>14.59</v>
          </cell>
          <cell r="GF333">
            <v>3.6475</v>
          </cell>
          <cell r="GH333">
            <v>14.59</v>
          </cell>
          <cell r="GI333">
            <v>0</v>
          </cell>
          <cell r="GJ333">
            <v>0</v>
          </cell>
          <cell r="GL333">
            <v>0</v>
          </cell>
          <cell r="GM333">
            <v>0</v>
          </cell>
          <cell r="GN333">
            <v>0</v>
          </cell>
          <cell r="GP333">
            <v>0</v>
          </cell>
          <cell r="GQ333">
            <v>0</v>
          </cell>
          <cell r="GR333">
            <v>91.552499999999995</v>
          </cell>
          <cell r="GS333">
            <v>91.837500000000006</v>
          </cell>
          <cell r="GV333">
            <v>91.837500000000006</v>
          </cell>
          <cell r="GX333" t="str">
            <v>&lt;--ADMw_P--</v>
          </cell>
          <cell r="GY333">
            <v>0</v>
          </cell>
          <cell r="GZ333">
            <v>0</v>
          </cell>
          <cell r="HA333">
            <v>0</v>
          </cell>
          <cell r="HB333">
            <v>0</v>
          </cell>
          <cell r="HC333">
            <v>0</v>
          </cell>
          <cell r="HD333" t="str">
            <v>&lt;--Spacer--&gt;</v>
          </cell>
          <cell r="HE333" t="str">
            <v>&lt;--Spacer--&gt;</v>
          </cell>
          <cell r="HF333" t="str">
            <v>&lt;--Spacer--&gt;</v>
          </cell>
          <cell r="HG333" t="str">
            <v>&lt;--Spacer--&gt;</v>
          </cell>
          <cell r="HI333">
            <v>0</v>
          </cell>
          <cell r="HJ333">
            <v>0</v>
          </cell>
          <cell r="HK333">
            <v>0</v>
          </cell>
          <cell r="HL333">
            <v>0</v>
          </cell>
          <cell r="HM333">
            <v>0</v>
          </cell>
          <cell r="HN333">
            <v>0</v>
          </cell>
          <cell r="HO333">
            <v>0</v>
          </cell>
          <cell r="HP333">
            <v>0</v>
          </cell>
          <cell r="HQ333">
            <v>0</v>
          </cell>
          <cell r="HR333">
            <v>0</v>
          </cell>
          <cell r="HS333">
            <v>87.5</v>
          </cell>
          <cell r="HU333">
            <v>87.5</v>
          </cell>
          <cell r="HV333">
            <v>0</v>
          </cell>
          <cell r="HW333">
            <v>0</v>
          </cell>
          <cell r="HX333" t="str">
            <v>--ADMw_O--&gt;</v>
          </cell>
          <cell r="HY333">
            <v>87.5</v>
          </cell>
          <cell r="IA333">
            <v>87.5</v>
          </cell>
          <cell r="IB333">
            <v>0</v>
          </cell>
          <cell r="IC333">
            <v>0</v>
          </cell>
          <cell r="ID333">
            <v>0</v>
          </cell>
          <cell r="IE333">
            <v>0</v>
          </cell>
          <cell r="IF333">
            <v>0</v>
          </cell>
          <cell r="IG333">
            <v>0</v>
          </cell>
          <cell r="II333">
            <v>0</v>
          </cell>
          <cell r="IJ333">
            <v>0</v>
          </cell>
          <cell r="IK333">
            <v>0</v>
          </cell>
          <cell r="IL333">
            <v>0</v>
          </cell>
          <cell r="IN333">
            <v>0</v>
          </cell>
          <cell r="IO333">
            <v>0</v>
          </cell>
          <cell r="IP333">
            <v>0</v>
          </cell>
          <cell r="IQ333">
            <v>0</v>
          </cell>
          <cell r="IS333">
            <v>0</v>
          </cell>
          <cell r="IT333">
            <v>0</v>
          </cell>
          <cell r="IU333">
            <v>0</v>
          </cell>
          <cell r="IV333">
            <v>0</v>
          </cell>
          <cell r="IW333">
            <v>16.21</v>
          </cell>
          <cell r="IX333">
            <v>4.0525000000000002</v>
          </cell>
          <cell r="IZ333">
            <v>16.21</v>
          </cell>
          <cell r="JA333">
            <v>0</v>
          </cell>
          <cell r="JB333">
            <v>0</v>
          </cell>
          <cell r="JD333">
            <v>0</v>
          </cell>
          <cell r="JE333">
            <v>0</v>
          </cell>
          <cell r="JF333">
            <v>0</v>
          </cell>
          <cell r="JH333">
            <v>0</v>
          </cell>
          <cell r="JI333">
            <v>0</v>
          </cell>
          <cell r="JJ333">
            <v>91.552499999999995</v>
          </cell>
          <cell r="JL333" t="str">
            <v>&lt;--ADMw_O--</v>
          </cell>
          <cell r="JM333">
            <v>0</v>
          </cell>
          <cell r="JN333">
            <v>0</v>
          </cell>
          <cell r="JO333">
            <v>0</v>
          </cell>
          <cell r="JP333">
            <v>0</v>
          </cell>
          <cell r="JQ333">
            <v>0</v>
          </cell>
          <cell r="JR333">
            <v>43640.35126797454</v>
          </cell>
          <cell r="JS333">
            <v>1</v>
          </cell>
          <cell r="JT333">
            <v>3</v>
          </cell>
        </row>
        <row r="334">
          <cell r="A334">
            <v>4833</v>
          </cell>
          <cell r="B334">
            <v>2257</v>
          </cell>
          <cell r="D334" t="str">
            <v>Yamhill</v>
          </cell>
          <cell r="E334" t="str">
            <v>Sheridan SD 48J</v>
          </cell>
          <cell r="F334" t="str">
            <v>Sheridan AllPrep Academy</v>
          </cell>
          <cell r="H334">
            <v>0</v>
          </cell>
          <cell r="I334">
            <v>0</v>
          </cell>
          <cell r="J334">
            <v>0</v>
          </cell>
          <cell r="K334">
            <v>0</v>
          </cell>
          <cell r="L334">
            <v>0</v>
          </cell>
          <cell r="M334">
            <v>0</v>
          </cell>
          <cell r="N334">
            <v>0</v>
          </cell>
          <cell r="O334">
            <v>0</v>
          </cell>
          <cell r="P334">
            <v>0</v>
          </cell>
          <cell r="Q334">
            <v>0</v>
          </cell>
          <cell r="R334">
            <v>0</v>
          </cell>
          <cell r="T334">
            <v>0</v>
          </cell>
          <cell r="U334">
            <v>0</v>
          </cell>
          <cell r="V334" t="str">
            <v>--ADMw_F--&gt;</v>
          </cell>
          <cell r="W334">
            <v>0</v>
          </cell>
          <cell r="Y334">
            <v>0</v>
          </cell>
          <cell r="Z334">
            <v>0</v>
          </cell>
          <cell r="AA334">
            <v>0</v>
          </cell>
          <cell r="AB334">
            <v>0</v>
          </cell>
          <cell r="AC334">
            <v>0</v>
          </cell>
          <cell r="AD334">
            <v>0</v>
          </cell>
          <cell r="AE334">
            <v>0</v>
          </cell>
          <cell r="AG334">
            <v>0</v>
          </cell>
          <cell r="AH334">
            <v>0</v>
          </cell>
          <cell r="AI334">
            <v>0</v>
          </cell>
          <cell r="AJ334">
            <v>0</v>
          </cell>
          <cell r="AL334">
            <v>0</v>
          </cell>
          <cell r="AM334">
            <v>0</v>
          </cell>
          <cell r="AN334">
            <v>0</v>
          </cell>
          <cell r="AO334">
            <v>0</v>
          </cell>
          <cell r="AQ334">
            <v>0</v>
          </cell>
          <cell r="AR334">
            <v>0</v>
          </cell>
          <cell r="AS334">
            <v>0</v>
          </cell>
          <cell r="AT334">
            <v>0</v>
          </cell>
          <cell r="AU334">
            <v>0</v>
          </cell>
          <cell r="AV334">
            <v>0</v>
          </cell>
          <cell r="AX334">
            <v>0</v>
          </cell>
          <cell r="AY334">
            <v>0</v>
          </cell>
          <cell r="AZ334">
            <v>0</v>
          </cell>
          <cell r="BB334">
            <v>0</v>
          </cell>
          <cell r="BC334">
            <v>0</v>
          </cell>
          <cell r="BD334">
            <v>0</v>
          </cell>
          <cell r="BF334">
            <v>0</v>
          </cell>
          <cell r="BG334">
            <v>0</v>
          </cell>
          <cell r="BH334">
            <v>139.86500000000001</v>
          </cell>
          <cell r="BI334">
            <v>0</v>
          </cell>
          <cell r="BL334">
            <v>139.86500000000001</v>
          </cell>
          <cell r="BN334" t="str">
            <v>&lt;--ADMw_F--</v>
          </cell>
          <cell r="BO334">
            <v>0</v>
          </cell>
          <cell r="BP334">
            <v>0</v>
          </cell>
          <cell r="BQ334">
            <v>0</v>
          </cell>
          <cell r="BR334">
            <v>0</v>
          </cell>
          <cell r="BS334">
            <v>0</v>
          </cell>
          <cell r="BT334" t="str">
            <v>&lt;--Spacer--&gt;</v>
          </cell>
          <cell r="BU334" t="str">
            <v>&lt;--Spacer--&gt;</v>
          </cell>
          <cell r="BV334" t="str">
            <v>&lt;--Spacer--&gt;</v>
          </cell>
          <cell r="BW334" t="str">
            <v>&lt;--Spacer--&gt;</v>
          </cell>
          <cell r="BY334">
            <v>0</v>
          </cell>
          <cell r="BZ334">
            <v>0</v>
          </cell>
          <cell r="CA334">
            <v>0</v>
          </cell>
          <cell r="CB334">
            <v>0</v>
          </cell>
          <cell r="CC334">
            <v>0</v>
          </cell>
          <cell r="CD334">
            <v>0</v>
          </cell>
          <cell r="CE334">
            <v>0</v>
          </cell>
          <cell r="CF334">
            <v>0</v>
          </cell>
          <cell r="CG334">
            <v>0</v>
          </cell>
          <cell r="CH334">
            <v>0</v>
          </cell>
          <cell r="CI334">
            <v>131.35</v>
          </cell>
          <cell r="CK334">
            <v>131.35</v>
          </cell>
          <cell r="CL334">
            <v>0</v>
          </cell>
          <cell r="CM334">
            <v>0</v>
          </cell>
          <cell r="CN334" t="str">
            <v>--ADMw_C--&gt;</v>
          </cell>
          <cell r="CO334">
            <v>131.35</v>
          </cell>
          <cell r="CQ334">
            <v>131.35</v>
          </cell>
          <cell r="CR334">
            <v>0</v>
          </cell>
          <cell r="CS334">
            <v>0</v>
          </cell>
          <cell r="CT334">
            <v>0</v>
          </cell>
          <cell r="CU334">
            <v>0</v>
          </cell>
          <cell r="CV334">
            <v>0</v>
          </cell>
          <cell r="CW334">
            <v>0</v>
          </cell>
          <cell r="CY334">
            <v>0</v>
          </cell>
          <cell r="CZ334">
            <v>0</v>
          </cell>
          <cell r="DA334">
            <v>3.23</v>
          </cell>
          <cell r="DB334">
            <v>3.23</v>
          </cell>
          <cell r="DD334">
            <v>3.23</v>
          </cell>
          <cell r="DE334">
            <v>0</v>
          </cell>
          <cell r="DF334">
            <v>0</v>
          </cell>
          <cell r="DG334">
            <v>0</v>
          </cell>
          <cell r="DI334">
            <v>0</v>
          </cell>
          <cell r="DJ334">
            <v>0</v>
          </cell>
          <cell r="DK334">
            <v>0</v>
          </cell>
          <cell r="DL334">
            <v>0</v>
          </cell>
          <cell r="DM334">
            <v>21.14</v>
          </cell>
          <cell r="DN334">
            <v>5.2850000000000001</v>
          </cell>
          <cell r="DP334">
            <v>21.14</v>
          </cell>
          <cell r="DQ334">
            <v>0</v>
          </cell>
          <cell r="DR334">
            <v>0</v>
          </cell>
          <cell r="DT334">
            <v>0</v>
          </cell>
          <cell r="DU334">
            <v>0</v>
          </cell>
          <cell r="DV334">
            <v>0</v>
          </cell>
          <cell r="DX334">
            <v>0</v>
          </cell>
          <cell r="DY334">
            <v>0</v>
          </cell>
          <cell r="DZ334">
            <v>153.76249999999999</v>
          </cell>
          <cell r="EA334">
            <v>139.86500000000001</v>
          </cell>
          <cell r="ED334">
            <v>153.76249999999999</v>
          </cell>
          <cell r="EF334" t="str">
            <v>&lt;--ADMw_C--</v>
          </cell>
          <cell r="EG334">
            <v>-1.2456999999999999E-2</v>
          </cell>
          <cell r="EH334">
            <v>0</v>
          </cell>
          <cell r="EI334">
            <v>0</v>
          </cell>
          <cell r="EJ334">
            <v>0</v>
          </cell>
          <cell r="EK334">
            <v>0</v>
          </cell>
          <cell r="EL334" t="str">
            <v>&lt;--Spacer--&gt;</v>
          </cell>
          <cell r="EM334" t="str">
            <v>&lt;--Spacer--&gt;</v>
          </cell>
          <cell r="EN334" t="str">
            <v>&lt;--Spacer--&gt;</v>
          </cell>
          <cell r="EO334" t="str">
            <v>&lt;--Spacer--&gt;</v>
          </cell>
          <cell r="EQ334">
            <v>0</v>
          </cell>
          <cell r="ER334">
            <v>0</v>
          </cell>
          <cell r="ES334">
            <v>0</v>
          </cell>
          <cell r="ET334">
            <v>0</v>
          </cell>
          <cell r="EU334">
            <v>0</v>
          </cell>
          <cell r="EV334">
            <v>0</v>
          </cell>
          <cell r="EW334">
            <v>0</v>
          </cell>
          <cell r="EX334">
            <v>0</v>
          </cell>
          <cell r="EY334">
            <v>0</v>
          </cell>
          <cell r="EZ334">
            <v>0</v>
          </cell>
          <cell r="FA334">
            <v>144.32</v>
          </cell>
          <cell r="FC334">
            <v>144.32</v>
          </cell>
          <cell r="FD334">
            <v>0</v>
          </cell>
          <cell r="FE334">
            <v>0</v>
          </cell>
          <cell r="FF334" t="str">
            <v>--ADMw_P--&gt;</v>
          </cell>
          <cell r="FG334">
            <v>144.32</v>
          </cell>
          <cell r="FI334">
            <v>144.32</v>
          </cell>
          <cell r="FJ334">
            <v>0</v>
          </cell>
          <cell r="FK334">
            <v>0</v>
          </cell>
          <cell r="FL334">
            <v>0</v>
          </cell>
          <cell r="FM334">
            <v>0</v>
          </cell>
          <cell r="FN334">
            <v>0</v>
          </cell>
          <cell r="FO334">
            <v>0</v>
          </cell>
          <cell r="FQ334">
            <v>0</v>
          </cell>
          <cell r="FR334">
            <v>0</v>
          </cell>
          <cell r="FS334">
            <v>3.44</v>
          </cell>
          <cell r="FT334">
            <v>3.44</v>
          </cell>
          <cell r="FV334">
            <v>3.44</v>
          </cell>
          <cell r="FW334">
            <v>0</v>
          </cell>
          <cell r="FX334">
            <v>0</v>
          </cell>
          <cell r="FY334">
            <v>0</v>
          </cell>
          <cell r="GA334">
            <v>0</v>
          </cell>
          <cell r="GB334">
            <v>0</v>
          </cell>
          <cell r="GC334">
            <v>0</v>
          </cell>
          <cell r="GD334">
            <v>0</v>
          </cell>
          <cell r="GE334">
            <v>24.01</v>
          </cell>
          <cell r="GF334">
            <v>6.0025000000000004</v>
          </cell>
          <cell r="GH334">
            <v>24.01</v>
          </cell>
          <cell r="GI334">
            <v>0</v>
          </cell>
          <cell r="GJ334">
            <v>0</v>
          </cell>
          <cell r="GL334">
            <v>0</v>
          </cell>
          <cell r="GM334">
            <v>0</v>
          </cell>
          <cell r="GN334">
            <v>0</v>
          </cell>
          <cell r="GP334">
            <v>0</v>
          </cell>
          <cell r="GQ334">
            <v>0</v>
          </cell>
          <cell r="GR334">
            <v>155.12</v>
          </cell>
          <cell r="GS334">
            <v>153.76249999999999</v>
          </cell>
          <cell r="GV334">
            <v>155.12</v>
          </cell>
          <cell r="GX334" t="str">
            <v>&lt;--ADMw_P--</v>
          </cell>
          <cell r="GY334">
            <v>0</v>
          </cell>
          <cell r="GZ334">
            <v>0</v>
          </cell>
          <cell r="HA334">
            <v>0</v>
          </cell>
          <cell r="HB334">
            <v>0</v>
          </cell>
          <cell r="HC334">
            <v>0</v>
          </cell>
          <cell r="HD334" t="str">
            <v>&lt;--Spacer--&gt;</v>
          </cell>
          <cell r="HE334" t="str">
            <v>&lt;--Spacer--&gt;</v>
          </cell>
          <cell r="HF334" t="str">
            <v>&lt;--Spacer--&gt;</v>
          </cell>
          <cell r="HG334" t="str">
            <v>&lt;--Spacer--&gt;</v>
          </cell>
          <cell r="HI334">
            <v>0</v>
          </cell>
          <cell r="HJ334">
            <v>0</v>
          </cell>
          <cell r="HK334">
            <v>0</v>
          </cell>
          <cell r="HL334">
            <v>0</v>
          </cell>
          <cell r="HM334">
            <v>0</v>
          </cell>
          <cell r="HN334">
            <v>0</v>
          </cell>
          <cell r="HO334">
            <v>0</v>
          </cell>
          <cell r="HP334">
            <v>0</v>
          </cell>
          <cell r="HQ334">
            <v>0</v>
          </cell>
          <cell r="HR334">
            <v>0</v>
          </cell>
          <cell r="HS334">
            <v>143.97999999999999</v>
          </cell>
          <cell r="HU334">
            <v>143.97999999999999</v>
          </cell>
          <cell r="HV334">
            <v>0</v>
          </cell>
          <cell r="HW334">
            <v>0</v>
          </cell>
          <cell r="HX334" t="str">
            <v>--ADMw_O--&gt;</v>
          </cell>
          <cell r="HY334">
            <v>143.97999999999999</v>
          </cell>
          <cell r="IA334">
            <v>143.97999999999999</v>
          </cell>
          <cell r="IB334">
            <v>0</v>
          </cell>
          <cell r="IC334">
            <v>0</v>
          </cell>
          <cell r="ID334">
            <v>0</v>
          </cell>
          <cell r="IE334">
            <v>0</v>
          </cell>
          <cell r="IF334">
            <v>0</v>
          </cell>
          <cell r="IG334">
            <v>0</v>
          </cell>
          <cell r="II334">
            <v>0</v>
          </cell>
          <cell r="IJ334">
            <v>0</v>
          </cell>
          <cell r="IK334">
            <v>4.47</v>
          </cell>
          <cell r="IL334">
            <v>4.47</v>
          </cell>
          <cell r="IN334">
            <v>4.47</v>
          </cell>
          <cell r="IO334">
            <v>0</v>
          </cell>
          <cell r="IP334">
            <v>0</v>
          </cell>
          <cell r="IQ334">
            <v>0</v>
          </cell>
          <cell r="IS334">
            <v>0</v>
          </cell>
          <cell r="IT334">
            <v>0</v>
          </cell>
          <cell r="IU334">
            <v>0</v>
          </cell>
          <cell r="IV334">
            <v>0</v>
          </cell>
          <cell r="IW334">
            <v>26.68</v>
          </cell>
          <cell r="IX334">
            <v>6.67</v>
          </cell>
          <cell r="IZ334">
            <v>26.68</v>
          </cell>
          <cell r="JA334">
            <v>0</v>
          </cell>
          <cell r="JB334">
            <v>0</v>
          </cell>
          <cell r="JD334">
            <v>0</v>
          </cell>
          <cell r="JE334">
            <v>0</v>
          </cell>
          <cell r="JF334">
            <v>0</v>
          </cell>
          <cell r="JH334">
            <v>0</v>
          </cell>
          <cell r="JI334">
            <v>0</v>
          </cell>
          <cell r="JJ334">
            <v>155.12</v>
          </cell>
          <cell r="JL334" t="str">
            <v>&lt;--ADMw_O--</v>
          </cell>
          <cell r="JM334">
            <v>0</v>
          </cell>
          <cell r="JN334">
            <v>0</v>
          </cell>
          <cell r="JO334">
            <v>0</v>
          </cell>
          <cell r="JP334">
            <v>0</v>
          </cell>
          <cell r="JQ334">
            <v>0</v>
          </cell>
          <cell r="JR334">
            <v>43640.35126797454</v>
          </cell>
          <cell r="JS334">
            <v>1</v>
          </cell>
          <cell r="JT334">
            <v>3</v>
          </cell>
        </row>
        <row r="335">
          <cell r="A335">
            <v>2336</v>
          </cell>
          <cell r="B335">
            <v>2336</v>
          </cell>
          <cell r="C335" t="str">
            <v>37001</v>
          </cell>
          <cell r="D335" t="str">
            <v>State of Oregon</v>
          </cell>
          <cell r="E335" t="str">
            <v>Oregon Department of Education</v>
          </cell>
          <cell r="H335">
            <v>0</v>
          </cell>
          <cell r="I335">
            <v>0</v>
          </cell>
          <cell r="J335">
            <v>0</v>
          </cell>
          <cell r="K335">
            <v>0</v>
          </cell>
          <cell r="L335">
            <v>0</v>
          </cell>
          <cell r="M335">
            <v>0</v>
          </cell>
          <cell r="N335">
            <v>0</v>
          </cell>
          <cell r="O335">
            <v>0</v>
          </cell>
          <cell r="P335">
            <v>12.1</v>
          </cell>
          <cell r="Q335">
            <v>0</v>
          </cell>
          <cell r="R335">
            <v>0</v>
          </cell>
          <cell r="S335">
            <v>0</v>
          </cell>
          <cell r="T335">
            <v>0</v>
          </cell>
          <cell r="U335">
            <v>0</v>
          </cell>
          <cell r="V335" t="str">
            <v>--ADMw_F--&gt;</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0</v>
          </cell>
          <cell r="BC335">
            <v>0</v>
          </cell>
          <cell r="BD335">
            <v>0</v>
          </cell>
          <cell r="BE335">
            <v>0</v>
          </cell>
          <cell r="BF335">
            <v>0</v>
          </cell>
          <cell r="BG335">
            <v>0</v>
          </cell>
          <cell r="BH335">
            <v>0</v>
          </cell>
          <cell r="BI335">
            <v>0</v>
          </cell>
          <cell r="BJ335">
            <v>0</v>
          </cell>
          <cell r="BK335">
            <v>0</v>
          </cell>
          <cell r="BL335">
            <v>0</v>
          </cell>
          <cell r="BM335">
            <v>0</v>
          </cell>
          <cell r="BN335" t="str">
            <v>&lt;--ADMw_F--</v>
          </cell>
          <cell r="BO335">
            <v>0</v>
          </cell>
          <cell r="BP335">
            <v>0</v>
          </cell>
          <cell r="BQ335">
            <v>0</v>
          </cell>
          <cell r="BR335">
            <v>0</v>
          </cell>
          <cell r="BS335">
            <v>0</v>
          </cell>
          <cell r="BT335" t="str">
            <v>&lt;--Spacer--&gt;</v>
          </cell>
          <cell r="BU335" t="str">
            <v>&lt;--Spacer--&gt;</v>
          </cell>
          <cell r="BV335" t="str">
            <v>&lt;--Spacer--&gt;</v>
          </cell>
          <cell r="BW335" t="str">
            <v>&lt;--Spacer--&gt;</v>
          </cell>
          <cell r="BY335">
            <v>0</v>
          </cell>
          <cell r="BZ335">
            <v>0</v>
          </cell>
          <cell r="CA335">
            <v>0</v>
          </cell>
          <cell r="CB335">
            <v>0</v>
          </cell>
          <cell r="CC335">
            <v>0</v>
          </cell>
          <cell r="CD335">
            <v>0</v>
          </cell>
          <cell r="CE335">
            <v>0</v>
          </cell>
          <cell r="CF335">
            <v>0</v>
          </cell>
          <cell r="CG335">
            <v>12.11</v>
          </cell>
          <cell r="CH335">
            <v>0</v>
          </cell>
          <cell r="CI335">
            <v>0</v>
          </cell>
          <cell r="CJ335">
            <v>0</v>
          </cell>
          <cell r="CK335">
            <v>0</v>
          </cell>
          <cell r="CL335">
            <v>0</v>
          </cell>
          <cell r="CM335">
            <v>0</v>
          </cell>
          <cell r="CN335" t="str">
            <v>--ADMw_C--&gt;</v>
          </cell>
          <cell r="CO335">
            <v>0</v>
          </cell>
          <cell r="CP335">
            <v>0</v>
          </cell>
          <cell r="CQ335">
            <v>0</v>
          </cell>
          <cell r="CR335">
            <v>0</v>
          </cell>
          <cell r="CS335">
            <v>0</v>
          </cell>
          <cell r="CT335">
            <v>0</v>
          </cell>
          <cell r="CU335">
            <v>0</v>
          </cell>
          <cell r="CV335">
            <v>0</v>
          </cell>
          <cell r="CW335">
            <v>0</v>
          </cell>
          <cell r="CX335">
            <v>0</v>
          </cell>
          <cell r="CY335">
            <v>0</v>
          </cell>
          <cell r="CZ335">
            <v>0</v>
          </cell>
          <cell r="DA335">
            <v>0</v>
          </cell>
          <cell r="DB335">
            <v>0</v>
          </cell>
          <cell r="DC335">
            <v>0</v>
          </cell>
          <cell r="DD335">
            <v>0</v>
          </cell>
          <cell r="DE335">
            <v>0</v>
          </cell>
          <cell r="DF335">
            <v>0</v>
          </cell>
          <cell r="DG335">
            <v>0</v>
          </cell>
          <cell r="DH335">
            <v>0</v>
          </cell>
          <cell r="DI335">
            <v>0</v>
          </cell>
          <cell r="DJ335">
            <v>0</v>
          </cell>
          <cell r="DK335">
            <v>0</v>
          </cell>
          <cell r="DL335">
            <v>0</v>
          </cell>
          <cell r="DM335">
            <v>0</v>
          </cell>
          <cell r="DN335">
            <v>0</v>
          </cell>
          <cell r="DO335">
            <v>0</v>
          </cell>
          <cell r="DP335">
            <v>0</v>
          </cell>
          <cell r="DQ335">
            <v>0</v>
          </cell>
          <cell r="DR335">
            <v>0</v>
          </cell>
          <cell r="DS335">
            <v>0</v>
          </cell>
          <cell r="DT335">
            <v>0</v>
          </cell>
          <cell r="DU335">
            <v>0</v>
          </cell>
          <cell r="DV335">
            <v>0</v>
          </cell>
          <cell r="DW335">
            <v>0</v>
          </cell>
          <cell r="DX335">
            <v>0</v>
          </cell>
          <cell r="DY335">
            <v>0</v>
          </cell>
          <cell r="DZ335">
            <v>0</v>
          </cell>
          <cell r="EA335">
            <v>0</v>
          </cell>
          <cell r="EB335">
            <v>0</v>
          </cell>
          <cell r="EC335">
            <v>0</v>
          </cell>
          <cell r="ED335">
            <v>0</v>
          </cell>
          <cell r="EE335">
            <v>0</v>
          </cell>
          <cell r="EF335" t="str">
            <v>&lt;--ADMw_C--</v>
          </cell>
          <cell r="EG335">
            <v>0</v>
          </cell>
          <cell r="EH335">
            <v>0</v>
          </cell>
          <cell r="EI335">
            <v>0</v>
          </cell>
          <cell r="EJ335">
            <v>0</v>
          </cell>
          <cell r="EK335">
            <v>0</v>
          </cell>
          <cell r="EL335" t="str">
            <v>&lt;--Spacer--&gt;</v>
          </cell>
          <cell r="EM335" t="str">
            <v>&lt;--Spacer--&gt;</v>
          </cell>
          <cell r="EN335" t="str">
            <v>&lt;--Spacer--&gt;</v>
          </cell>
          <cell r="EO335" t="str">
            <v>&lt;--Spacer--&gt;</v>
          </cell>
          <cell r="EQ335">
            <v>0</v>
          </cell>
          <cell r="ER335">
            <v>0</v>
          </cell>
          <cell r="ES335">
            <v>0</v>
          </cell>
          <cell r="ET335">
            <v>0</v>
          </cell>
          <cell r="EU335">
            <v>0</v>
          </cell>
          <cell r="EV335">
            <v>0</v>
          </cell>
          <cell r="EW335">
            <v>0</v>
          </cell>
          <cell r="EX335">
            <v>0</v>
          </cell>
          <cell r="EY335">
            <v>12.09</v>
          </cell>
          <cell r="EZ335">
            <v>0</v>
          </cell>
          <cell r="FA335">
            <v>0</v>
          </cell>
          <cell r="FB335">
            <v>0</v>
          </cell>
          <cell r="FC335">
            <v>0</v>
          </cell>
          <cell r="FD335">
            <v>0</v>
          </cell>
          <cell r="FE335">
            <v>0</v>
          </cell>
          <cell r="FF335" t="str">
            <v>--ADMw_P--&gt;</v>
          </cell>
          <cell r="FG335">
            <v>0</v>
          </cell>
          <cell r="FH335">
            <v>0</v>
          </cell>
          <cell r="FI335">
            <v>0</v>
          </cell>
          <cell r="FJ335">
            <v>0</v>
          </cell>
          <cell r="FK335">
            <v>0</v>
          </cell>
          <cell r="FL335">
            <v>0</v>
          </cell>
          <cell r="FM335">
            <v>0</v>
          </cell>
          <cell r="FN335">
            <v>0</v>
          </cell>
          <cell r="FO335">
            <v>0</v>
          </cell>
          <cell r="FP335">
            <v>0</v>
          </cell>
          <cell r="FQ335">
            <v>0</v>
          </cell>
          <cell r="FR335">
            <v>0</v>
          </cell>
          <cell r="FS335">
            <v>0</v>
          </cell>
          <cell r="FT335">
            <v>0</v>
          </cell>
          <cell r="FU335">
            <v>0</v>
          </cell>
          <cell r="FV335">
            <v>0</v>
          </cell>
          <cell r="FW335">
            <v>0</v>
          </cell>
          <cell r="FX335">
            <v>0</v>
          </cell>
          <cell r="FY335">
            <v>0</v>
          </cell>
          <cell r="FZ335">
            <v>0</v>
          </cell>
          <cell r="GA335">
            <v>0</v>
          </cell>
          <cell r="GB335">
            <v>0</v>
          </cell>
          <cell r="GC335">
            <v>0</v>
          </cell>
          <cell r="GD335">
            <v>0</v>
          </cell>
          <cell r="GE335">
            <v>0</v>
          </cell>
          <cell r="GF335">
            <v>0</v>
          </cell>
          <cell r="GG335">
            <v>0</v>
          </cell>
          <cell r="GH335">
            <v>0</v>
          </cell>
          <cell r="GI335">
            <v>0</v>
          </cell>
          <cell r="GJ335">
            <v>0</v>
          </cell>
          <cell r="GK335">
            <v>0</v>
          </cell>
          <cell r="GL335">
            <v>0</v>
          </cell>
          <cell r="GM335">
            <v>0</v>
          </cell>
          <cell r="GN335">
            <v>0</v>
          </cell>
          <cell r="GO335">
            <v>0</v>
          </cell>
          <cell r="GP335">
            <v>0</v>
          </cell>
          <cell r="GQ335">
            <v>0</v>
          </cell>
          <cell r="GR335">
            <v>0</v>
          </cell>
          <cell r="GS335">
            <v>0</v>
          </cell>
          <cell r="GT335">
            <v>0</v>
          </cell>
          <cell r="GU335">
            <v>0</v>
          </cell>
          <cell r="GV335">
            <v>0</v>
          </cell>
          <cell r="GW335">
            <v>0</v>
          </cell>
          <cell r="GX335" t="str">
            <v>&lt;--ADMw_P--</v>
          </cell>
          <cell r="GY335">
            <v>0</v>
          </cell>
          <cell r="GZ335">
            <v>0</v>
          </cell>
          <cell r="HA335">
            <v>0</v>
          </cell>
          <cell r="HB335">
            <v>0</v>
          </cell>
          <cell r="HC335">
            <v>0</v>
          </cell>
          <cell r="HD335" t="str">
            <v>&lt;--Spacer--&gt;</v>
          </cell>
          <cell r="HE335" t="str">
            <v>&lt;--Spacer--&gt;</v>
          </cell>
          <cell r="HF335" t="str">
            <v>&lt;--Spacer--&gt;</v>
          </cell>
          <cell r="HG335" t="str">
            <v>&lt;--Spacer--&gt;</v>
          </cell>
          <cell r="HI335">
            <v>0</v>
          </cell>
          <cell r="HJ335">
            <v>0</v>
          </cell>
          <cell r="HK335">
            <v>0</v>
          </cell>
          <cell r="HL335">
            <v>0</v>
          </cell>
          <cell r="HM335">
            <v>0</v>
          </cell>
          <cell r="HN335">
            <v>0</v>
          </cell>
          <cell r="HO335">
            <v>0</v>
          </cell>
          <cell r="HP335">
            <v>0</v>
          </cell>
          <cell r="HQ335">
            <v>12.07</v>
          </cell>
          <cell r="HR335">
            <v>0</v>
          </cell>
          <cell r="HS335">
            <v>0</v>
          </cell>
          <cell r="HT335">
            <v>0</v>
          </cell>
          <cell r="HU335">
            <v>0</v>
          </cell>
          <cell r="HV335">
            <v>0</v>
          </cell>
          <cell r="HW335">
            <v>0</v>
          </cell>
          <cell r="HX335" t="str">
            <v>--ADMw_O--&gt;</v>
          </cell>
          <cell r="HY335">
            <v>0</v>
          </cell>
          <cell r="HZ335">
            <v>0</v>
          </cell>
          <cell r="IA335">
            <v>0</v>
          </cell>
          <cell r="IB335">
            <v>0</v>
          </cell>
          <cell r="IC335">
            <v>0</v>
          </cell>
          <cell r="ID335">
            <v>0</v>
          </cell>
          <cell r="IE335">
            <v>0</v>
          </cell>
          <cell r="IF335">
            <v>0</v>
          </cell>
          <cell r="IG335">
            <v>0</v>
          </cell>
          <cell r="IH335">
            <v>0</v>
          </cell>
          <cell r="II335">
            <v>0</v>
          </cell>
          <cell r="IJ335">
            <v>0</v>
          </cell>
          <cell r="IK335">
            <v>0</v>
          </cell>
          <cell r="IL335">
            <v>0</v>
          </cell>
          <cell r="IM335">
            <v>0</v>
          </cell>
          <cell r="IN335">
            <v>0</v>
          </cell>
          <cell r="IO335">
            <v>0</v>
          </cell>
          <cell r="IP335">
            <v>0</v>
          </cell>
          <cell r="IQ335">
            <v>0</v>
          </cell>
          <cell r="IR335">
            <v>0</v>
          </cell>
          <cell r="IS335">
            <v>0</v>
          </cell>
          <cell r="IT335">
            <v>0</v>
          </cell>
          <cell r="IU335">
            <v>0</v>
          </cell>
          <cell r="IV335">
            <v>0</v>
          </cell>
          <cell r="IW335">
            <v>0</v>
          </cell>
          <cell r="IX335">
            <v>0</v>
          </cell>
          <cell r="IY335">
            <v>0</v>
          </cell>
          <cell r="IZ335">
            <v>0</v>
          </cell>
          <cell r="JA335">
            <v>0</v>
          </cell>
          <cell r="JB335">
            <v>0</v>
          </cell>
          <cell r="JC335">
            <v>0</v>
          </cell>
          <cell r="JD335">
            <v>0</v>
          </cell>
          <cell r="JE335">
            <v>0</v>
          </cell>
          <cell r="JF335">
            <v>0</v>
          </cell>
          <cell r="JG335">
            <v>0</v>
          </cell>
          <cell r="JH335">
            <v>0</v>
          </cell>
          <cell r="JI335">
            <v>0</v>
          </cell>
          <cell r="JJ335">
            <v>0</v>
          </cell>
          <cell r="JK335">
            <v>0</v>
          </cell>
          <cell r="JL335" t="str">
            <v>&lt;--ADMw_O--</v>
          </cell>
          <cell r="JM335">
            <v>0</v>
          </cell>
          <cell r="JN335">
            <v>0</v>
          </cell>
          <cell r="JO335">
            <v>0</v>
          </cell>
          <cell r="JP335">
            <v>0</v>
          </cell>
          <cell r="JQ335">
            <v>0</v>
          </cell>
          <cell r="JR335">
            <v>43640.35126797454</v>
          </cell>
          <cell r="JS335">
            <v>1</v>
          </cell>
          <cell r="JT335">
            <v>2</v>
          </cell>
        </row>
        <row r="336">
          <cell r="A336">
            <v>3476</v>
          </cell>
          <cell r="B336">
            <v>3476</v>
          </cell>
          <cell r="D336" t="str">
            <v>State of Oregon</v>
          </cell>
          <cell r="E336" t="str">
            <v>ODE JDEP District</v>
          </cell>
          <cell r="H336">
            <v>0</v>
          </cell>
          <cell r="I336">
            <v>0</v>
          </cell>
          <cell r="J336">
            <v>0</v>
          </cell>
          <cell r="K336">
            <v>0</v>
          </cell>
          <cell r="L336">
            <v>0</v>
          </cell>
          <cell r="M336">
            <v>0</v>
          </cell>
          <cell r="N336">
            <v>0</v>
          </cell>
          <cell r="O336">
            <v>0</v>
          </cell>
          <cell r="P336">
            <v>12.1</v>
          </cell>
          <cell r="Q336">
            <v>0</v>
          </cell>
          <cell r="R336">
            <v>154</v>
          </cell>
          <cell r="S336">
            <v>154</v>
          </cell>
          <cell r="T336">
            <v>154</v>
          </cell>
          <cell r="U336">
            <v>0</v>
          </cell>
          <cell r="V336" t="str">
            <v>--ADMw_F--&gt;</v>
          </cell>
          <cell r="W336">
            <v>231</v>
          </cell>
          <cell r="X336">
            <v>231</v>
          </cell>
          <cell r="Y336">
            <v>231</v>
          </cell>
          <cell r="Z336">
            <v>0</v>
          </cell>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cell r="BA336">
            <v>0</v>
          </cell>
          <cell r="BB336">
            <v>0</v>
          </cell>
          <cell r="BC336">
            <v>0</v>
          </cell>
          <cell r="BD336">
            <v>0</v>
          </cell>
          <cell r="BE336">
            <v>0</v>
          </cell>
          <cell r="BF336">
            <v>0</v>
          </cell>
          <cell r="BG336">
            <v>0</v>
          </cell>
          <cell r="BH336">
            <v>237.87</v>
          </cell>
          <cell r="BI336">
            <v>231</v>
          </cell>
          <cell r="BJ336">
            <v>237.87</v>
          </cell>
          <cell r="BK336">
            <v>231</v>
          </cell>
          <cell r="BL336">
            <v>237.87</v>
          </cell>
          <cell r="BM336">
            <v>237.87</v>
          </cell>
          <cell r="BN336" t="str">
            <v>&lt;--ADMw_F--</v>
          </cell>
          <cell r="BO336">
            <v>0</v>
          </cell>
          <cell r="BP336">
            <v>0</v>
          </cell>
          <cell r="BQ336">
            <v>0</v>
          </cell>
          <cell r="BR336">
            <v>0</v>
          </cell>
          <cell r="BS336">
            <v>0</v>
          </cell>
          <cell r="BT336" t="str">
            <v>&lt;--Spacer--&gt;</v>
          </cell>
          <cell r="BU336" t="str">
            <v>&lt;--Spacer--&gt;</v>
          </cell>
          <cell r="BV336" t="str">
            <v>&lt;--Spacer--&gt;</v>
          </cell>
          <cell r="BW336" t="str">
            <v>&lt;--Spacer--&gt;</v>
          </cell>
          <cell r="BY336">
            <v>0</v>
          </cell>
          <cell r="BZ336">
            <v>0</v>
          </cell>
          <cell r="CA336">
            <v>0</v>
          </cell>
          <cell r="CB336">
            <v>0</v>
          </cell>
          <cell r="CC336">
            <v>0</v>
          </cell>
          <cell r="CD336">
            <v>0</v>
          </cell>
          <cell r="CE336">
            <v>0</v>
          </cell>
          <cell r="CF336">
            <v>0</v>
          </cell>
          <cell r="CG336">
            <v>12.11</v>
          </cell>
          <cell r="CH336">
            <v>0</v>
          </cell>
          <cell r="CI336">
            <v>158.58000000000001</v>
          </cell>
          <cell r="CJ336">
            <v>158.58000000000001</v>
          </cell>
          <cell r="CK336">
            <v>158.58000000000001</v>
          </cell>
          <cell r="CL336">
            <v>0</v>
          </cell>
          <cell r="CM336">
            <v>0</v>
          </cell>
          <cell r="CN336" t="str">
            <v>--ADMw_C--&gt;</v>
          </cell>
          <cell r="CO336">
            <v>237.87</v>
          </cell>
          <cell r="CP336">
            <v>237.87</v>
          </cell>
          <cell r="CQ336">
            <v>237.87</v>
          </cell>
          <cell r="CR336">
            <v>0</v>
          </cell>
          <cell r="CS336">
            <v>0</v>
          </cell>
          <cell r="CT336">
            <v>0</v>
          </cell>
          <cell r="CU336">
            <v>0</v>
          </cell>
          <cell r="CV336">
            <v>0</v>
          </cell>
          <cell r="CW336">
            <v>0</v>
          </cell>
          <cell r="CX336">
            <v>0</v>
          </cell>
          <cell r="CY336">
            <v>0</v>
          </cell>
          <cell r="CZ336">
            <v>0</v>
          </cell>
          <cell r="DA336">
            <v>0</v>
          </cell>
          <cell r="DB336">
            <v>0</v>
          </cell>
          <cell r="DC336">
            <v>0</v>
          </cell>
          <cell r="DD336">
            <v>0</v>
          </cell>
          <cell r="DE336">
            <v>0</v>
          </cell>
          <cell r="DF336">
            <v>0</v>
          </cell>
          <cell r="DG336">
            <v>0</v>
          </cell>
          <cell r="DH336">
            <v>0</v>
          </cell>
          <cell r="DI336">
            <v>0</v>
          </cell>
          <cell r="DJ336">
            <v>0</v>
          </cell>
          <cell r="DK336">
            <v>0</v>
          </cell>
          <cell r="DL336">
            <v>0</v>
          </cell>
          <cell r="DM336">
            <v>0</v>
          </cell>
          <cell r="DN336">
            <v>0</v>
          </cell>
          <cell r="DO336">
            <v>0</v>
          </cell>
          <cell r="DP336">
            <v>0</v>
          </cell>
          <cell r="DQ336">
            <v>0</v>
          </cell>
          <cell r="DR336">
            <v>0</v>
          </cell>
          <cell r="DS336">
            <v>0</v>
          </cell>
          <cell r="DT336">
            <v>0</v>
          </cell>
          <cell r="DU336">
            <v>0</v>
          </cell>
          <cell r="DV336">
            <v>0</v>
          </cell>
          <cell r="DW336">
            <v>0</v>
          </cell>
          <cell r="DX336">
            <v>0</v>
          </cell>
          <cell r="DY336">
            <v>0</v>
          </cell>
          <cell r="DZ336">
            <v>265.97000000000003</v>
          </cell>
          <cell r="EA336">
            <v>237.87</v>
          </cell>
          <cell r="EB336">
            <v>265.97000000000003</v>
          </cell>
          <cell r="EC336">
            <v>237.87</v>
          </cell>
          <cell r="ED336">
            <v>265.97000000000003</v>
          </cell>
          <cell r="EE336">
            <v>265.97000000000003</v>
          </cell>
          <cell r="EF336" t="str">
            <v>&lt;--ADMw_C--</v>
          </cell>
          <cell r="EG336">
            <v>0</v>
          </cell>
          <cell r="EH336">
            <v>0</v>
          </cell>
          <cell r="EI336">
            <v>0</v>
          </cell>
          <cell r="EJ336">
            <v>0</v>
          </cell>
          <cell r="EK336">
            <v>0</v>
          </cell>
          <cell r="EL336" t="str">
            <v>&lt;--Spacer--&gt;</v>
          </cell>
          <cell r="EM336" t="str">
            <v>&lt;--Spacer--&gt;</v>
          </cell>
          <cell r="EN336" t="str">
            <v>&lt;--Spacer--&gt;</v>
          </cell>
          <cell r="EO336" t="str">
            <v>&lt;--Spacer--&gt;</v>
          </cell>
          <cell r="EQ336">
            <v>0</v>
          </cell>
          <cell r="ER336">
            <v>0</v>
          </cell>
          <cell r="ES336">
            <v>0</v>
          </cell>
          <cell r="ET336">
            <v>0</v>
          </cell>
          <cell r="EU336">
            <v>0</v>
          </cell>
          <cell r="EV336">
            <v>0</v>
          </cell>
          <cell r="EW336">
            <v>0</v>
          </cell>
          <cell r="EX336">
            <v>0</v>
          </cell>
          <cell r="EY336">
            <v>12.09</v>
          </cell>
          <cell r="EZ336">
            <v>0</v>
          </cell>
          <cell r="FA336">
            <v>177.31</v>
          </cell>
          <cell r="FB336">
            <v>177.31</v>
          </cell>
          <cell r="FC336">
            <v>177.31</v>
          </cell>
          <cell r="FD336">
            <v>0</v>
          </cell>
          <cell r="FE336">
            <v>0</v>
          </cell>
          <cell r="FF336" t="str">
            <v>--ADMw_P--&gt;</v>
          </cell>
          <cell r="FG336">
            <v>265.97000000000003</v>
          </cell>
          <cell r="FH336">
            <v>265.97000000000003</v>
          </cell>
          <cell r="FI336">
            <v>265.97000000000003</v>
          </cell>
          <cell r="FJ336">
            <v>0</v>
          </cell>
          <cell r="FK336">
            <v>0</v>
          </cell>
          <cell r="FL336">
            <v>0</v>
          </cell>
          <cell r="FM336">
            <v>0</v>
          </cell>
          <cell r="FN336">
            <v>0</v>
          </cell>
          <cell r="FO336">
            <v>0</v>
          </cell>
          <cell r="FP336">
            <v>0</v>
          </cell>
          <cell r="FQ336">
            <v>0</v>
          </cell>
          <cell r="FR336">
            <v>0</v>
          </cell>
          <cell r="FS336">
            <v>0</v>
          </cell>
          <cell r="FT336">
            <v>0</v>
          </cell>
          <cell r="FU336">
            <v>0</v>
          </cell>
          <cell r="FV336">
            <v>0</v>
          </cell>
          <cell r="FW336">
            <v>0</v>
          </cell>
          <cell r="FX336">
            <v>0</v>
          </cell>
          <cell r="FY336">
            <v>0</v>
          </cell>
          <cell r="FZ336">
            <v>0</v>
          </cell>
          <cell r="GA336">
            <v>0</v>
          </cell>
          <cell r="GB336">
            <v>0</v>
          </cell>
          <cell r="GC336">
            <v>0</v>
          </cell>
          <cell r="GD336">
            <v>0</v>
          </cell>
          <cell r="GE336">
            <v>0</v>
          </cell>
          <cell r="GF336">
            <v>0</v>
          </cell>
          <cell r="GG336">
            <v>0</v>
          </cell>
          <cell r="GH336">
            <v>0</v>
          </cell>
          <cell r="GI336">
            <v>0</v>
          </cell>
          <cell r="GJ336">
            <v>0</v>
          </cell>
          <cell r="GK336">
            <v>0</v>
          </cell>
          <cell r="GL336">
            <v>0</v>
          </cell>
          <cell r="GM336">
            <v>0</v>
          </cell>
          <cell r="GN336">
            <v>0</v>
          </cell>
          <cell r="GO336">
            <v>0</v>
          </cell>
          <cell r="GP336">
            <v>0</v>
          </cell>
          <cell r="GQ336">
            <v>0</v>
          </cell>
          <cell r="GR336">
            <v>257.47000000000003</v>
          </cell>
          <cell r="GS336">
            <v>265.97000000000003</v>
          </cell>
          <cell r="GT336">
            <v>257.47000000000003</v>
          </cell>
          <cell r="GU336">
            <v>265.97000000000003</v>
          </cell>
          <cell r="GV336">
            <v>265.97000000000003</v>
          </cell>
          <cell r="GW336">
            <v>265.97000000000003</v>
          </cell>
          <cell r="GX336" t="str">
            <v>&lt;--ADMw_P--</v>
          </cell>
          <cell r="GY336">
            <v>0</v>
          </cell>
          <cell r="GZ336">
            <v>0</v>
          </cell>
          <cell r="HA336">
            <v>0</v>
          </cell>
          <cell r="HB336">
            <v>0</v>
          </cell>
          <cell r="HC336">
            <v>0</v>
          </cell>
          <cell r="HD336" t="str">
            <v>&lt;--Spacer--&gt;</v>
          </cell>
          <cell r="HE336" t="str">
            <v>&lt;--Spacer--&gt;</v>
          </cell>
          <cell r="HF336" t="str">
            <v>&lt;--Spacer--&gt;</v>
          </cell>
          <cell r="HG336" t="str">
            <v>&lt;--Spacer--&gt;</v>
          </cell>
          <cell r="HI336">
            <v>0</v>
          </cell>
          <cell r="HJ336">
            <v>0</v>
          </cell>
          <cell r="HK336">
            <v>0</v>
          </cell>
          <cell r="HL336">
            <v>0</v>
          </cell>
          <cell r="HM336">
            <v>0</v>
          </cell>
          <cell r="HN336">
            <v>0</v>
          </cell>
          <cell r="HO336">
            <v>0</v>
          </cell>
          <cell r="HP336">
            <v>0</v>
          </cell>
          <cell r="HQ336">
            <v>12.07</v>
          </cell>
          <cell r="HR336">
            <v>0</v>
          </cell>
          <cell r="HS336">
            <v>171.65</v>
          </cell>
          <cell r="HT336">
            <v>171.65</v>
          </cell>
          <cell r="HU336">
            <v>171.65</v>
          </cell>
          <cell r="HV336">
            <v>0</v>
          </cell>
          <cell r="HW336">
            <v>0</v>
          </cell>
          <cell r="HX336" t="str">
            <v>--ADMw_O--&gt;</v>
          </cell>
          <cell r="HY336">
            <v>257.47000000000003</v>
          </cell>
          <cell r="HZ336">
            <v>257.47000000000003</v>
          </cell>
          <cell r="IA336">
            <v>257.47000000000003</v>
          </cell>
          <cell r="IB336">
            <v>0</v>
          </cell>
          <cell r="IC336">
            <v>0</v>
          </cell>
          <cell r="ID336">
            <v>0</v>
          </cell>
          <cell r="IE336">
            <v>0</v>
          </cell>
          <cell r="IF336">
            <v>0</v>
          </cell>
          <cell r="IG336">
            <v>0</v>
          </cell>
          <cell r="IH336">
            <v>0</v>
          </cell>
          <cell r="II336">
            <v>0</v>
          </cell>
          <cell r="IJ336">
            <v>0</v>
          </cell>
          <cell r="IK336">
            <v>0</v>
          </cell>
          <cell r="IL336">
            <v>0</v>
          </cell>
          <cell r="IM336">
            <v>0</v>
          </cell>
          <cell r="IN336">
            <v>0</v>
          </cell>
          <cell r="IO336">
            <v>0</v>
          </cell>
          <cell r="IP336">
            <v>0</v>
          </cell>
          <cell r="IQ336">
            <v>0</v>
          </cell>
          <cell r="IR336">
            <v>0</v>
          </cell>
          <cell r="IS336">
            <v>0</v>
          </cell>
          <cell r="IT336">
            <v>0</v>
          </cell>
          <cell r="IU336">
            <v>0</v>
          </cell>
          <cell r="IV336">
            <v>0</v>
          </cell>
          <cell r="IW336">
            <v>0</v>
          </cell>
          <cell r="IX336">
            <v>0</v>
          </cell>
          <cell r="IY336">
            <v>0</v>
          </cell>
          <cell r="IZ336">
            <v>0</v>
          </cell>
          <cell r="JA336">
            <v>0</v>
          </cell>
          <cell r="JB336">
            <v>0</v>
          </cell>
          <cell r="JC336">
            <v>0</v>
          </cell>
          <cell r="JD336">
            <v>0</v>
          </cell>
          <cell r="JE336">
            <v>0</v>
          </cell>
          <cell r="JF336">
            <v>0</v>
          </cell>
          <cell r="JG336">
            <v>0</v>
          </cell>
          <cell r="JH336">
            <v>0</v>
          </cell>
          <cell r="JI336">
            <v>0</v>
          </cell>
          <cell r="JJ336">
            <v>257.47000000000003</v>
          </cell>
          <cell r="JK336">
            <v>257.47000000000003</v>
          </cell>
          <cell r="JL336" t="str">
            <v>&lt;--ADMw_O--</v>
          </cell>
          <cell r="JM336">
            <v>0</v>
          </cell>
          <cell r="JN336">
            <v>0</v>
          </cell>
          <cell r="JO336">
            <v>0</v>
          </cell>
          <cell r="JP336">
            <v>0</v>
          </cell>
          <cell r="JQ336">
            <v>0</v>
          </cell>
          <cell r="JR336">
            <v>43640.35126797454</v>
          </cell>
          <cell r="JS336">
            <v>1</v>
          </cell>
          <cell r="JT336">
            <v>2</v>
          </cell>
        </row>
        <row r="337">
          <cell r="A337">
            <v>3477</v>
          </cell>
          <cell r="B337">
            <v>3477</v>
          </cell>
          <cell r="D337" t="str">
            <v>State of Oregon</v>
          </cell>
          <cell r="E337" t="str">
            <v>ODE YCEP District</v>
          </cell>
          <cell r="H337">
            <v>0</v>
          </cell>
          <cell r="I337">
            <v>0</v>
          </cell>
          <cell r="J337">
            <v>0</v>
          </cell>
          <cell r="K337">
            <v>0</v>
          </cell>
          <cell r="L337">
            <v>0</v>
          </cell>
          <cell r="M337">
            <v>0</v>
          </cell>
          <cell r="N337">
            <v>0</v>
          </cell>
          <cell r="O337">
            <v>0</v>
          </cell>
          <cell r="P337">
            <v>12.1</v>
          </cell>
          <cell r="Q337">
            <v>0</v>
          </cell>
          <cell r="R337">
            <v>280</v>
          </cell>
          <cell r="S337">
            <v>280</v>
          </cell>
          <cell r="T337">
            <v>280</v>
          </cell>
          <cell r="U337">
            <v>0</v>
          </cell>
          <cell r="V337" t="str">
            <v>--ADMw_F--&gt;</v>
          </cell>
          <cell r="W337">
            <v>560</v>
          </cell>
          <cell r="X337">
            <v>560</v>
          </cell>
          <cell r="Y337">
            <v>560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0</v>
          </cell>
          <cell r="BC337">
            <v>0</v>
          </cell>
          <cell r="BD337">
            <v>0</v>
          </cell>
          <cell r="BE337">
            <v>0</v>
          </cell>
          <cell r="BF337">
            <v>0</v>
          </cell>
          <cell r="BG337">
            <v>0</v>
          </cell>
          <cell r="BH337">
            <v>623.70000000000005</v>
          </cell>
          <cell r="BI337">
            <v>560</v>
          </cell>
          <cell r="BJ337">
            <v>623.70000000000005</v>
          </cell>
          <cell r="BK337">
            <v>560</v>
          </cell>
          <cell r="BL337">
            <v>623.70000000000005</v>
          </cell>
          <cell r="BM337">
            <v>623.70000000000005</v>
          </cell>
          <cell r="BN337" t="str">
            <v>&lt;--ADMw_F--</v>
          </cell>
          <cell r="BO337">
            <v>0</v>
          </cell>
          <cell r="BP337">
            <v>0</v>
          </cell>
          <cell r="BQ337">
            <v>0</v>
          </cell>
          <cell r="BR337">
            <v>0</v>
          </cell>
          <cell r="BS337">
            <v>0</v>
          </cell>
          <cell r="BT337" t="str">
            <v>&lt;--Spacer--&gt;</v>
          </cell>
          <cell r="BU337" t="str">
            <v>&lt;--Spacer--&gt;</v>
          </cell>
          <cell r="BV337" t="str">
            <v>&lt;--Spacer--&gt;</v>
          </cell>
          <cell r="BW337" t="str">
            <v>&lt;--Spacer--&gt;</v>
          </cell>
          <cell r="BY337">
            <v>0</v>
          </cell>
          <cell r="BZ337">
            <v>0</v>
          </cell>
          <cell r="CA337">
            <v>0</v>
          </cell>
          <cell r="CB337">
            <v>0</v>
          </cell>
          <cell r="CC337">
            <v>0</v>
          </cell>
          <cell r="CD337">
            <v>0</v>
          </cell>
          <cell r="CE337">
            <v>0</v>
          </cell>
          <cell r="CF337">
            <v>0</v>
          </cell>
          <cell r="CG337">
            <v>12.11</v>
          </cell>
          <cell r="CH337">
            <v>0</v>
          </cell>
          <cell r="CI337">
            <v>311.85000000000002</v>
          </cell>
          <cell r="CJ337">
            <v>311.85000000000002</v>
          </cell>
          <cell r="CK337">
            <v>311.85000000000002</v>
          </cell>
          <cell r="CL337">
            <v>0</v>
          </cell>
          <cell r="CM337">
            <v>0</v>
          </cell>
          <cell r="CN337" t="str">
            <v>--ADMw_C--&gt;</v>
          </cell>
          <cell r="CO337">
            <v>623.70000000000005</v>
          </cell>
          <cell r="CP337">
            <v>623.70000000000005</v>
          </cell>
          <cell r="CQ337">
            <v>623.70000000000005</v>
          </cell>
          <cell r="CR337">
            <v>0</v>
          </cell>
          <cell r="CS337">
            <v>0</v>
          </cell>
          <cell r="CT337">
            <v>0</v>
          </cell>
          <cell r="CU337">
            <v>0</v>
          </cell>
          <cell r="CV337">
            <v>0</v>
          </cell>
          <cell r="CW337">
            <v>0</v>
          </cell>
          <cell r="CX337">
            <v>0</v>
          </cell>
          <cell r="CY337">
            <v>0</v>
          </cell>
          <cell r="CZ337">
            <v>0</v>
          </cell>
          <cell r="DA337">
            <v>0</v>
          </cell>
          <cell r="DB337">
            <v>0</v>
          </cell>
          <cell r="DC337">
            <v>0</v>
          </cell>
          <cell r="DD337">
            <v>0</v>
          </cell>
          <cell r="DE337">
            <v>0</v>
          </cell>
          <cell r="DF337">
            <v>0</v>
          </cell>
          <cell r="DG337">
            <v>0</v>
          </cell>
          <cell r="DH337">
            <v>0</v>
          </cell>
          <cell r="DI337">
            <v>0</v>
          </cell>
          <cell r="DJ337">
            <v>0</v>
          </cell>
          <cell r="DK337">
            <v>0</v>
          </cell>
          <cell r="DL337">
            <v>0</v>
          </cell>
          <cell r="DM337">
            <v>0</v>
          </cell>
          <cell r="DN337">
            <v>0</v>
          </cell>
          <cell r="DO337">
            <v>0</v>
          </cell>
          <cell r="DP337">
            <v>0</v>
          </cell>
          <cell r="DQ337">
            <v>0</v>
          </cell>
          <cell r="DR337">
            <v>0</v>
          </cell>
          <cell r="DS337">
            <v>0</v>
          </cell>
          <cell r="DT337">
            <v>0</v>
          </cell>
          <cell r="DU337">
            <v>0</v>
          </cell>
          <cell r="DV337">
            <v>0</v>
          </cell>
          <cell r="DW337">
            <v>0</v>
          </cell>
          <cell r="DX337">
            <v>0</v>
          </cell>
          <cell r="DY337">
            <v>0</v>
          </cell>
          <cell r="DZ337">
            <v>678.72</v>
          </cell>
          <cell r="EA337">
            <v>623.70000000000005</v>
          </cell>
          <cell r="EB337">
            <v>678.72</v>
          </cell>
          <cell r="EC337">
            <v>623.70000000000005</v>
          </cell>
          <cell r="ED337">
            <v>678.72</v>
          </cell>
          <cell r="EE337">
            <v>678.72</v>
          </cell>
          <cell r="EF337" t="str">
            <v>&lt;--ADMw_C--</v>
          </cell>
          <cell r="EG337">
            <v>0</v>
          </cell>
          <cell r="EH337">
            <v>0</v>
          </cell>
          <cell r="EI337">
            <v>0</v>
          </cell>
          <cell r="EJ337">
            <v>0</v>
          </cell>
          <cell r="EK337">
            <v>0</v>
          </cell>
          <cell r="EL337" t="str">
            <v>&lt;--Spacer--&gt;</v>
          </cell>
          <cell r="EM337" t="str">
            <v>&lt;--Spacer--&gt;</v>
          </cell>
          <cell r="EN337" t="str">
            <v>&lt;--Spacer--&gt;</v>
          </cell>
          <cell r="EO337" t="str">
            <v>&lt;--Spacer--&gt;</v>
          </cell>
          <cell r="EQ337">
            <v>0</v>
          </cell>
          <cell r="ER337">
            <v>0</v>
          </cell>
          <cell r="ES337">
            <v>0</v>
          </cell>
          <cell r="ET337">
            <v>0</v>
          </cell>
          <cell r="EU337">
            <v>0</v>
          </cell>
          <cell r="EV337">
            <v>0</v>
          </cell>
          <cell r="EW337">
            <v>0</v>
          </cell>
          <cell r="EX337">
            <v>0</v>
          </cell>
          <cell r="EY337">
            <v>12.09</v>
          </cell>
          <cell r="EZ337">
            <v>0</v>
          </cell>
          <cell r="FA337">
            <v>339.36</v>
          </cell>
          <cell r="FB337">
            <v>339.36</v>
          </cell>
          <cell r="FC337">
            <v>339.36</v>
          </cell>
          <cell r="FD337">
            <v>0</v>
          </cell>
          <cell r="FE337">
            <v>0</v>
          </cell>
          <cell r="FF337" t="str">
            <v>--ADMw_P--&gt;</v>
          </cell>
          <cell r="FG337">
            <v>678.72</v>
          </cell>
          <cell r="FH337">
            <v>678.72</v>
          </cell>
          <cell r="FI337">
            <v>678.72</v>
          </cell>
          <cell r="FJ337">
            <v>0</v>
          </cell>
          <cell r="FK337">
            <v>0</v>
          </cell>
          <cell r="FL337">
            <v>0</v>
          </cell>
          <cell r="FM337">
            <v>0</v>
          </cell>
          <cell r="FN337">
            <v>0</v>
          </cell>
          <cell r="FO337">
            <v>0</v>
          </cell>
          <cell r="FP337">
            <v>0</v>
          </cell>
          <cell r="FQ337">
            <v>0</v>
          </cell>
          <cell r="FR337">
            <v>0</v>
          </cell>
          <cell r="FS337">
            <v>0</v>
          </cell>
          <cell r="FT337">
            <v>0</v>
          </cell>
          <cell r="FU337">
            <v>0</v>
          </cell>
          <cell r="FV337">
            <v>0</v>
          </cell>
          <cell r="FW337">
            <v>0</v>
          </cell>
          <cell r="FX337">
            <v>0</v>
          </cell>
          <cell r="FY337">
            <v>0</v>
          </cell>
          <cell r="FZ337">
            <v>0</v>
          </cell>
          <cell r="GA337">
            <v>0</v>
          </cell>
          <cell r="GB337">
            <v>0</v>
          </cell>
          <cell r="GC337">
            <v>0</v>
          </cell>
          <cell r="GD337">
            <v>0</v>
          </cell>
          <cell r="GE337">
            <v>0</v>
          </cell>
          <cell r="GF337">
            <v>0</v>
          </cell>
          <cell r="GG337">
            <v>0</v>
          </cell>
          <cell r="GH337">
            <v>0</v>
          </cell>
          <cell r="GI337">
            <v>0</v>
          </cell>
          <cell r="GJ337">
            <v>0</v>
          </cell>
          <cell r="GK337">
            <v>0</v>
          </cell>
          <cell r="GL337">
            <v>0</v>
          </cell>
          <cell r="GM337">
            <v>0</v>
          </cell>
          <cell r="GN337">
            <v>0</v>
          </cell>
          <cell r="GO337">
            <v>0</v>
          </cell>
          <cell r="GP337">
            <v>0</v>
          </cell>
          <cell r="GQ337">
            <v>0</v>
          </cell>
          <cell r="GR337">
            <v>749.68</v>
          </cell>
          <cell r="GS337">
            <v>678.72</v>
          </cell>
          <cell r="GT337">
            <v>749.68</v>
          </cell>
          <cell r="GU337">
            <v>678.72</v>
          </cell>
          <cell r="GV337">
            <v>749.68</v>
          </cell>
          <cell r="GW337">
            <v>749.68</v>
          </cell>
          <cell r="GX337" t="str">
            <v>&lt;--ADMw_P--</v>
          </cell>
          <cell r="GY337">
            <v>0</v>
          </cell>
          <cell r="GZ337">
            <v>0</v>
          </cell>
          <cell r="HA337">
            <v>0</v>
          </cell>
          <cell r="HB337">
            <v>0</v>
          </cell>
          <cell r="HC337">
            <v>0</v>
          </cell>
          <cell r="HD337" t="str">
            <v>&lt;--Spacer--&gt;</v>
          </cell>
          <cell r="HE337" t="str">
            <v>&lt;--Spacer--&gt;</v>
          </cell>
          <cell r="HF337" t="str">
            <v>&lt;--Spacer--&gt;</v>
          </cell>
          <cell r="HG337" t="str">
            <v>&lt;--Spacer--&gt;</v>
          </cell>
          <cell r="HI337">
            <v>0</v>
          </cell>
          <cell r="HJ337">
            <v>0</v>
          </cell>
          <cell r="HK337">
            <v>0</v>
          </cell>
          <cell r="HL337">
            <v>0</v>
          </cell>
          <cell r="HM337">
            <v>0</v>
          </cell>
          <cell r="HN337">
            <v>0</v>
          </cell>
          <cell r="HO337">
            <v>0</v>
          </cell>
          <cell r="HP337">
            <v>0</v>
          </cell>
          <cell r="HQ337">
            <v>12.07</v>
          </cell>
          <cell r="HR337">
            <v>0</v>
          </cell>
          <cell r="HS337">
            <v>374.84</v>
          </cell>
          <cell r="HT337">
            <v>374.84</v>
          </cell>
          <cell r="HU337">
            <v>374.84</v>
          </cell>
          <cell r="HV337">
            <v>0</v>
          </cell>
          <cell r="HW337">
            <v>0</v>
          </cell>
          <cell r="HX337" t="str">
            <v>--ADMw_O--&gt;</v>
          </cell>
          <cell r="HY337">
            <v>749.68</v>
          </cell>
          <cell r="HZ337">
            <v>749.68</v>
          </cell>
          <cell r="IA337">
            <v>749.68</v>
          </cell>
          <cell r="IB337">
            <v>0</v>
          </cell>
          <cell r="IC337">
            <v>0</v>
          </cell>
          <cell r="ID337">
            <v>0</v>
          </cell>
          <cell r="IE337">
            <v>0</v>
          </cell>
          <cell r="IF337">
            <v>0</v>
          </cell>
          <cell r="IG337">
            <v>0</v>
          </cell>
          <cell r="IH337">
            <v>0</v>
          </cell>
          <cell r="II337">
            <v>0</v>
          </cell>
          <cell r="IJ337">
            <v>0</v>
          </cell>
          <cell r="IK337">
            <v>0</v>
          </cell>
          <cell r="IL337">
            <v>0</v>
          </cell>
          <cell r="IM337">
            <v>0</v>
          </cell>
          <cell r="IN337">
            <v>0</v>
          </cell>
          <cell r="IO337">
            <v>0</v>
          </cell>
          <cell r="IP337">
            <v>0</v>
          </cell>
          <cell r="IQ337">
            <v>0</v>
          </cell>
          <cell r="IR337">
            <v>0</v>
          </cell>
          <cell r="IS337">
            <v>0</v>
          </cell>
          <cell r="IT337">
            <v>0</v>
          </cell>
          <cell r="IU337">
            <v>0</v>
          </cell>
          <cell r="IV337">
            <v>0</v>
          </cell>
          <cell r="IW337">
            <v>0</v>
          </cell>
          <cell r="IX337">
            <v>0</v>
          </cell>
          <cell r="IY337">
            <v>0</v>
          </cell>
          <cell r="IZ337">
            <v>0</v>
          </cell>
          <cell r="JA337">
            <v>0</v>
          </cell>
          <cell r="JB337">
            <v>0</v>
          </cell>
          <cell r="JC337">
            <v>0</v>
          </cell>
          <cell r="JD337">
            <v>0</v>
          </cell>
          <cell r="JE337">
            <v>0</v>
          </cell>
          <cell r="JF337">
            <v>0</v>
          </cell>
          <cell r="JG337">
            <v>0</v>
          </cell>
          <cell r="JH337">
            <v>0</v>
          </cell>
          <cell r="JI337">
            <v>0</v>
          </cell>
          <cell r="JJ337">
            <v>749.68</v>
          </cell>
          <cell r="JK337">
            <v>749.68</v>
          </cell>
          <cell r="JL337" t="str">
            <v>&lt;--ADMw_O--</v>
          </cell>
          <cell r="JM337">
            <v>0</v>
          </cell>
          <cell r="JN337">
            <v>0</v>
          </cell>
          <cell r="JO337">
            <v>0</v>
          </cell>
          <cell r="JP337">
            <v>0</v>
          </cell>
          <cell r="JQ337">
            <v>0</v>
          </cell>
          <cell r="JR337">
            <v>43640.35126797454</v>
          </cell>
          <cell r="JS337">
            <v>1</v>
          </cell>
          <cell r="JT337">
            <v>2</v>
          </cell>
        </row>
        <row r="338">
          <cell r="A338">
            <v>1902</v>
          </cell>
          <cell r="B338">
            <v>1902</v>
          </cell>
          <cell r="C338" t="str">
            <v>03000</v>
          </cell>
          <cell r="D338" t="str">
            <v>Clackamas</v>
          </cell>
          <cell r="E338" t="str">
            <v>Clackamas ESD</v>
          </cell>
          <cell r="H338">
            <v>17294000</v>
          </cell>
          <cell r="I338">
            <v>0</v>
          </cell>
          <cell r="J338">
            <v>0</v>
          </cell>
          <cell r="K338">
            <v>0</v>
          </cell>
          <cell r="L338">
            <v>0</v>
          </cell>
          <cell r="M338">
            <v>0</v>
          </cell>
          <cell r="N338">
            <v>1500</v>
          </cell>
          <cell r="O338">
            <v>0</v>
          </cell>
          <cell r="P338">
            <v>11.75</v>
          </cell>
          <cell r="Q338">
            <v>0</v>
          </cell>
          <cell r="R338">
            <v>0</v>
          </cell>
          <cell r="S338">
            <v>0</v>
          </cell>
          <cell r="T338">
            <v>0</v>
          </cell>
          <cell r="U338">
            <v>0</v>
          </cell>
          <cell r="V338" t="str">
            <v>--ADMw_F--&gt;</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cell r="AS338">
            <v>0</v>
          </cell>
          <cell r="AT338">
            <v>0</v>
          </cell>
          <cell r="AU338">
            <v>0</v>
          </cell>
          <cell r="AV338">
            <v>0</v>
          </cell>
          <cell r="AW338">
            <v>0</v>
          </cell>
          <cell r="AX338">
            <v>0</v>
          </cell>
          <cell r="AY338">
            <v>0</v>
          </cell>
          <cell r="AZ338">
            <v>0</v>
          </cell>
          <cell r="BA338">
            <v>0</v>
          </cell>
          <cell r="BB338">
            <v>0</v>
          </cell>
          <cell r="BC338">
            <v>0</v>
          </cell>
          <cell r="BD338">
            <v>0</v>
          </cell>
          <cell r="BE338">
            <v>0</v>
          </cell>
          <cell r="BF338">
            <v>0</v>
          </cell>
          <cell r="BG338">
            <v>0</v>
          </cell>
          <cell r="BH338">
            <v>0</v>
          </cell>
          <cell r="BI338">
            <v>0</v>
          </cell>
          <cell r="BJ338">
            <v>0</v>
          </cell>
          <cell r="BK338">
            <v>0</v>
          </cell>
          <cell r="BL338">
            <v>0</v>
          </cell>
          <cell r="BM338">
            <v>0</v>
          </cell>
          <cell r="BN338" t="str">
            <v>&lt;--ADMw_F--</v>
          </cell>
          <cell r="BO338">
            <v>0</v>
          </cell>
          <cell r="BP338">
            <v>0</v>
          </cell>
          <cell r="BQ338">
            <v>0</v>
          </cell>
          <cell r="BR338">
            <v>0</v>
          </cell>
          <cell r="BS338">
            <v>0</v>
          </cell>
          <cell r="BT338" t="str">
            <v>&lt;--Spacer--&gt;</v>
          </cell>
          <cell r="BU338" t="str">
            <v>&lt;--Spacer--&gt;</v>
          </cell>
          <cell r="BV338" t="str">
            <v>&lt;--Spacer--&gt;</v>
          </cell>
          <cell r="BW338" t="str">
            <v>&lt;--Spacer--&gt;</v>
          </cell>
          <cell r="BY338">
            <v>16785010</v>
          </cell>
          <cell r="BZ338">
            <v>0</v>
          </cell>
          <cell r="CA338">
            <v>0</v>
          </cell>
          <cell r="CB338">
            <v>0</v>
          </cell>
          <cell r="CC338">
            <v>0</v>
          </cell>
          <cell r="CD338">
            <v>0</v>
          </cell>
          <cell r="CE338">
            <v>1500</v>
          </cell>
          <cell r="CF338">
            <v>0</v>
          </cell>
          <cell r="CG338">
            <v>11.08</v>
          </cell>
          <cell r="CH338">
            <v>0</v>
          </cell>
          <cell r="CI338">
            <v>0</v>
          </cell>
          <cell r="CJ338">
            <v>0</v>
          </cell>
          <cell r="CK338">
            <v>0</v>
          </cell>
          <cell r="CL338">
            <v>0</v>
          </cell>
          <cell r="CM338">
            <v>0</v>
          </cell>
          <cell r="CN338" t="str">
            <v>--ADMw_C--&gt;</v>
          </cell>
          <cell r="CO338">
            <v>0</v>
          </cell>
          <cell r="CP338">
            <v>0</v>
          </cell>
          <cell r="CQ338">
            <v>0</v>
          </cell>
          <cell r="CR338">
            <v>0</v>
          </cell>
          <cell r="CS338">
            <v>0</v>
          </cell>
          <cell r="CT338">
            <v>0</v>
          </cell>
          <cell r="CU338">
            <v>0</v>
          </cell>
          <cell r="CV338">
            <v>0</v>
          </cell>
          <cell r="CW338">
            <v>0</v>
          </cell>
          <cell r="CX338">
            <v>0</v>
          </cell>
          <cell r="CY338">
            <v>0</v>
          </cell>
          <cell r="CZ338">
            <v>0</v>
          </cell>
          <cell r="DA338">
            <v>0</v>
          </cell>
          <cell r="DB338">
            <v>0</v>
          </cell>
          <cell r="DC338">
            <v>0</v>
          </cell>
          <cell r="DD338">
            <v>0</v>
          </cell>
          <cell r="DE338">
            <v>0</v>
          </cell>
          <cell r="DF338">
            <v>0</v>
          </cell>
          <cell r="DG338">
            <v>0</v>
          </cell>
          <cell r="DH338">
            <v>0</v>
          </cell>
          <cell r="DI338">
            <v>0</v>
          </cell>
          <cell r="DJ338">
            <v>0</v>
          </cell>
          <cell r="DK338">
            <v>0</v>
          </cell>
          <cell r="DL338">
            <v>0</v>
          </cell>
          <cell r="DM338">
            <v>0</v>
          </cell>
          <cell r="DN338">
            <v>0</v>
          </cell>
          <cell r="DO338">
            <v>0</v>
          </cell>
          <cell r="DP338">
            <v>0</v>
          </cell>
          <cell r="DQ338">
            <v>0</v>
          </cell>
          <cell r="DR338">
            <v>0</v>
          </cell>
          <cell r="DS338">
            <v>0</v>
          </cell>
          <cell r="DT338">
            <v>0</v>
          </cell>
          <cell r="DU338">
            <v>0</v>
          </cell>
          <cell r="DV338">
            <v>0</v>
          </cell>
          <cell r="DW338">
            <v>0</v>
          </cell>
          <cell r="DX338">
            <v>0</v>
          </cell>
          <cell r="DY338">
            <v>0</v>
          </cell>
          <cell r="DZ338">
            <v>0</v>
          </cell>
          <cell r="EA338">
            <v>0</v>
          </cell>
          <cell r="EB338">
            <v>0</v>
          </cell>
          <cell r="EC338">
            <v>0</v>
          </cell>
          <cell r="ED338">
            <v>0</v>
          </cell>
          <cell r="EE338">
            <v>0</v>
          </cell>
          <cell r="EF338" t="str">
            <v>&lt;--ADMw_C--</v>
          </cell>
          <cell r="EG338">
            <v>0</v>
          </cell>
          <cell r="EH338">
            <v>0</v>
          </cell>
          <cell r="EI338">
            <v>0</v>
          </cell>
          <cell r="EJ338">
            <v>0</v>
          </cell>
          <cell r="EK338">
            <v>0</v>
          </cell>
          <cell r="EL338" t="str">
            <v>&lt;--Spacer--&gt;</v>
          </cell>
          <cell r="EM338" t="str">
            <v>&lt;--Spacer--&gt;</v>
          </cell>
          <cell r="EN338" t="str">
            <v>&lt;--Spacer--&gt;</v>
          </cell>
          <cell r="EO338" t="str">
            <v>&lt;--Spacer--&gt;</v>
          </cell>
          <cell r="EQ338">
            <v>15946468</v>
          </cell>
          <cell r="ER338">
            <v>0</v>
          </cell>
          <cell r="ES338">
            <v>0</v>
          </cell>
          <cell r="ET338">
            <v>0</v>
          </cell>
          <cell r="EU338">
            <v>0</v>
          </cell>
          <cell r="EV338">
            <v>0</v>
          </cell>
          <cell r="EW338">
            <v>0</v>
          </cell>
          <cell r="EX338">
            <v>0</v>
          </cell>
          <cell r="EY338">
            <v>11.75</v>
          </cell>
          <cell r="EZ338">
            <v>21032</v>
          </cell>
          <cell r="FA338">
            <v>0</v>
          </cell>
          <cell r="FB338">
            <v>0</v>
          </cell>
          <cell r="FC338">
            <v>0</v>
          </cell>
          <cell r="FD338">
            <v>0</v>
          </cell>
          <cell r="FE338">
            <v>0</v>
          </cell>
          <cell r="FF338" t="str">
            <v>--ADMw_P--&gt;</v>
          </cell>
          <cell r="FG338">
            <v>0</v>
          </cell>
          <cell r="FH338">
            <v>0</v>
          </cell>
          <cell r="FI338">
            <v>0</v>
          </cell>
          <cell r="FJ338">
            <v>0</v>
          </cell>
          <cell r="FK338">
            <v>0</v>
          </cell>
          <cell r="FL338">
            <v>0</v>
          </cell>
          <cell r="FM338">
            <v>0</v>
          </cell>
          <cell r="FN338">
            <v>0</v>
          </cell>
          <cell r="FO338">
            <v>0</v>
          </cell>
          <cell r="FP338">
            <v>0</v>
          </cell>
          <cell r="FQ338">
            <v>0</v>
          </cell>
          <cell r="FR338">
            <v>0</v>
          </cell>
          <cell r="FS338">
            <v>0</v>
          </cell>
          <cell r="FT338">
            <v>0</v>
          </cell>
          <cell r="FU338">
            <v>0</v>
          </cell>
          <cell r="FV338">
            <v>0</v>
          </cell>
          <cell r="FW338">
            <v>0</v>
          </cell>
          <cell r="FX338">
            <v>0</v>
          </cell>
          <cell r="FY338">
            <v>0</v>
          </cell>
          <cell r="FZ338">
            <v>0</v>
          </cell>
          <cell r="GA338">
            <v>0</v>
          </cell>
          <cell r="GB338">
            <v>0</v>
          </cell>
          <cell r="GC338">
            <v>0</v>
          </cell>
          <cell r="GD338">
            <v>0</v>
          </cell>
          <cell r="GE338">
            <v>0</v>
          </cell>
          <cell r="GF338">
            <v>0</v>
          </cell>
          <cell r="GG338">
            <v>0</v>
          </cell>
          <cell r="GH338">
            <v>0</v>
          </cell>
          <cell r="GI338">
            <v>0</v>
          </cell>
          <cell r="GJ338">
            <v>0</v>
          </cell>
          <cell r="GK338">
            <v>0</v>
          </cell>
          <cell r="GL338">
            <v>0</v>
          </cell>
          <cell r="GM338">
            <v>0</v>
          </cell>
          <cell r="GN338">
            <v>0</v>
          </cell>
          <cell r="GO338">
            <v>0</v>
          </cell>
          <cell r="GP338">
            <v>0</v>
          </cell>
          <cell r="GQ338">
            <v>0</v>
          </cell>
          <cell r="GR338">
            <v>0</v>
          </cell>
          <cell r="GS338">
            <v>0</v>
          </cell>
          <cell r="GT338">
            <v>0</v>
          </cell>
          <cell r="GU338">
            <v>0</v>
          </cell>
          <cell r="GV338">
            <v>0</v>
          </cell>
          <cell r="GW338">
            <v>0</v>
          </cell>
          <cell r="GX338" t="str">
            <v>&lt;--ADMw_P--</v>
          </cell>
          <cell r="GY338">
            <v>0</v>
          </cell>
          <cell r="GZ338">
            <v>0</v>
          </cell>
          <cell r="HA338">
            <v>0</v>
          </cell>
          <cell r="HB338">
            <v>0</v>
          </cell>
          <cell r="HC338">
            <v>0</v>
          </cell>
          <cell r="HD338" t="str">
            <v>&lt;--Spacer--&gt;</v>
          </cell>
          <cell r="HE338" t="str">
            <v>&lt;--Spacer--&gt;</v>
          </cell>
          <cell r="HF338" t="str">
            <v>&lt;--Spacer--&gt;</v>
          </cell>
          <cell r="HG338" t="str">
            <v>&lt;--Spacer--&gt;</v>
          </cell>
          <cell r="HI338">
            <v>15284867</v>
          </cell>
          <cell r="HJ338">
            <v>0</v>
          </cell>
          <cell r="HK338">
            <v>0</v>
          </cell>
          <cell r="HL338">
            <v>0</v>
          </cell>
          <cell r="HM338">
            <v>0</v>
          </cell>
          <cell r="HN338">
            <v>0</v>
          </cell>
          <cell r="HO338">
            <v>0</v>
          </cell>
          <cell r="HP338">
            <v>0</v>
          </cell>
          <cell r="HQ338">
            <v>11.56</v>
          </cell>
          <cell r="HR338">
            <v>22063</v>
          </cell>
          <cell r="HS338">
            <v>0</v>
          </cell>
          <cell r="HT338">
            <v>0</v>
          </cell>
          <cell r="HU338">
            <v>0</v>
          </cell>
          <cell r="HV338">
            <v>0</v>
          </cell>
          <cell r="HW338">
            <v>0</v>
          </cell>
          <cell r="HX338" t="str">
            <v>--ADMw_O--&gt;</v>
          </cell>
          <cell r="HY338">
            <v>0</v>
          </cell>
          <cell r="HZ338">
            <v>0</v>
          </cell>
          <cell r="IA338">
            <v>0</v>
          </cell>
          <cell r="IB338">
            <v>0</v>
          </cell>
          <cell r="IC338">
            <v>0</v>
          </cell>
          <cell r="ID338">
            <v>0</v>
          </cell>
          <cell r="IE338">
            <v>0</v>
          </cell>
          <cell r="IF338">
            <v>0</v>
          </cell>
          <cell r="IG338">
            <v>0</v>
          </cell>
          <cell r="IH338">
            <v>0</v>
          </cell>
          <cell r="II338">
            <v>0</v>
          </cell>
          <cell r="IJ338">
            <v>0</v>
          </cell>
          <cell r="IK338">
            <v>0</v>
          </cell>
          <cell r="IL338">
            <v>0</v>
          </cell>
          <cell r="IM338">
            <v>0</v>
          </cell>
          <cell r="IN338">
            <v>0</v>
          </cell>
          <cell r="IO338">
            <v>0</v>
          </cell>
          <cell r="IP338">
            <v>0</v>
          </cell>
          <cell r="IQ338">
            <v>0</v>
          </cell>
          <cell r="IR338">
            <v>0</v>
          </cell>
          <cell r="IS338">
            <v>0</v>
          </cell>
          <cell r="IT338">
            <v>0</v>
          </cell>
          <cell r="IU338">
            <v>0</v>
          </cell>
          <cell r="IV338">
            <v>0</v>
          </cell>
          <cell r="IW338">
            <v>0</v>
          </cell>
          <cell r="IX338">
            <v>0</v>
          </cell>
          <cell r="IY338">
            <v>0</v>
          </cell>
          <cell r="IZ338">
            <v>0</v>
          </cell>
          <cell r="JA338">
            <v>0</v>
          </cell>
          <cell r="JB338">
            <v>0</v>
          </cell>
          <cell r="JC338">
            <v>0</v>
          </cell>
          <cell r="JD338">
            <v>0</v>
          </cell>
          <cell r="JE338">
            <v>0</v>
          </cell>
          <cell r="JF338">
            <v>0</v>
          </cell>
          <cell r="JG338">
            <v>0</v>
          </cell>
          <cell r="JH338">
            <v>0</v>
          </cell>
          <cell r="JI338">
            <v>0</v>
          </cell>
          <cell r="JJ338">
            <v>0</v>
          </cell>
          <cell r="JK338">
            <v>0</v>
          </cell>
          <cell r="JL338" t="str">
            <v>&lt;--ADMw_O--</v>
          </cell>
          <cell r="JM338">
            <v>0</v>
          </cell>
          <cell r="JN338">
            <v>0</v>
          </cell>
          <cell r="JO338">
            <v>0</v>
          </cell>
          <cell r="JP338">
            <v>0</v>
          </cell>
          <cell r="JQ338">
            <v>0</v>
          </cell>
          <cell r="JR338">
            <v>43640.35126797454</v>
          </cell>
          <cell r="JS338">
            <v>2</v>
          </cell>
          <cell r="JT338">
            <v>1</v>
          </cell>
        </row>
        <row r="339">
          <cell r="A339">
            <v>1949</v>
          </cell>
          <cell r="B339">
            <v>1949</v>
          </cell>
          <cell r="C339" t="str">
            <v>06000</v>
          </cell>
          <cell r="D339" t="str">
            <v>Coos</v>
          </cell>
          <cell r="E339" t="str">
            <v>South Coast ESD</v>
          </cell>
          <cell r="H339">
            <v>3914000</v>
          </cell>
          <cell r="I339">
            <v>0</v>
          </cell>
          <cell r="J339">
            <v>0</v>
          </cell>
          <cell r="K339">
            <v>0</v>
          </cell>
          <cell r="L339">
            <v>0</v>
          </cell>
          <cell r="M339">
            <v>0</v>
          </cell>
          <cell r="N339">
            <v>0</v>
          </cell>
          <cell r="O339">
            <v>0</v>
          </cell>
          <cell r="P339">
            <v>3.47</v>
          </cell>
          <cell r="Q339">
            <v>0</v>
          </cell>
          <cell r="R339">
            <v>0</v>
          </cell>
          <cell r="S339">
            <v>0</v>
          </cell>
          <cell r="T339">
            <v>0</v>
          </cell>
          <cell r="U339">
            <v>0</v>
          </cell>
          <cell r="V339" t="str">
            <v>--ADMw_F--&gt;</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cell r="AS339">
            <v>0</v>
          </cell>
          <cell r="AT339">
            <v>0</v>
          </cell>
          <cell r="AU339">
            <v>0</v>
          </cell>
          <cell r="AV339">
            <v>0</v>
          </cell>
          <cell r="AW339">
            <v>0</v>
          </cell>
          <cell r="AX339">
            <v>0</v>
          </cell>
          <cell r="AY339">
            <v>0</v>
          </cell>
          <cell r="AZ339">
            <v>0</v>
          </cell>
          <cell r="BA339">
            <v>0</v>
          </cell>
          <cell r="BB339">
            <v>0</v>
          </cell>
          <cell r="BC339">
            <v>0</v>
          </cell>
          <cell r="BD339">
            <v>0</v>
          </cell>
          <cell r="BE339">
            <v>0</v>
          </cell>
          <cell r="BF339">
            <v>0</v>
          </cell>
          <cell r="BG339">
            <v>0</v>
          </cell>
          <cell r="BH339">
            <v>0</v>
          </cell>
          <cell r="BI339">
            <v>0</v>
          </cell>
          <cell r="BJ339">
            <v>0</v>
          </cell>
          <cell r="BK339">
            <v>0</v>
          </cell>
          <cell r="BL339">
            <v>0</v>
          </cell>
          <cell r="BM339">
            <v>0</v>
          </cell>
          <cell r="BN339" t="str">
            <v>&lt;--ADMw_F--</v>
          </cell>
          <cell r="BO339">
            <v>0</v>
          </cell>
          <cell r="BP339">
            <v>0</v>
          </cell>
          <cell r="BQ339">
            <v>0</v>
          </cell>
          <cell r="BR339">
            <v>0</v>
          </cell>
          <cell r="BS339">
            <v>0</v>
          </cell>
          <cell r="BT339" t="str">
            <v>&lt;--Spacer--&gt;</v>
          </cell>
          <cell r="BU339" t="str">
            <v>&lt;--Spacer--&gt;</v>
          </cell>
          <cell r="BV339" t="str">
            <v>&lt;--Spacer--&gt;</v>
          </cell>
          <cell r="BW339" t="str">
            <v>&lt;--Spacer--&gt;</v>
          </cell>
          <cell r="BY339">
            <v>3800000</v>
          </cell>
          <cell r="BZ339">
            <v>0</v>
          </cell>
          <cell r="CA339">
            <v>0</v>
          </cell>
          <cell r="CB339">
            <v>0</v>
          </cell>
          <cell r="CC339">
            <v>0</v>
          </cell>
          <cell r="CD339">
            <v>0</v>
          </cell>
          <cell r="CE339">
            <v>0</v>
          </cell>
          <cell r="CF339">
            <v>0</v>
          </cell>
          <cell r="CG339">
            <v>2</v>
          </cell>
          <cell r="CH339">
            <v>0</v>
          </cell>
          <cell r="CI339">
            <v>0</v>
          </cell>
          <cell r="CJ339">
            <v>0</v>
          </cell>
          <cell r="CK339">
            <v>0</v>
          </cell>
          <cell r="CL339">
            <v>0</v>
          </cell>
          <cell r="CM339">
            <v>0</v>
          </cell>
          <cell r="CN339" t="str">
            <v>--ADMw_C--&gt;</v>
          </cell>
          <cell r="CO339">
            <v>0</v>
          </cell>
          <cell r="CP339">
            <v>0</v>
          </cell>
          <cell r="CQ339">
            <v>0</v>
          </cell>
          <cell r="CR339">
            <v>0</v>
          </cell>
          <cell r="CS339">
            <v>0</v>
          </cell>
          <cell r="CT339">
            <v>0</v>
          </cell>
          <cell r="CU339">
            <v>0</v>
          </cell>
          <cell r="CV339">
            <v>0</v>
          </cell>
          <cell r="CW339">
            <v>0</v>
          </cell>
          <cell r="CX339">
            <v>0</v>
          </cell>
          <cell r="CY339">
            <v>0</v>
          </cell>
          <cell r="CZ339">
            <v>0</v>
          </cell>
          <cell r="DA339">
            <v>0</v>
          </cell>
          <cell r="DB339">
            <v>0</v>
          </cell>
          <cell r="DC339">
            <v>0</v>
          </cell>
          <cell r="DD339">
            <v>0</v>
          </cell>
          <cell r="DE339">
            <v>0</v>
          </cell>
          <cell r="DF339">
            <v>0</v>
          </cell>
          <cell r="DG339">
            <v>0</v>
          </cell>
          <cell r="DH339">
            <v>0</v>
          </cell>
          <cell r="DI339">
            <v>0</v>
          </cell>
          <cell r="DJ339">
            <v>0</v>
          </cell>
          <cell r="DK339">
            <v>0</v>
          </cell>
          <cell r="DL339">
            <v>0</v>
          </cell>
          <cell r="DM339">
            <v>0</v>
          </cell>
          <cell r="DN339">
            <v>0</v>
          </cell>
          <cell r="DO339">
            <v>0</v>
          </cell>
          <cell r="DP339">
            <v>0</v>
          </cell>
          <cell r="DQ339">
            <v>0</v>
          </cell>
          <cell r="DR339">
            <v>0</v>
          </cell>
          <cell r="DS339">
            <v>0</v>
          </cell>
          <cell r="DT339">
            <v>0</v>
          </cell>
          <cell r="DU339">
            <v>0</v>
          </cell>
          <cell r="DV339">
            <v>0</v>
          </cell>
          <cell r="DW339">
            <v>0</v>
          </cell>
          <cell r="DX339">
            <v>0</v>
          </cell>
          <cell r="DY339">
            <v>0</v>
          </cell>
          <cell r="DZ339">
            <v>0</v>
          </cell>
          <cell r="EA339">
            <v>0</v>
          </cell>
          <cell r="EB339">
            <v>0</v>
          </cell>
          <cell r="EC339">
            <v>0</v>
          </cell>
          <cell r="ED339">
            <v>0</v>
          </cell>
          <cell r="EE339">
            <v>0</v>
          </cell>
          <cell r="EF339" t="str">
            <v>&lt;--ADMw_C--</v>
          </cell>
          <cell r="EG339">
            <v>0</v>
          </cell>
          <cell r="EH339">
            <v>0</v>
          </cell>
          <cell r="EI339">
            <v>0</v>
          </cell>
          <cell r="EJ339">
            <v>0</v>
          </cell>
          <cell r="EK339">
            <v>0</v>
          </cell>
          <cell r="EL339" t="str">
            <v>&lt;--Spacer--&gt;</v>
          </cell>
          <cell r="EM339" t="str">
            <v>&lt;--Spacer--&gt;</v>
          </cell>
          <cell r="EN339" t="str">
            <v>&lt;--Spacer--&gt;</v>
          </cell>
          <cell r="EO339" t="str">
            <v>&lt;--Spacer--&gt;</v>
          </cell>
          <cell r="EQ339">
            <v>3678141</v>
          </cell>
          <cell r="ER339">
            <v>0</v>
          </cell>
          <cell r="ES339">
            <v>0</v>
          </cell>
          <cell r="ET339">
            <v>0</v>
          </cell>
          <cell r="EU339">
            <v>6673</v>
          </cell>
          <cell r="EV339">
            <v>0</v>
          </cell>
          <cell r="EW339">
            <v>0</v>
          </cell>
          <cell r="EX339">
            <v>0</v>
          </cell>
          <cell r="EY339">
            <v>3.47</v>
          </cell>
          <cell r="EZ339">
            <v>0</v>
          </cell>
          <cell r="FA339">
            <v>0</v>
          </cell>
          <cell r="FB339">
            <v>0</v>
          </cell>
          <cell r="FC339">
            <v>0</v>
          </cell>
          <cell r="FD339">
            <v>0</v>
          </cell>
          <cell r="FE339">
            <v>0</v>
          </cell>
          <cell r="FF339" t="str">
            <v>--ADMw_P--&gt;</v>
          </cell>
          <cell r="FG339">
            <v>0</v>
          </cell>
          <cell r="FH339">
            <v>0</v>
          </cell>
          <cell r="FI339">
            <v>0</v>
          </cell>
          <cell r="FJ339">
            <v>0</v>
          </cell>
          <cell r="FK339">
            <v>0</v>
          </cell>
          <cell r="FL339">
            <v>0</v>
          </cell>
          <cell r="FM339">
            <v>0</v>
          </cell>
          <cell r="FN339">
            <v>0</v>
          </cell>
          <cell r="FO339">
            <v>0</v>
          </cell>
          <cell r="FP339">
            <v>0</v>
          </cell>
          <cell r="FQ339">
            <v>0</v>
          </cell>
          <cell r="FR339">
            <v>0</v>
          </cell>
          <cell r="FS339">
            <v>0</v>
          </cell>
          <cell r="FT339">
            <v>0</v>
          </cell>
          <cell r="FU339">
            <v>0</v>
          </cell>
          <cell r="FV339">
            <v>0</v>
          </cell>
          <cell r="FW339">
            <v>0</v>
          </cell>
          <cell r="FX339">
            <v>0</v>
          </cell>
          <cell r="FY339">
            <v>0</v>
          </cell>
          <cell r="FZ339">
            <v>0</v>
          </cell>
          <cell r="GA339">
            <v>0</v>
          </cell>
          <cell r="GB339">
            <v>0</v>
          </cell>
          <cell r="GC339">
            <v>0</v>
          </cell>
          <cell r="GD339">
            <v>0</v>
          </cell>
          <cell r="GE339">
            <v>0</v>
          </cell>
          <cell r="GF339">
            <v>0</v>
          </cell>
          <cell r="GG339">
            <v>0</v>
          </cell>
          <cell r="GH339">
            <v>0</v>
          </cell>
          <cell r="GI339">
            <v>0</v>
          </cell>
          <cell r="GJ339">
            <v>0</v>
          </cell>
          <cell r="GK339">
            <v>0</v>
          </cell>
          <cell r="GL339">
            <v>0</v>
          </cell>
          <cell r="GM339">
            <v>0</v>
          </cell>
          <cell r="GN339">
            <v>0</v>
          </cell>
          <cell r="GO339">
            <v>0</v>
          </cell>
          <cell r="GP339">
            <v>0</v>
          </cell>
          <cell r="GQ339">
            <v>0</v>
          </cell>
          <cell r="GR339">
            <v>0</v>
          </cell>
          <cell r="GS339">
            <v>0</v>
          </cell>
          <cell r="GT339">
            <v>0</v>
          </cell>
          <cell r="GU339">
            <v>0</v>
          </cell>
          <cell r="GV339">
            <v>0</v>
          </cell>
          <cell r="GW339">
            <v>0</v>
          </cell>
          <cell r="GX339" t="str">
            <v>&lt;--ADMw_P--</v>
          </cell>
          <cell r="GY339">
            <v>0</v>
          </cell>
          <cell r="GZ339">
            <v>0</v>
          </cell>
          <cell r="HA339">
            <v>0</v>
          </cell>
          <cell r="HB339">
            <v>0</v>
          </cell>
          <cell r="HC339">
            <v>0</v>
          </cell>
          <cell r="HD339" t="str">
            <v>&lt;--Spacer--&gt;</v>
          </cell>
          <cell r="HE339" t="str">
            <v>&lt;--Spacer--&gt;</v>
          </cell>
          <cell r="HF339" t="str">
            <v>&lt;--Spacer--&gt;</v>
          </cell>
          <cell r="HG339" t="str">
            <v>&lt;--Spacer--&gt;</v>
          </cell>
          <cell r="HI339">
            <v>3521101</v>
          </cell>
          <cell r="HJ339">
            <v>0</v>
          </cell>
          <cell r="HK339">
            <v>0</v>
          </cell>
          <cell r="HL339">
            <v>0</v>
          </cell>
          <cell r="HM339">
            <v>0</v>
          </cell>
          <cell r="HN339">
            <v>0</v>
          </cell>
          <cell r="HO339">
            <v>0</v>
          </cell>
          <cell r="HP339">
            <v>0</v>
          </cell>
          <cell r="HQ339">
            <v>7.3</v>
          </cell>
          <cell r="HR339">
            <v>0</v>
          </cell>
          <cell r="HS339">
            <v>0</v>
          </cell>
          <cell r="HT339">
            <v>0</v>
          </cell>
          <cell r="HU339">
            <v>0</v>
          </cell>
          <cell r="HV339">
            <v>0</v>
          </cell>
          <cell r="HW339">
            <v>0</v>
          </cell>
          <cell r="HX339" t="str">
            <v>--ADMw_O--&gt;</v>
          </cell>
          <cell r="HY339">
            <v>0</v>
          </cell>
          <cell r="HZ339">
            <v>0</v>
          </cell>
          <cell r="IA339">
            <v>0</v>
          </cell>
          <cell r="IB339">
            <v>0</v>
          </cell>
          <cell r="IC339">
            <v>0</v>
          </cell>
          <cell r="ID339">
            <v>0</v>
          </cell>
          <cell r="IE339">
            <v>0</v>
          </cell>
          <cell r="IF339">
            <v>0</v>
          </cell>
          <cell r="IG339">
            <v>0</v>
          </cell>
          <cell r="IH339">
            <v>0</v>
          </cell>
          <cell r="II339">
            <v>0</v>
          </cell>
          <cell r="IJ339">
            <v>0</v>
          </cell>
          <cell r="IK339">
            <v>0</v>
          </cell>
          <cell r="IL339">
            <v>0</v>
          </cell>
          <cell r="IM339">
            <v>0</v>
          </cell>
          <cell r="IN339">
            <v>0</v>
          </cell>
          <cell r="IO339">
            <v>0</v>
          </cell>
          <cell r="IP339">
            <v>0</v>
          </cell>
          <cell r="IQ339">
            <v>0</v>
          </cell>
          <cell r="IR339">
            <v>0</v>
          </cell>
          <cell r="IS339">
            <v>0</v>
          </cell>
          <cell r="IT339">
            <v>0</v>
          </cell>
          <cell r="IU339">
            <v>0</v>
          </cell>
          <cell r="IV339">
            <v>0</v>
          </cell>
          <cell r="IW339">
            <v>0</v>
          </cell>
          <cell r="IX339">
            <v>0</v>
          </cell>
          <cell r="IY339">
            <v>0</v>
          </cell>
          <cell r="IZ339">
            <v>0</v>
          </cell>
          <cell r="JA339">
            <v>0</v>
          </cell>
          <cell r="JB339">
            <v>0</v>
          </cell>
          <cell r="JC339">
            <v>0</v>
          </cell>
          <cell r="JD339">
            <v>0</v>
          </cell>
          <cell r="JE339">
            <v>0</v>
          </cell>
          <cell r="JF339">
            <v>0</v>
          </cell>
          <cell r="JG339">
            <v>0</v>
          </cell>
          <cell r="JH339">
            <v>0</v>
          </cell>
          <cell r="JI339">
            <v>0</v>
          </cell>
          <cell r="JJ339">
            <v>0</v>
          </cell>
          <cell r="JK339">
            <v>0</v>
          </cell>
          <cell r="JL339" t="str">
            <v>&lt;--ADMw_O--</v>
          </cell>
          <cell r="JM339">
            <v>0</v>
          </cell>
          <cell r="JN339">
            <v>0</v>
          </cell>
          <cell r="JO339">
            <v>0</v>
          </cell>
          <cell r="JP339">
            <v>0</v>
          </cell>
          <cell r="JQ339">
            <v>0</v>
          </cell>
          <cell r="JR339">
            <v>43640.35126797454</v>
          </cell>
          <cell r="JS339">
            <v>2</v>
          </cell>
          <cell r="JT339">
            <v>1</v>
          </cell>
        </row>
        <row r="340">
          <cell r="A340">
            <v>1975</v>
          </cell>
          <cell r="B340">
            <v>1975</v>
          </cell>
          <cell r="C340" t="str">
            <v>09000</v>
          </cell>
          <cell r="D340" t="str">
            <v>Deschutes</v>
          </cell>
          <cell r="E340" t="str">
            <v>High Desert ESD</v>
          </cell>
          <cell r="H340">
            <v>2634173</v>
          </cell>
          <cell r="I340">
            <v>0</v>
          </cell>
          <cell r="J340">
            <v>0</v>
          </cell>
          <cell r="K340">
            <v>0</v>
          </cell>
          <cell r="L340">
            <v>0</v>
          </cell>
          <cell r="M340">
            <v>0</v>
          </cell>
          <cell r="N340">
            <v>0</v>
          </cell>
          <cell r="O340">
            <v>0</v>
          </cell>
          <cell r="P340">
            <v>18.45</v>
          </cell>
          <cell r="Q340">
            <v>0</v>
          </cell>
          <cell r="R340">
            <v>0</v>
          </cell>
          <cell r="S340">
            <v>0</v>
          </cell>
          <cell r="T340">
            <v>0</v>
          </cell>
          <cell r="U340">
            <v>0</v>
          </cell>
          <cell r="V340" t="str">
            <v>--ADMw_F--&gt;</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cell r="AS340">
            <v>0</v>
          </cell>
          <cell r="AT340">
            <v>0</v>
          </cell>
          <cell r="AU340">
            <v>0</v>
          </cell>
          <cell r="AV340">
            <v>0</v>
          </cell>
          <cell r="AW340">
            <v>0</v>
          </cell>
          <cell r="AX340">
            <v>0</v>
          </cell>
          <cell r="AY340">
            <v>0</v>
          </cell>
          <cell r="AZ340">
            <v>0</v>
          </cell>
          <cell r="BA340">
            <v>0</v>
          </cell>
          <cell r="BB340">
            <v>0</v>
          </cell>
          <cell r="BC340">
            <v>0</v>
          </cell>
          <cell r="BD340">
            <v>0</v>
          </cell>
          <cell r="BE340">
            <v>0</v>
          </cell>
          <cell r="BF340">
            <v>0</v>
          </cell>
          <cell r="BG340">
            <v>0</v>
          </cell>
          <cell r="BH340">
            <v>0</v>
          </cell>
          <cell r="BI340">
            <v>0</v>
          </cell>
          <cell r="BJ340">
            <v>0</v>
          </cell>
          <cell r="BK340">
            <v>0</v>
          </cell>
          <cell r="BL340">
            <v>0</v>
          </cell>
          <cell r="BM340">
            <v>0</v>
          </cell>
          <cell r="BN340" t="str">
            <v>&lt;--ADMw_F--</v>
          </cell>
          <cell r="BO340">
            <v>0</v>
          </cell>
          <cell r="BP340">
            <v>0</v>
          </cell>
          <cell r="BQ340">
            <v>0</v>
          </cell>
          <cell r="BR340">
            <v>0</v>
          </cell>
          <cell r="BS340">
            <v>0</v>
          </cell>
          <cell r="BT340" t="str">
            <v>&lt;--Spacer--&gt;</v>
          </cell>
          <cell r="BU340" t="str">
            <v>&lt;--Spacer--&gt;</v>
          </cell>
          <cell r="BV340" t="str">
            <v>&lt;--Spacer--&gt;</v>
          </cell>
          <cell r="BW340" t="str">
            <v>&lt;--Spacer--&gt;</v>
          </cell>
          <cell r="BY340">
            <v>2488843</v>
          </cell>
          <cell r="BZ340">
            <v>0</v>
          </cell>
          <cell r="CA340">
            <v>0</v>
          </cell>
          <cell r="CB340">
            <v>0</v>
          </cell>
          <cell r="CC340">
            <v>0</v>
          </cell>
          <cell r="CD340">
            <v>0</v>
          </cell>
          <cell r="CE340">
            <v>0</v>
          </cell>
          <cell r="CF340">
            <v>0</v>
          </cell>
          <cell r="CG340">
            <v>15.86</v>
          </cell>
          <cell r="CH340">
            <v>0</v>
          </cell>
          <cell r="CI340">
            <v>0</v>
          </cell>
          <cell r="CJ340">
            <v>0</v>
          </cell>
          <cell r="CK340">
            <v>0</v>
          </cell>
          <cell r="CL340">
            <v>0</v>
          </cell>
          <cell r="CM340">
            <v>0</v>
          </cell>
          <cell r="CN340" t="str">
            <v>--ADMw_C--&gt;</v>
          </cell>
          <cell r="CO340">
            <v>0</v>
          </cell>
          <cell r="CP340">
            <v>0</v>
          </cell>
          <cell r="CQ340">
            <v>0</v>
          </cell>
          <cell r="CR340">
            <v>0</v>
          </cell>
          <cell r="CS340">
            <v>0</v>
          </cell>
          <cell r="CT340">
            <v>0</v>
          </cell>
          <cell r="CU340">
            <v>0</v>
          </cell>
          <cell r="CV340">
            <v>0</v>
          </cell>
          <cell r="CW340">
            <v>0</v>
          </cell>
          <cell r="CX340">
            <v>0</v>
          </cell>
          <cell r="CY340">
            <v>0</v>
          </cell>
          <cell r="CZ340">
            <v>0</v>
          </cell>
          <cell r="DA340">
            <v>0</v>
          </cell>
          <cell r="DB340">
            <v>0</v>
          </cell>
          <cell r="DC340">
            <v>0</v>
          </cell>
          <cell r="DD340">
            <v>0</v>
          </cell>
          <cell r="DE340">
            <v>0</v>
          </cell>
          <cell r="DF340">
            <v>0</v>
          </cell>
          <cell r="DG340">
            <v>0</v>
          </cell>
          <cell r="DH340">
            <v>0</v>
          </cell>
          <cell r="DI340">
            <v>0</v>
          </cell>
          <cell r="DJ340">
            <v>0</v>
          </cell>
          <cell r="DK340">
            <v>0</v>
          </cell>
          <cell r="DL340">
            <v>0</v>
          </cell>
          <cell r="DM340">
            <v>0</v>
          </cell>
          <cell r="DN340">
            <v>0</v>
          </cell>
          <cell r="DO340">
            <v>0</v>
          </cell>
          <cell r="DP340">
            <v>0</v>
          </cell>
          <cell r="DQ340">
            <v>0</v>
          </cell>
          <cell r="DR340">
            <v>0</v>
          </cell>
          <cell r="DS340">
            <v>0</v>
          </cell>
          <cell r="DT340">
            <v>0</v>
          </cell>
          <cell r="DU340">
            <v>0</v>
          </cell>
          <cell r="DV340">
            <v>0</v>
          </cell>
          <cell r="DW340">
            <v>0</v>
          </cell>
          <cell r="DX340">
            <v>0</v>
          </cell>
          <cell r="DY340">
            <v>0</v>
          </cell>
          <cell r="DZ340">
            <v>0</v>
          </cell>
          <cell r="EA340">
            <v>0</v>
          </cell>
          <cell r="EB340">
            <v>0</v>
          </cell>
          <cell r="EC340">
            <v>0</v>
          </cell>
          <cell r="ED340">
            <v>0</v>
          </cell>
          <cell r="EE340">
            <v>0</v>
          </cell>
          <cell r="EF340" t="str">
            <v>&lt;--ADMw_C--</v>
          </cell>
          <cell r="EG340">
            <v>0</v>
          </cell>
          <cell r="EH340">
            <v>0</v>
          </cell>
          <cell r="EI340">
            <v>0</v>
          </cell>
          <cell r="EJ340">
            <v>0</v>
          </cell>
          <cell r="EK340">
            <v>0</v>
          </cell>
          <cell r="EL340" t="str">
            <v>&lt;--Spacer--&gt;</v>
          </cell>
          <cell r="EM340" t="str">
            <v>&lt;--Spacer--&gt;</v>
          </cell>
          <cell r="EN340" t="str">
            <v>&lt;--Spacer--&gt;</v>
          </cell>
          <cell r="EO340" t="str">
            <v>&lt;--Spacer--&gt;</v>
          </cell>
          <cell r="EQ340">
            <v>2361810</v>
          </cell>
          <cell r="ER340">
            <v>0</v>
          </cell>
          <cell r="ES340">
            <v>0</v>
          </cell>
          <cell r="ET340">
            <v>0</v>
          </cell>
          <cell r="EU340">
            <v>0</v>
          </cell>
          <cell r="EV340">
            <v>0</v>
          </cell>
          <cell r="EW340">
            <v>0</v>
          </cell>
          <cell r="EX340">
            <v>0</v>
          </cell>
          <cell r="EY340">
            <v>18.45</v>
          </cell>
          <cell r="EZ340">
            <v>0</v>
          </cell>
          <cell r="FA340">
            <v>0</v>
          </cell>
          <cell r="FB340">
            <v>0</v>
          </cell>
          <cell r="FC340">
            <v>0</v>
          </cell>
          <cell r="FD340">
            <v>0</v>
          </cell>
          <cell r="FE340">
            <v>0</v>
          </cell>
          <cell r="FF340" t="str">
            <v>--ADMw_P--&gt;</v>
          </cell>
          <cell r="FG340">
            <v>0</v>
          </cell>
          <cell r="FH340">
            <v>0</v>
          </cell>
          <cell r="FI340">
            <v>0</v>
          </cell>
          <cell r="FJ340">
            <v>0</v>
          </cell>
          <cell r="FK340">
            <v>0</v>
          </cell>
          <cell r="FL340">
            <v>0</v>
          </cell>
          <cell r="FM340">
            <v>0</v>
          </cell>
          <cell r="FN340">
            <v>0</v>
          </cell>
          <cell r="FO340">
            <v>0</v>
          </cell>
          <cell r="FP340">
            <v>0</v>
          </cell>
          <cell r="FQ340">
            <v>0</v>
          </cell>
          <cell r="FR340">
            <v>0</v>
          </cell>
          <cell r="FS340">
            <v>0</v>
          </cell>
          <cell r="FT340">
            <v>0</v>
          </cell>
          <cell r="FU340">
            <v>0</v>
          </cell>
          <cell r="FV340">
            <v>0</v>
          </cell>
          <cell r="FW340">
            <v>0</v>
          </cell>
          <cell r="FX340">
            <v>0</v>
          </cell>
          <cell r="FY340">
            <v>0</v>
          </cell>
          <cell r="FZ340">
            <v>0</v>
          </cell>
          <cell r="GA340">
            <v>0</v>
          </cell>
          <cell r="GB340">
            <v>0</v>
          </cell>
          <cell r="GC340">
            <v>0</v>
          </cell>
          <cell r="GD340">
            <v>0</v>
          </cell>
          <cell r="GE340">
            <v>0</v>
          </cell>
          <cell r="GF340">
            <v>0</v>
          </cell>
          <cell r="GG340">
            <v>0</v>
          </cell>
          <cell r="GH340">
            <v>0</v>
          </cell>
          <cell r="GI340">
            <v>0</v>
          </cell>
          <cell r="GJ340">
            <v>0</v>
          </cell>
          <cell r="GK340">
            <v>0</v>
          </cell>
          <cell r="GL340">
            <v>0</v>
          </cell>
          <cell r="GM340">
            <v>0</v>
          </cell>
          <cell r="GN340">
            <v>0</v>
          </cell>
          <cell r="GO340">
            <v>0</v>
          </cell>
          <cell r="GP340">
            <v>0</v>
          </cell>
          <cell r="GQ340">
            <v>0</v>
          </cell>
          <cell r="GR340">
            <v>0</v>
          </cell>
          <cell r="GS340">
            <v>0</v>
          </cell>
          <cell r="GT340">
            <v>0</v>
          </cell>
          <cell r="GU340">
            <v>0</v>
          </cell>
          <cell r="GV340">
            <v>0</v>
          </cell>
          <cell r="GW340">
            <v>0</v>
          </cell>
          <cell r="GX340" t="str">
            <v>&lt;--ADMw_P--</v>
          </cell>
          <cell r="GY340">
            <v>0</v>
          </cell>
          <cell r="GZ340">
            <v>0</v>
          </cell>
          <cell r="HA340">
            <v>0</v>
          </cell>
          <cell r="HB340">
            <v>0</v>
          </cell>
          <cell r="HC340">
            <v>0</v>
          </cell>
          <cell r="HD340" t="str">
            <v>&lt;--Spacer--&gt;</v>
          </cell>
          <cell r="HE340" t="str">
            <v>&lt;--Spacer--&gt;</v>
          </cell>
          <cell r="HF340" t="str">
            <v>&lt;--Spacer--&gt;</v>
          </cell>
          <cell r="HG340" t="str">
            <v>&lt;--Spacer--&gt;</v>
          </cell>
          <cell r="HI340">
            <v>2210992</v>
          </cell>
          <cell r="HJ340">
            <v>0</v>
          </cell>
          <cell r="HK340">
            <v>0</v>
          </cell>
          <cell r="HL340">
            <v>0</v>
          </cell>
          <cell r="HM340">
            <v>0</v>
          </cell>
          <cell r="HN340">
            <v>0</v>
          </cell>
          <cell r="HO340">
            <v>0</v>
          </cell>
          <cell r="HP340">
            <v>0</v>
          </cell>
          <cell r="HQ340">
            <v>19.68</v>
          </cell>
          <cell r="HR340">
            <v>0</v>
          </cell>
          <cell r="HS340">
            <v>0</v>
          </cell>
          <cell r="HT340">
            <v>0</v>
          </cell>
          <cell r="HU340">
            <v>0</v>
          </cell>
          <cell r="HV340">
            <v>0</v>
          </cell>
          <cell r="HW340">
            <v>0</v>
          </cell>
          <cell r="HX340" t="str">
            <v>--ADMw_O--&gt;</v>
          </cell>
          <cell r="HY340">
            <v>0</v>
          </cell>
          <cell r="HZ340">
            <v>0</v>
          </cell>
          <cell r="IA340">
            <v>0</v>
          </cell>
          <cell r="IB340">
            <v>0</v>
          </cell>
          <cell r="IC340">
            <v>0</v>
          </cell>
          <cell r="ID340">
            <v>0</v>
          </cell>
          <cell r="IE340">
            <v>0</v>
          </cell>
          <cell r="IF340">
            <v>0</v>
          </cell>
          <cell r="IG340">
            <v>0</v>
          </cell>
          <cell r="IH340">
            <v>0</v>
          </cell>
          <cell r="II340">
            <v>0</v>
          </cell>
          <cell r="IJ340">
            <v>0</v>
          </cell>
          <cell r="IK340">
            <v>0</v>
          </cell>
          <cell r="IL340">
            <v>0</v>
          </cell>
          <cell r="IM340">
            <v>0</v>
          </cell>
          <cell r="IN340">
            <v>0</v>
          </cell>
          <cell r="IO340">
            <v>0</v>
          </cell>
          <cell r="IP340">
            <v>0</v>
          </cell>
          <cell r="IQ340">
            <v>0</v>
          </cell>
          <cell r="IR340">
            <v>0</v>
          </cell>
          <cell r="IS340">
            <v>0</v>
          </cell>
          <cell r="IT340">
            <v>0</v>
          </cell>
          <cell r="IU340">
            <v>0</v>
          </cell>
          <cell r="IV340">
            <v>0</v>
          </cell>
          <cell r="IW340">
            <v>0</v>
          </cell>
          <cell r="IX340">
            <v>0</v>
          </cell>
          <cell r="IY340">
            <v>0</v>
          </cell>
          <cell r="IZ340">
            <v>0</v>
          </cell>
          <cell r="JA340">
            <v>0</v>
          </cell>
          <cell r="JB340">
            <v>0</v>
          </cell>
          <cell r="JC340">
            <v>0</v>
          </cell>
          <cell r="JD340">
            <v>0</v>
          </cell>
          <cell r="JE340">
            <v>0</v>
          </cell>
          <cell r="JF340">
            <v>0</v>
          </cell>
          <cell r="JG340">
            <v>0</v>
          </cell>
          <cell r="JH340">
            <v>0</v>
          </cell>
          <cell r="JI340">
            <v>0</v>
          </cell>
          <cell r="JJ340">
            <v>0</v>
          </cell>
          <cell r="JK340">
            <v>0</v>
          </cell>
          <cell r="JL340" t="str">
            <v>&lt;--ADMw_O--</v>
          </cell>
          <cell r="JM340">
            <v>0</v>
          </cell>
          <cell r="JN340">
            <v>0</v>
          </cell>
          <cell r="JO340">
            <v>0</v>
          </cell>
          <cell r="JP340">
            <v>0</v>
          </cell>
          <cell r="JQ340">
            <v>0</v>
          </cell>
          <cell r="JR340">
            <v>43640.35126797454</v>
          </cell>
          <cell r="JS340">
            <v>2</v>
          </cell>
          <cell r="JT340">
            <v>1</v>
          </cell>
        </row>
        <row r="341">
          <cell r="A341">
            <v>1980</v>
          </cell>
          <cell r="B341">
            <v>1980</v>
          </cell>
          <cell r="C341" t="str">
            <v>10000</v>
          </cell>
          <cell r="D341" t="str">
            <v>Douglas</v>
          </cell>
          <cell r="E341" t="str">
            <v>Douglas ESD</v>
          </cell>
          <cell r="H341">
            <v>4393800</v>
          </cell>
          <cell r="I341">
            <v>0</v>
          </cell>
          <cell r="J341">
            <v>0</v>
          </cell>
          <cell r="K341">
            <v>0</v>
          </cell>
          <cell r="L341">
            <v>0</v>
          </cell>
          <cell r="M341">
            <v>0</v>
          </cell>
          <cell r="N341">
            <v>0</v>
          </cell>
          <cell r="O341">
            <v>0</v>
          </cell>
          <cell r="P341">
            <v>9.6300000000000008</v>
          </cell>
          <cell r="Q341">
            <v>0</v>
          </cell>
          <cell r="R341">
            <v>0</v>
          </cell>
          <cell r="S341">
            <v>0</v>
          </cell>
          <cell r="T341">
            <v>0</v>
          </cell>
          <cell r="U341">
            <v>0</v>
          </cell>
          <cell r="V341" t="str">
            <v>--ADMw_F--&gt;</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0</v>
          </cell>
          <cell r="BB341">
            <v>0</v>
          </cell>
          <cell r="BC341">
            <v>0</v>
          </cell>
          <cell r="BD341">
            <v>0</v>
          </cell>
          <cell r="BE341">
            <v>0</v>
          </cell>
          <cell r="BF341">
            <v>0</v>
          </cell>
          <cell r="BG341">
            <v>0</v>
          </cell>
          <cell r="BH341">
            <v>0</v>
          </cell>
          <cell r="BI341">
            <v>0</v>
          </cell>
          <cell r="BJ341">
            <v>0</v>
          </cell>
          <cell r="BK341">
            <v>0</v>
          </cell>
          <cell r="BL341">
            <v>0</v>
          </cell>
          <cell r="BM341">
            <v>0</v>
          </cell>
          <cell r="BN341" t="str">
            <v>&lt;--ADMw_F--</v>
          </cell>
          <cell r="BO341">
            <v>0</v>
          </cell>
          <cell r="BP341">
            <v>0</v>
          </cell>
          <cell r="BQ341">
            <v>0</v>
          </cell>
          <cell r="BR341">
            <v>0</v>
          </cell>
          <cell r="BS341">
            <v>0</v>
          </cell>
          <cell r="BT341" t="str">
            <v>&lt;--Spacer--&gt;</v>
          </cell>
          <cell r="BU341" t="str">
            <v>&lt;--Spacer--&gt;</v>
          </cell>
          <cell r="BV341" t="str">
            <v>&lt;--Spacer--&gt;</v>
          </cell>
          <cell r="BW341" t="str">
            <v>&lt;--Spacer--&gt;</v>
          </cell>
          <cell r="BY341">
            <v>4350300</v>
          </cell>
          <cell r="BZ341">
            <v>0</v>
          </cell>
          <cell r="CA341">
            <v>0</v>
          </cell>
          <cell r="CB341">
            <v>0</v>
          </cell>
          <cell r="CC341">
            <v>0</v>
          </cell>
          <cell r="CD341">
            <v>0</v>
          </cell>
          <cell r="CE341">
            <v>0</v>
          </cell>
          <cell r="CF341">
            <v>0</v>
          </cell>
          <cell r="CG341">
            <v>7.8</v>
          </cell>
          <cell r="CH341">
            <v>0</v>
          </cell>
          <cell r="CI341">
            <v>0</v>
          </cell>
          <cell r="CJ341">
            <v>0</v>
          </cell>
          <cell r="CK341">
            <v>0</v>
          </cell>
          <cell r="CL341">
            <v>0</v>
          </cell>
          <cell r="CM341">
            <v>0</v>
          </cell>
          <cell r="CN341" t="str">
            <v>--ADMw_C--&gt;</v>
          </cell>
          <cell r="CO341">
            <v>0</v>
          </cell>
          <cell r="CP341">
            <v>0</v>
          </cell>
          <cell r="CQ341">
            <v>0</v>
          </cell>
          <cell r="CR341">
            <v>0</v>
          </cell>
          <cell r="CS341">
            <v>0</v>
          </cell>
          <cell r="CT341">
            <v>0</v>
          </cell>
          <cell r="CU341">
            <v>0</v>
          </cell>
          <cell r="CV341">
            <v>0</v>
          </cell>
          <cell r="CW341">
            <v>0</v>
          </cell>
          <cell r="CX341">
            <v>0</v>
          </cell>
          <cell r="CY341">
            <v>0</v>
          </cell>
          <cell r="CZ341">
            <v>0</v>
          </cell>
          <cell r="DA341">
            <v>0</v>
          </cell>
          <cell r="DB341">
            <v>0</v>
          </cell>
          <cell r="DC341">
            <v>0</v>
          </cell>
          <cell r="DD341">
            <v>0</v>
          </cell>
          <cell r="DE341">
            <v>0</v>
          </cell>
          <cell r="DF341">
            <v>0</v>
          </cell>
          <cell r="DG341">
            <v>0</v>
          </cell>
          <cell r="DH341">
            <v>0</v>
          </cell>
          <cell r="DI341">
            <v>0</v>
          </cell>
          <cell r="DJ341">
            <v>0</v>
          </cell>
          <cell r="DK341">
            <v>0</v>
          </cell>
          <cell r="DL341">
            <v>0</v>
          </cell>
          <cell r="DM341">
            <v>0</v>
          </cell>
          <cell r="DN341">
            <v>0</v>
          </cell>
          <cell r="DO341">
            <v>0</v>
          </cell>
          <cell r="DP341">
            <v>0</v>
          </cell>
          <cell r="DQ341">
            <v>0</v>
          </cell>
          <cell r="DR341">
            <v>0</v>
          </cell>
          <cell r="DS341">
            <v>0</v>
          </cell>
          <cell r="DT341">
            <v>0</v>
          </cell>
          <cell r="DU341">
            <v>0</v>
          </cell>
          <cell r="DV341">
            <v>0</v>
          </cell>
          <cell r="DW341">
            <v>0</v>
          </cell>
          <cell r="DX341">
            <v>0</v>
          </cell>
          <cell r="DY341">
            <v>0</v>
          </cell>
          <cell r="DZ341">
            <v>0</v>
          </cell>
          <cell r="EA341">
            <v>0</v>
          </cell>
          <cell r="EB341">
            <v>0</v>
          </cell>
          <cell r="EC341">
            <v>0</v>
          </cell>
          <cell r="ED341">
            <v>0</v>
          </cell>
          <cell r="EE341">
            <v>0</v>
          </cell>
          <cell r="EF341" t="str">
            <v>&lt;--ADMw_C--</v>
          </cell>
          <cell r="EG341">
            <v>0</v>
          </cell>
          <cell r="EH341">
            <v>0</v>
          </cell>
          <cell r="EI341">
            <v>0</v>
          </cell>
          <cell r="EJ341">
            <v>0</v>
          </cell>
          <cell r="EK341">
            <v>0</v>
          </cell>
          <cell r="EL341" t="str">
            <v>&lt;--Spacer--&gt;</v>
          </cell>
          <cell r="EM341" t="str">
            <v>&lt;--Spacer--&gt;</v>
          </cell>
          <cell r="EN341" t="str">
            <v>&lt;--Spacer--&gt;</v>
          </cell>
          <cell r="EO341" t="str">
            <v>&lt;--Spacer--&gt;</v>
          </cell>
          <cell r="EQ341">
            <v>4305111</v>
          </cell>
          <cell r="ER341">
            <v>0</v>
          </cell>
          <cell r="ES341">
            <v>0</v>
          </cell>
          <cell r="ET341">
            <v>0</v>
          </cell>
          <cell r="EU341">
            <v>0</v>
          </cell>
          <cell r="EV341">
            <v>0</v>
          </cell>
          <cell r="EW341">
            <v>0</v>
          </cell>
          <cell r="EX341">
            <v>0</v>
          </cell>
          <cell r="EY341">
            <v>9.6300000000000008</v>
          </cell>
          <cell r="EZ341">
            <v>0</v>
          </cell>
          <cell r="FA341">
            <v>0</v>
          </cell>
          <cell r="FB341">
            <v>0</v>
          </cell>
          <cell r="FC341">
            <v>0</v>
          </cell>
          <cell r="FD341">
            <v>0</v>
          </cell>
          <cell r="FE341">
            <v>0</v>
          </cell>
          <cell r="FF341" t="str">
            <v>--ADMw_P--&gt;</v>
          </cell>
          <cell r="FG341">
            <v>0</v>
          </cell>
          <cell r="FH341">
            <v>0</v>
          </cell>
          <cell r="FI341">
            <v>0</v>
          </cell>
          <cell r="FJ341">
            <v>0</v>
          </cell>
          <cell r="FK341">
            <v>0</v>
          </cell>
          <cell r="FL341">
            <v>0</v>
          </cell>
          <cell r="FM341">
            <v>0</v>
          </cell>
          <cell r="FN341">
            <v>0</v>
          </cell>
          <cell r="FO341">
            <v>0</v>
          </cell>
          <cell r="FP341">
            <v>0</v>
          </cell>
          <cell r="FQ341">
            <v>0</v>
          </cell>
          <cell r="FR341">
            <v>0</v>
          </cell>
          <cell r="FS341">
            <v>0</v>
          </cell>
          <cell r="FT341">
            <v>0</v>
          </cell>
          <cell r="FU341">
            <v>0</v>
          </cell>
          <cell r="FV341">
            <v>0</v>
          </cell>
          <cell r="FW341">
            <v>0</v>
          </cell>
          <cell r="FX341">
            <v>0</v>
          </cell>
          <cell r="FY341">
            <v>0</v>
          </cell>
          <cell r="FZ341">
            <v>0</v>
          </cell>
          <cell r="GA341">
            <v>0</v>
          </cell>
          <cell r="GB341">
            <v>0</v>
          </cell>
          <cell r="GC341">
            <v>0</v>
          </cell>
          <cell r="GD341">
            <v>0</v>
          </cell>
          <cell r="GE341">
            <v>0</v>
          </cell>
          <cell r="GF341">
            <v>0</v>
          </cell>
          <cell r="GG341">
            <v>0</v>
          </cell>
          <cell r="GH341">
            <v>0</v>
          </cell>
          <cell r="GI341">
            <v>0</v>
          </cell>
          <cell r="GJ341">
            <v>0</v>
          </cell>
          <cell r="GK341">
            <v>0</v>
          </cell>
          <cell r="GL341">
            <v>0</v>
          </cell>
          <cell r="GM341">
            <v>0</v>
          </cell>
          <cell r="GN341">
            <v>0</v>
          </cell>
          <cell r="GO341">
            <v>0</v>
          </cell>
          <cell r="GP341">
            <v>0</v>
          </cell>
          <cell r="GQ341">
            <v>0</v>
          </cell>
          <cell r="GR341">
            <v>0</v>
          </cell>
          <cell r="GS341">
            <v>0</v>
          </cell>
          <cell r="GT341">
            <v>0</v>
          </cell>
          <cell r="GU341">
            <v>0</v>
          </cell>
          <cell r="GV341">
            <v>0</v>
          </cell>
          <cell r="GW341">
            <v>0</v>
          </cell>
          <cell r="GX341" t="str">
            <v>&lt;--ADMw_P--</v>
          </cell>
          <cell r="GY341">
            <v>0</v>
          </cell>
          <cell r="GZ341">
            <v>0</v>
          </cell>
          <cell r="HA341">
            <v>0</v>
          </cell>
          <cell r="HB341">
            <v>0</v>
          </cell>
          <cell r="HC341">
            <v>0</v>
          </cell>
          <cell r="HD341" t="str">
            <v>&lt;--Spacer--&gt;</v>
          </cell>
          <cell r="HE341" t="str">
            <v>&lt;--Spacer--&gt;</v>
          </cell>
          <cell r="HF341" t="str">
            <v>&lt;--Spacer--&gt;</v>
          </cell>
          <cell r="HG341" t="str">
            <v>&lt;--Spacer--&gt;</v>
          </cell>
          <cell r="HI341">
            <v>4137643</v>
          </cell>
          <cell r="HJ341">
            <v>0</v>
          </cell>
          <cell r="HK341">
            <v>0</v>
          </cell>
          <cell r="HL341">
            <v>0</v>
          </cell>
          <cell r="HM341">
            <v>0</v>
          </cell>
          <cell r="HN341">
            <v>0</v>
          </cell>
          <cell r="HO341">
            <v>0</v>
          </cell>
          <cell r="HP341">
            <v>0</v>
          </cell>
          <cell r="HQ341">
            <v>16.059999999999999</v>
          </cell>
          <cell r="HR341">
            <v>0</v>
          </cell>
          <cell r="HS341">
            <v>0</v>
          </cell>
          <cell r="HT341">
            <v>0</v>
          </cell>
          <cell r="HU341">
            <v>0</v>
          </cell>
          <cell r="HV341">
            <v>0</v>
          </cell>
          <cell r="HW341">
            <v>0</v>
          </cell>
          <cell r="HX341" t="str">
            <v>--ADMw_O--&gt;</v>
          </cell>
          <cell r="HY341">
            <v>0</v>
          </cell>
          <cell r="HZ341">
            <v>0</v>
          </cell>
          <cell r="IA341">
            <v>0</v>
          </cell>
          <cell r="IB341">
            <v>0</v>
          </cell>
          <cell r="IC341">
            <v>0</v>
          </cell>
          <cell r="ID341">
            <v>0</v>
          </cell>
          <cell r="IE341">
            <v>0</v>
          </cell>
          <cell r="IF341">
            <v>0</v>
          </cell>
          <cell r="IG341">
            <v>0</v>
          </cell>
          <cell r="IH341">
            <v>0</v>
          </cell>
          <cell r="II341">
            <v>0</v>
          </cell>
          <cell r="IJ341">
            <v>0</v>
          </cell>
          <cell r="IK341">
            <v>0</v>
          </cell>
          <cell r="IL341">
            <v>0</v>
          </cell>
          <cell r="IM341">
            <v>0</v>
          </cell>
          <cell r="IN341">
            <v>0</v>
          </cell>
          <cell r="IO341">
            <v>0</v>
          </cell>
          <cell r="IP341">
            <v>0</v>
          </cell>
          <cell r="IQ341">
            <v>0</v>
          </cell>
          <cell r="IR341">
            <v>0</v>
          </cell>
          <cell r="IS341">
            <v>0</v>
          </cell>
          <cell r="IT341">
            <v>0</v>
          </cell>
          <cell r="IU341">
            <v>0</v>
          </cell>
          <cell r="IV341">
            <v>0</v>
          </cell>
          <cell r="IW341">
            <v>0</v>
          </cell>
          <cell r="IX341">
            <v>0</v>
          </cell>
          <cell r="IY341">
            <v>0</v>
          </cell>
          <cell r="IZ341">
            <v>0</v>
          </cell>
          <cell r="JA341">
            <v>0</v>
          </cell>
          <cell r="JB341">
            <v>0</v>
          </cell>
          <cell r="JC341">
            <v>0</v>
          </cell>
          <cell r="JD341">
            <v>0</v>
          </cell>
          <cell r="JE341">
            <v>0</v>
          </cell>
          <cell r="JF341">
            <v>0</v>
          </cell>
          <cell r="JG341">
            <v>0</v>
          </cell>
          <cell r="JH341">
            <v>0</v>
          </cell>
          <cell r="JI341">
            <v>0</v>
          </cell>
          <cell r="JJ341">
            <v>0</v>
          </cell>
          <cell r="JK341">
            <v>0</v>
          </cell>
          <cell r="JL341" t="str">
            <v>&lt;--ADMw_O--</v>
          </cell>
          <cell r="JM341">
            <v>0</v>
          </cell>
          <cell r="JN341">
            <v>0</v>
          </cell>
          <cell r="JO341">
            <v>0</v>
          </cell>
          <cell r="JP341">
            <v>0</v>
          </cell>
          <cell r="JQ341">
            <v>0</v>
          </cell>
          <cell r="JR341">
            <v>43640.35126797454</v>
          </cell>
          <cell r="JS341">
            <v>2</v>
          </cell>
          <cell r="JT341">
            <v>1</v>
          </cell>
        </row>
        <row r="342">
          <cell r="A342">
            <v>2004</v>
          </cell>
          <cell r="B342">
            <v>2004</v>
          </cell>
          <cell r="C342" t="str">
            <v>11000</v>
          </cell>
          <cell r="D342" t="str">
            <v>Gilliam</v>
          </cell>
          <cell r="E342" t="str">
            <v>North Central ESD</v>
          </cell>
          <cell r="H342">
            <v>2603892</v>
          </cell>
          <cell r="I342">
            <v>0</v>
          </cell>
          <cell r="J342">
            <v>0</v>
          </cell>
          <cell r="K342">
            <v>0</v>
          </cell>
          <cell r="L342">
            <v>0</v>
          </cell>
          <cell r="M342">
            <v>0</v>
          </cell>
          <cell r="N342">
            <v>0</v>
          </cell>
          <cell r="O342">
            <v>0</v>
          </cell>
          <cell r="P342">
            <v>4.8099999999999996</v>
          </cell>
          <cell r="Q342">
            <v>0</v>
          </cell>
          <cell r="R342">
            <v>0</v>
          </cell>
          <cell r="S342">
            <v>0</v>
          </cell>
          <cell r="T342">
            <v>0</v>
          </cell>
          <cell r="U342">
            <v>0</v>
          </cell>
          <cell r="V342" t="str">
            <v>--ADMw_F--&gt;</v>
          </cell>
          <cell r="W342">
            <v>0</v>
          </cell>
          <cell r="X342">
            <v>0</v>
          </cell>
          <cell r="Y342">
            <v>0</v>
          </cell>
          <cell r="Z342">
            <v>0</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cell r="AS342">
            <v>0</v>
          </cell>
          <cell r="AT342">
            <v>0</v>
          </cell>
          <cell r="AU342">
            <v>0</v>
          </cell>
          <cell r="AV342">
            <v>0</v>
          </cell>
          <cell r="AW342">
            <v>0</v>
          </cell>
          <cell r="AX342">
            <v>0</v>
          </cell>
          <cell r="AY342">
            <v>0</v>
          </cell>
          <cell r="AZ342">
            <v>0</v>
          </cell>
          <cell r="BA342">
            <v>0</v>
          </cell>
          <cell r="BB342">
            <v>0</v>
          </cell>
          <cell r="BC342">
            <v>0</v>
          </cell>
          <cell r="BD342">
            <v>0</v>
          </cell>
          <cell r="BE342">
            <v>0</v>
          </cell>
          <cell r="BF342">
            <v>0</v>
          </cell>
          <cell r="BG342">
            <v>0</v>
          </cell>
          <cell r="BH342">
            <v>0</v>
          </cell>
          <cell r="BI342">
            <v>0</v>
          </cell>
          <cell r="BJ342">
            <v>0</v>
          </cell>
          <cell r="BK342">
            <v>0</v>
          </cell>
          <cell r="BL342">
            <v>0</v>
          </cell>
          <cell r="BM342">
            <v>0</v>
          </cell>
          <cell r="BN342" t="str">
            <v>&lt;--ADMw_F--</v>
          </cell>
          <cell r="BO342">
            <v>0</v>
          </cell>
          <cell r="BP342">
            <v>0</v>
          </cell>
          <cell r="BQ342">
            <v>0</v>
          </cell>
          <cell r="BR342">
            <v>0</v>
          </cell>
          <cell r="BS342">
            <v>0</v>
          </cell>
          <cell r="BT342" t="str">
            <v>&lt;--Spacer--&gt;</v>
          </cell>
          <cell r="BU342" t="str">
            <v>&lt;--Spacer--&gt;</v>
          </cell>
          <cell r="BV342" t="str">
            <v>&lt;--Spacer--&gt;</v>
          </cell>
          <cell r="BW342" t="str">
            <v>&lt;--Spacer--&gt;</v>
          </cell>
          <cell r="BY342">
            <v>2552835</v>
          </cell>
          <cell r="BZ342">
            <v>0</v>
          </cell>
          <cell r="CA342">
            <v>0</v>
          </cell>
          <cell r="CB342">
            <v>0</v>
          </cell>
          <cell r="CC342">
            <v>0</v>
          </cell>
          <cell r="CD342">
            <v>0</v>
          </cell>
          <cell r="CE342">
            <v>0</v>
          </cell>
          <cell r="CF342">
            <v>0</v>
          </cell>
          <cell r="CG342">
            <v>4.5999999999999996</v>
          </cell>
          <cell r="CH342">
            <v>0</v>
          </cell>
          <cell r="CI342">
            <v>0</v>
          </cell>
          <cell r="CJ342">
            <v>0</v>
          </cell>
          <cell r="CK342">
            <v>0</v>
          </cell>
          <cell r="CL342">
            <v>0</v>
          </cell>
          <cell r="CM342">
            <v>0</v>
          </cell>
          <cell r="CN342" t="str">
            <v>--ADMw_C--&gt;</v>
          </cell>
          <cell r="CO342">
            <v>0</v>
          </cell>
          <cell r="CP342">
            <v>0</v>
          </cell>
          <cell r="CQ342">
            <v>0</v>
          </cell>
          <cell r="CR342">
            <v>0</v>
          </cell>
          <cell r="CS342">
            <v>0</v>
          </cell>
          <cell r="CT342">
            <v>0</v>
          </cell>
          <cell r="CU342">
            <v>0</v>
          </cell>
          <cell r="CV342">
            <v>0</v>
          </cell>
          <cell r="CW342">
            <v>0</v>
          </cell>
          <cell r="CX342">
            <v>0</v>
          </cell>
          <cell r="CY342">
            <v>0</v>
          </cell>
          <cell r="CZ342">
            <v>0</v>
          </cell>
          <cell r="DA342">
            <v>0</v>
          </cell>
          <cell r="DB342">
            <v>0</v>
          </cell>
          <cell r="DC342">
            <v>0</v>
          </cell>
          <cell r="DD342">
            <v>0</v>
          </cell>
          <cell r="DE342">
            <v>0</v>
          </cell>
          <cell r="DF342">
            <v>0</v>
          </cell>
          <cell r="DG342">
            <v>0</v>
          </cell>
          <cell r="DH342">
            <v>0</v>
          </cell>
          <cell r="DI342">
            <v>0</v>
          </cell>
          <cell r="DJ342">
            <v>0</v>
          </cell>
          <cell r="DK342">
            <v>0</v>
          </cell>
          <cell r="DL342">
            <v>0</v>
          </cell>
          <cell r="DM342">
            <v>0</v>
          </cell>
          <cell r="DN342">
            <v>0</v>
          </cell>
          <cell r="DO342">
            <v>0</v>
          </cell>
          <cell r="DP342">
            <v>0</v>
          </cell>
          <cell r="DQ342">
            <v>0</v>
          </cell>
          <cell r="DR342">
            <v>0</v>
          </cell>
          <cell r="DS342">
            <v>0</v>
          </cell>
          <cell r="DT342">
            <v>0</v>
          </cell>
          <cell r="DU342">
            <v>0</v>
          </cell>
          <cell r="DV342">
            <v>0</v>
          </cell>
          <cell r="DW342">
            <v>0</v>
          </cell>
          <cell r="DX342">
            <v>0</v>
          </cell>
          <cell r="DY342">
            <v>0</v>
          </cell>
          <cell r="DZ342">
            <v>0</v>
          </cell>
          <cell r="EA342">
            <v>0</v>
          </cell>
          <cell r="EB342">
            <v>0</v>
          </cell>
          <cell r="EC342">
            <v>0</v>
          </cell>
          <cell r="ED342">
            <v>0</v>
          </cell>
          <cell r="EE342">
            <v>0</v>
          </cell>
          <cell r="EF342" t="str">
            <v>&lt;--ADMw_C--</v>
          </cell>
          <cell r="EG342">
            <v>0</v>
          </cell>
          <cell r="EH342">
            <v>0</v>
          </cell>
          <cell r="EI342">
            <v>0</v>
          </cell>
          <cell r="EJ342">
            <v>0</v>
          </cell>
          <cell r="EK342">
            <v>0</v>
          </cell>
          <cell r="EL342" t="str">
            <v>&lt;--Spacer--&gt;</v>
          </cell>
          <cell r="EM342" t="str">
            <v>&lt;--Spacer--&gt;</v>
          </cell>
          <cell r="EN342" t="str">
            <v>&lt;--Spacer--&gt;</v>
          </cell>
          <cell r="EO342" t="str">
            <v>&lt;--Spacer--&gt;</v>
          </cell>
          <cell r="EQ342">
            <v>2509363</v>
          </cell>
          <cell r="ER342">
            <v>0</v>
          </cell>
          <cell r="ES342">
            <v>0</v>
          </cell>
          <cell r="ET342">
            <v>0</v>
          </cell>
          <cell r="EU342">
            <v>0</v>
          </cell>
          <cell r="EV342">
            <v>0</v>
          </cell>
          <cell r="EW342">
            <v>0</v>
          </cell>
          <cell r="EX342">
            <v>0</v>
          </cell>
          <cell r="EY342">
            <v>4.8099999999999996</v>
          </cell>
          <cell r="EZ342">
            <v>0</v>
          </cell>
          <cell r="FA342">
            <v>0</v>
          </cell>
          <cell r="FB342">
            <v>0</v>
          </cell>
          <cell r="FC342">
            <v>0</v>
          </cell>
          <cell r="FD342">
            <v>0</v>
          </cell>
          <cell r="FE342">
            <v>0</v>
          </cell>
          <cell r="FF342" t="str">
            <v>--ADMw_P--&gt;</v>
          </cell>
          <cell r="FG342">
            <v>0</v>
          </cell>
          <cell r="FH342">
            <v>0</v>
          </cell>
          <cell r="FI342">
            <v>0</v>
          </cell>
          <cell r="FJ342">
            <v>0</v>
          </cell>
          <cell r="FK342">
            <v>0</v>
          </cell>
          <cell r="FL342">
            <v>0</v>
          </cell>
          <cell r="FM342">
            <v>0</v>
          </cell>
          <cell r="FN342">
            <v>0</v>
          </cell>
          <cell r="FO342">
            <v>0</v>
          </cell>
          <cell r="FP342">
            <v>0</v>
          </cell>
          <cell r="FQ342">
            <v>0</v>
          </cell>
          <cell r="FR342">
            <v>0</v>
          </cell>
          <cell r="FS342">
            <v>0</v>
          </cell>
          <cell r="FT342">
            <v>0</v>
          </cell>
          <cell r="FU342">
            <v>0</v>
          </cell>
          <cell r="FV342">
            <v>0</v>
          </cell>
          <cell r="FW342">
            <v>0</v>
          </cell>
          <cell r="FX342">
            <v>0</v>
          </cell>
          <cell r="FY342">
            <v>0</v>
          </cell>
          <cell r="FZ342">
            <v>0</v>
          </cell>
          <cell r="GA342">
            <v>0</v>
          </cell>
          <cell r="GB342">
            <v>0</v>
          </cell>
          <cell r="GC342">
            <v>0</v>
          </cell>
          <cell r="GD342">
            <v>0</v>
          </cell>
          <cell r="GE342">
            <v>0</v>
          </cell>
          <cell r="GF342">
            <v>0</v>
          </cell>
          <cell r="GG342">
            <v>0</v>
          </cell>
          <cell r="GH342">
            <v>0</v>
          </cell>
          <cell r="GI342">
            <v>0</v>
          </cell>
          <cell r="GJ342">
            <v>0</v>
          </cell>
          <cell r="GK342">
            <v>0</v>
          </cell>
          <cell r="GL342">
            <v>0</v>
          </cell>
          <cell r="GM342">
            <v>0</v>
          </cell>
          <cell r="GN342">
            <v>0</v>
          </cell>
          <cell r="GO342">
            <v>0</v>
          </cell>
          <cell r="GP342">
            <v>0</v>
          </cell>
          <cell r="GQ342">
            <v>0</v>
          </cell>
          <cell r="GR342">
            <v>0</v>
          </cell>
          <cell r="GS342">
            <v>0</v>
          </cell>
          <cell r="GT342">
            <v>0</v>
          </cell>
          <cell r="GU342">
            <v>0</v>
          </cell>
          <cell r="GV342">
            <v>0</v>
          </cell>
          <cell r="GW342">
            <v>0</v>
          </cell>
          <cell r="GX342" t="str">
            <v>&lt;--ADMw_P--</v>
          </cell>
          <cell r="GY342">
            <v>0</v>
          </cell>
          <cell r="GZ342">
            <v>0</v>
          </cell>
          <cell r="HA342">
            <v>0</v>
          </cell>
          <cell r="HB342">
            <v>0</v>
          </cell>
          <cell r="HC342">
            <v>0</v>
          </cell>
          <cell r="HD342" t="str">
            <v>&lt;--Spacer--&gt;</v>
          </cell>
          <cell r="HE342" t="str">
            <v>&lt;--Spacer--&gt;</v>
          </cell>
          <cell r="HF342" t="str">
            <v>&lt;--Spacer--&gt;</v>
          </cell>
          <cell r="HG342" t="str">
            <v>&lt;--Spacer--&gt;</v>
          </cell>
          <cell r="HI342">
            <v>2507786</v>
          </cell>
          <cell r="HJ342">
            <v>0</v>
          </cell>
          <cell r="HK342">
            <v>0</v>
          </cell>
          <cell r="HL342">
            <v>0</v>
          </cell>
          <cell r="HM342">
            <v>0</v>
          </cell>
          <cell r="HN342">
            <v>0</v>
          </cell>
          <cell r="HO342">
            <v>0</v>
          </cell>
          <cell r="HP342">
            <v>0</v>
          </cell>
          <cell r="HQ342">
            <v>7.09</v>
          </cell>
          <cell r="HR342">
            <v>0</v>
          </cell>
          <cell r="HS342">
            <v>0</v>
          </cell>
          <cell r="HT342">
            <v>0</v>
          </cell>
          <cell r="HU342">
            <v>0</v>
          </cell>
          <cell r="HV342">
            <v>0</v>
          </cell>
          <cell r="HW342">
            <v>0</v>
          </cell>
          <cell r="HX342" t="str">
            <v>--ADMw_O--&gt;</v>
          </cell>
          <cell r="HY342">
            <v>0</v>
          </cell>
          <cell r="HZ342">
            <v>0</v>
          </cell>
          <cell r="IA342">
            <v>0</v>
          </cell>
          <cell r="IB342">
            <v>0</v>
          </cell>
          <cell r="IC342">
            <v>0</v>
          </cell>
          <cell r="ID342">
            <v>0</v>
          </cell>
          <cell r="IE342">
            <v>0</v>
          </cell>
          <cell r="IF342">
            <v>0</v>
          </cell>
          <cell r="IG342">
            <v>0</v>
          </cell>
          <cell r="IH342">
            <v>0</v>
          </cell>
          <cell r="II342">
            <v>0</v>
          </cell>
          <cell r="IJ342">
            <v>0</v>
          </cell>
          <cell r="IK342">
            <v>0</v>
          </cell>
          <cell r="IL342">
            <v>0</v>
          </cell>
          <cell r="IM342">
            <v>0</v>
          </cell>
          <cell r="IN342">
            <v>0</v>
          </cell>
          <cell r="IO342">
            <v>0</v>
          </cell>
          <cell r="IP342">
            <v>0</v>
          </cell>
          <cell r="IQ342">
            <v>0</v>
          </cell>
          <cell r="IR342">
            <v>0</v>
          </cell>
          <cell r="IS342">
            <v>0</v>
          </cell>
          <cell r="IT342">
            <v>0</v>
          </cell>
          <cell r="IU342">
            <v>0</v>
          </cell>
          <cell r="IV342">
            <v>0</v>
          </cell>
          <cell r="IW342">
            <v>0</v>
          </cell>
          <cell r="IX342">
            <v>0</v>
          </cell>
          <cell r="IY342">
            <v>0</v>
          </cell>
          <cell r="IZ342">
            <v>0</v>
          </cell>
          <cell r="JA342">
            <v>0</v>
          </cell>
          <cell r="JB342">
            <v>0</v>
          </cell>
          <cell r="JC342">
            <v>0</v>
          </cell>
          <cell r="JD342">
            <v>0</v>
          </cell>
          <cell r="JE342">
            <v>0</v>
          </cell>
          <cell r="JF342">
            <v>0</v>
          </cell>
          <cell r="JG342">
            <v>0</v>
          </cell>
          <cell r="JH342">
            <v>0</v>
          </cell>
          <cell r="JI342">
            <v>0</v>
          </cell>
          <cell r="JJ342">
            <v>0</v>
          </cell>
          <cell r="JK342">
            <v>0</v>
          </cell>
          <cell r="JL342" t="str">
            <v>&lt;--ADMw_O--</v>
          </cell>
          <cell r="JM342">
            <v>0</v>
          </cell>
          <cell r="JN342">
            <v>0</v>
          </cell>
          <cell r="JO342">
            <v>0</v>
          </cell>
          <cell r="JP342">
            <v>0</v>
          </cell>
          <cell r="JQ342">
            <v>0</v>
          </cell>
          <cell r="JR342">
            <v>43640.35126797454</v>
          </cell>
          <cell r="JS342">
            <v>2</v>
          </cell>
          <cell r="JT342">
            <v>1</v>
          </cell>
        </row>
        <row r="343">
          <cell r="A343">
            <v>2007</v>
          </cell>
          <cell r="B343">
            <v>2007</v>
          </cell>
          <cell r="C343" t="str">
            <v>12000</v>
          </cell>
          <cell r="D343" t="str">
            <v>Grant</v>
          </cell>
          <cell r="E343" t="str">
            <v>Grant ESD</v>
          </cell>
          <cell r="H343">
            <v>1975000</v>
          </cell>
          <cell r="I343">
            <v>0</v>
          </cell>
          <cell r="J343">
            <v>0</v>
          </cell>
          <cell r="K343">
            <v>0</v>
          </cell>
          <cell r="L343">
            <v>0</v>
          </cell>
          <cell r="M343">
            <v>0</v>
          </cell>
          <cell r="N343">
            <v>0</v>
          </cell>
          <cell r="O343">
            <v>0</v>
          </cell>
          <cell r="P343">
            <v>0</v>
          </cell>
          <cell r="Q343">
            <v>0</v>
          </cell>
          <cell r="R343">
            <v>0</v>
          </cell>
          <cell r="S343">
            <v>0</v>
          </cell>
          <cell r="T343">
            <v>0</v>
          </cell>
          <cell r="U343">
            <v>0</v>
          </cell>
          <cell r="V343" t="str">
            <v>--ADMw_F--&gt;</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cell r="AS343">
            <v>0</v>
          </cell>
          <cell r="AT343">
            <v>0</v>
          </cell>
          <cell r="AU343">
            <v>0</v>
          </cell>
          <cell r="AV343">
            <v>0</v>
          </cell>
          <cell r="AW343">
            <v>0</v>
          </cell>
          <cell r="AX343">
            <v>0</v>
          </cell>
          <cell r="AY343">
            <v>0</v>
          </cell>
          <cell r="AZ343">
            <v>0</v>
          </cell>
          <cell r="BA343">
            <v>0</v>
          </cell>
          <cell r="BB343">
            <v>0</v>
          </cell>
          <cell r="BC343">
            <v>0</v>
          </cell>
          <cell r="BD343">
            <v>0</v>
          </cell>
          <cell r="BE343">
            <v>0</v>
          </cell>
          <cell r="BF343">
            <v>0</v>
          </cell>
          <cell r="BG343">
            <v>0</v>
          </cell>
          <cell r="BH343">
            <v>0</v>
          </cell>
          <cell r="BI343">
            <v>0</v>
          </cell>
          <cell r="BJ343">
            <v>0</v>
          </cell>
          <cell r="BK343">
            <v>0</v>
          </cell>
          <cell r="BL343">
            <v>0</v>
          </cell>
          <cell r="BM343">
            <v>0</v>
          </cell>
          <cell r="BN343" t="str">
            <v>&lt;--ADMw_F--</v>
          </cell>
          <cell r="BO343">
            <v>0</v>
          </cell>
          <cell r="BP343">
            <v>0</v>
          </cell>
          <cell r="BQ343">
            <v>0</v>
          </cell>
          <cell r="BR343">
            <v>0</v>
          </cell>
          <cell r="BS343">
            <v>0</v>
          </cell>
          <cell r="BT343" t="str">
            <v>&lt;--Spacer--&gt;</v>
          </cell>
          <cell r="BU343" t="str">
            <v>&lt;--Spacer--&gt;</v>
          </cell>
          <cell r="BV343" t="str">
            <v>&lt;--Spacer--&gt;</v>
          </cell>
          <cell r="BW343" t="str">
            <v>&lt;--Spacer--&gt;</v>
          </cell>
          <cell r="BY343">
            <v>1975000</v>
          </cell>
          <cell r="BZ343">
            <v>0</v>
          </cell>
          <cell r="CA343">
            <v>0</v>
          </cell>
          <cell r="CB343">
            <v>0</v>
          </cell>
          <cell r="CC343">
            <v>0</v>
          </cell>
          <cell r="CD343">
            <v>0</v>
          </cell>
          <cell r="CE343">
            <v>0</v>
          </cell>
          <cell r="CF343">
            <v>0</v>
          </cell>
          <cell r="CG343">
            <v>0</v>
          </cell>
          <cell r="CH343">
            <v>0</v>
          </cell>
          <cell r="CI343">
            <v>0</v>
          </cell>
          <cell r="CJ343">
            <v>0</v>
          </cell>
          <cell r="CK343">
            <v>0</v>
          </cell>
          <cell r="CL343">
            <v>0</v>
          </cell>
          <cell r="CM343">
            <v>0</v>
          </cell>
          <cell r="CN343" t="str">
            <v>--ADMw_C--&gt;</v>
          </cell>
          <cell r="CO343">
            <v>0</v>
          </cell>
          <cell r="CP343">
            <v>0</v>
          </cell>
          <cell r="CQ343">
            <v>0</v>
          </cell>
          <cell r="CR343">
            <v>0</v>
          </cell>
          <cell r="CS343">
            <v>0</v>
          </cell>
          <cell r="CT343">
            <v>0</v>
          </cell>
          <cell r="CU343">
            <v>0</v>
          </cell>
          <cell r="CV343">
            <v>0</v>
          </cell>
          <cell r="CW343">
            <v>0</v>
          </cell>
          <cell r="CX343">
            <v>0</v>
          </cell>
          <cell r="CY343">
            <v>0</v>
          </cell>
          <cell r="CZ343">
            <v>0</v>
          </cell>
          <cell r="DA343">
            <v>0</v>
          </cell>
          <cell r="DB343">
            <v>0</v>
          </cell>
          <cell r="DC343">
            <v>0</v>
          </cell>
          <cell r="DD343">
            <v>0</v>
          </cell>
          <cell r="DE343">
            <v>0</v>
          </cell>
          <cell r="DF343">
            <v>0</v>
          </cell>
          <cell r="DG343">
            <v>0</v>
          </cell>
          <cell r="DH343">
            <v>0</v>
          </cell>
          <cell r="DI343">
            <v>0</v>
          </cell>
          <cell r="DJ343">
            <v>0</v>
          </cell>
          <cell r="DK343">
            <v>0</v>
          </cell>
          <cell r="DL343">
            <v>0</v>
          </cell>
          <cell r="DM343">
            <v>0</v>
          </cell>
          <cell r="DN343">
            <v>0</v>
          </cell>
          <cell r="DO343">
            <v>0</v>
          </cell>
          <cell r="DP343">
            <v>0</v>
          </cell>
          <cell r="DQ343">
            <v>0</v>
          </cell>
          <cell r="DR343">
            <v>0</v>
          </cell>
          <cell r="DS343">
            <v>0</v>
          </cell>
          <cell r="DT343">
            <v>0</v>
          </cell>
          <cell r="DU343">
            <v>0</v>
          </cell>
          <cell r="DV343">
            <v>0</v>
          </cell>
          <cell r="DW343">
            <v>0</v>
          </cell>
          <cell r="DX343">
            <v>0</v>
          </cell>
          <cell r="DY343">
            <v>0</v>
          </cell>
          <cell r="DZ343">
            <v>0</v>
          </cell>
          <cell r="EA343">
            <v>0</v>
          </cell>
          <cell r="EB343">
            <v>0</v>
          </cell>
          <cell r="EC343">
            <v>0</v>
          </cell>
          <cell r="ED343">
            <v>0</v>
          </cell>
          <cell r="EE343">
            <v>0</v>
          </cell>
          <cell r="EF343" t="str">
            <v>&lt;--ADMw_C--</v>
          </cell>
          <cell r="EG343">
            <v>0</v>
          </cell>
          <cell r="EH343">
            <v>0</v>
          </cell>
          <cell r="EI343">
            <v>0</v>
          </cell>
          <cell r="EJ343">
            <v>0</v>
          </cell>
          <cell r="EK343">
            <v>0</v>
          </cell>
          <cell r="EL343" t="str">
            <v>&lt;--Spacer--&gt;</v>
          </cell>
          <cell r="EM343" t="str">
            <v>&lt;--Spacer--&gt;</v>
          </cell>
          <cell r="EN343" t="str">
            <v>&lt;--Spacer--&gt;</v>
          </cell>
          <cell r="EO343" t="str">
            <v>&lt;--Spacer--&gt;</v>
          </cell>
          <cell r="EQ343">
            <v>2085735</v>
          </cell>
          <cell r="ER343">
            <v>0</v>
          </cell>
          <cell r="ES343">
            <v>0</v>
          </cell>
          <cell r="ET343">
            <v>0</v>
          </cell>
          <cell r="EU343">
            <v>0</v>
          </cell>
          <cell r="EV343">
            <v>0</v>
          </cell>
          <cell r="EW343">
            <v>0</v>
          </cell>
          <cell r="EX343">
            <v>0</v>
          </cell>
          <cell r="EY343">
            <v>0</v>
          </cell>
          <cell r="EZ343">
            <v>0</v>
          </cell>
          <cell r="FA343">
            <v>0</v>
          </cell>
          <cell r="FB343">
            <v>0</v>
          </cell>
          <cell r="FC343">
            <v>0</v>
          </cell>
          <cell r="FD343">
            <v>0</v>
          </cell>
          <cell r="FE343">
            <v>0</v>
          </cell>
          <cell r="FF343" t="str">
            <v>--ADMw_P--&gt;</v>
          </cell>
          <cell r="FG343">
            <v>0</v>
          </cell>
          <cell r="FH343">
            <v>0</v>
          </cell>
          <cell r="FI343">
            <v>0</v>
          </cell>
          <cell r="FJ343">
            <v>0</v>
          </cell>
          <cell r="FK343">
            <v>0</v>
          </cell>
          <cell r="FL343">
            <v>0</v>
          </cell>
          <cell r="FM343">
            <v>0</v>
          </cell>
          <cell r="FN343">
            <v>0</v>
          </cell>
          <cell r="FO343">
            <v>0</v>
          </cell>
          <cell r="FP343">
            <v>0</v>
          </cell>
          <cell r="FQ343">
            <v>0</v>
          </cell>
          <cell r="FR343">
            <v>0</v>
          </cell>
          <cell r="FS343">
            <v>0</v>
          </cell>
          <cell r="FT343">
            <v>0</v>
          </cell>
          <cell r="FU343">
            <v>0</v>
          </cell>
          <cell r="FV343">
            <v>0</v>
          </cell>
          <cell r="FW343">
            <v>0</v>
          </cell>
          <cell r="FX343">
            <v>0</v>
          </cell>
          <cell r="FY343">
            <v>0</v>
          </cell>
          <cell r="FZ343">
            <v>0</v>
          </cell>
          <cell r="GA343">
            <v>0</v>
          </cell>
          <cell r="GB343">
            <v>0</v>
          </cell>
          <cell r="GC343">
            <v>0</v>
          </cell>
          <cell r="GD343">
            <v>0</v>
          </cell>
          <cell r="GE343">
            <v>0</v>
          </cell>
          <cell r="GF343">
            <v>0</v>
          </cell>
          <cell r="GG343">
            <v>0</v>
          </cell>
          <cell r="GH343">
            <v>0</v>
          </cell>
          <cell r="GI343">
            <v>0</v>
          </cell>
          <cell r="GJ343">
            <v>0</v>
          </cell>
          <cell r="GK343">
            <v>0</v>
          </cell>
          <cell r="GL343">
            <v>0</v>
          </cell>
          <cell r="GM343">
            <v>0</v>
          </cell>
          <cell r="GN343">
            <v>0</v>
          </cell>
          <cell r="GO343">
            <v>0</v>
          </cell>
          <cell r="GP343">
            <v>0</v>
          </cell>
          <cell r="GQ343">
            <v>0</v>
          </cell>
          <cell r="GR343">
            <v>0</v>
          </cell>
          <cell r="GS343">
            <v>0</v>
          </cell>
          <cell r="GT343">
            <v>0</v>
          </cell>
          <cell r="GU343">
            <v>0</v>
          </cell>
          <cell r="GV343">
            <v>0</v>
          </cell>
          <cell r="GW343">
            <v>0</v>
          </cell>
          <cell r="GX343" t="str">
            <v>&lt;--ADMw_P--</v>
          </cell>
          <cell r="GY343">
            <v>0</v>
          </cell>
          <cell r="GZ343">
            <v>0</v>
          </cell>
          <cell r="HA343">
            <v>0</v>
          </cell>
          <cell r="HB343">
            <v>0</v>
          </cell>
          <cell r="HC343">
            <v>0</v>
          </cell>
          <cell r="HD343" t="str">
            <v>&lt;--Spacer--&gt;</v>
          </cell>
          <cell r="HE343" t="str">
            <v>&lt;--Spacer--&gt;</v>
          </cell>
          <cell r="HF343" t="str">
            <v>&lt;--Spacer--&gt;</v>
          </cell>
          <cell r="HG343" t="str">
            <v>&lt;--Spacer--&gt;</v>
          </cell>
          <cell r="HI343">
            <v>1960801</v>
          </cell>
          <cell r="HJ343">
            <v>0</v>
          </cell>
          <cell r="HK343">
            <v>0</v>
          </cell>
          <cell r="HL343">
            <v>0</v>
          </cell>
          <cell r="HM343">
            <v>0</v>
          </cell>
          <cell r="HN343">
            <v>0</v>
          </cell>
          <cell r="HO343">
            <v>0</v>
          </cell>
          <cell r="HP343">
            <v>0</v>
          </cell>
          <cell r="HQ343">
            <v>38</v>
          </cell>
          <cell r="HR343">
            <v>0</v>
          </cell>
          <cell r="HS343">
            <v>0</v>
          </cell>
          <cell r="HT343">
            <v>0</v>
          </cell>
          <cell r="HU343">
            <v>0</v>
          </cell>
          <cell r="HV343">
            <v>0</v>
          </cell>
          <cell r="HW343">
            <v>0</v>
          </cell>
          <cell r="HX343" t="str">
            <v>--ADMw_O--&gt;</v>
          </cell>
          <cell r="HY343">
            <v>0</v>
          </cell>
          <cell r="HZ343">
            <v>0</v>
          </cell>
          <cell r="IA343">
            <v>0</v>
          </cell>
          <cell r="IB343">
            <v>0</v>
          </cell>
          <cell r="IC343">
            <v>0</v>
          </cell>
          <cell r="ID343">
            <v>0</v>
          </cell>
          <cell r="IE343">
            <v>0</v>
          </cell>
          <cell r="IF343">
            <v>0</v>
          </cell>
          <cell r="IG343">
            <v>0</v>
          </cell>
          <cell r="IH343">
            <v>0</v>
          </cell>
          <cell r="II343">
            <v>0</v>
          </cell>
          <cell r="IJ343">
            <v>0</v>
          </cell>
          <cell r="IK343">
            <v>0</v>
          </cell>
          <cell r="IL343">
            <v>0</v>
          </cell>
          <cell r="IM343">
            <v>0</v>
          </cell>
          <cell r="IN343">
            <v>0</v>
          </cell>
          <cell r="IO343">
            <v>0</v>
          </cell>
          <cell r="IP343">
            <v>0</v>
          </cell>
          <cell r="IQ343">
            <v>0</v>
          </cell>
          <cell r="IR343">
            <v>0</v>
          </cell>
          <cell r="IS343">
            <v>0</v>
          </cell>
          <cell r="IT343">
            <v>0</v>
          </cell>
          <cell r="IU343">
            <v>0</v>
          </cell>
          <cell r="IV343">
            <v>0</v>
          </cell>
          <cell r="IW343">
            <v>0</v>
          </cell>
          <cell r="IX343">
            <v>0</v>
          </cell>
          <cell r="IY343">
            <v>0</v>
          </cell>
          <cell r="IZ343">
            <v>0</v>
          </cell>
          <cell r="JA343">
            <v>0</v>
          </cell>
          <cell r="JB343">
            <v>0</v>
          </cell>
          <cell r="JC343">
            <v>0</v>
          </cell>
          <cell r="JD343">
            <v>0</v>
          </cell>
          <cell r="JE343">
            <v>0</v>
          </cell>
          <cell r="JF343">
            <v>0</v>
          </cell>
          <cell r="JG343">
            <v>0</v>
          </cell>
          <cell r="JH343">
            <v>0</v>
          </cell>
          <cell r="JI343">
            <v>0</v>
          </cell>
          <cell r="JJ343">
            <v>0</v>
          </cell>
          <cell r="JK343">
            <v>0</v>
          </cell>
          <cell r="JL343" t="str">
            <v>&lt;--ADMw_O--</v>
          </cell>
          <cell r="JM343">
            <v>0</v>
          </cell>
          <cell r="JN343">
            <v>0</v>
          </cell>
          <cell r="JO343">
            <v>0</v>
          </cell>
          <cell r="JP343">
            <v>0</v>
          </cell>
          <cell r="JQ343">
            <v>0</v>
          </cell>
          <cell r="JR343">
            <v>43640.35126797454</v>
          </cell>
          <cell r="JS343">
            <v>2</v>
          </cell>
          <cell r="JT343">
            <v>1</v>
          </cell>
        </row>
        <row r="344">
          <cell r="A344">
            <v>2013</v>
          </cell>
          <cell r="B344">
            <v>2013</v>
          </cell>
          <cell r="C344" t="str">
            <v>13000</v>
          </cell>
          <cell r="D344" t="str">
            <v>Harney</v>
          </cell>
          <cell r="E344" t="str">
            <v>Harney ESD Region XVII</v>
          </cell>
          <cell r="H344">
            <v>488250</v>
          </cell>
          <cell r="I344">
            <v>0</v>
          </cell>
          <cell r="J344">
            <v>0</v>
          </cell>
          <cell r="K344">
            <v>0</v>
          </cell>
          <cell r="L344">
            <v>0</v>
          </cell>
          <cell r="M344">
            <v>0</v>
          </cell>
          <cell r="N344">
            <v>4000</v>
          </cell>
          <cell r="O344">
            <v>0</v>
          </cell>
          <cell r="P344">
            <v>0</v>
          </cell>
          <cell r="Q344">
            <v>0</v>
          </cell>
          <cell r="R344">
            <v>0</v>
          </cell>
          <cell r="S344">
            <v>0</v>
          </cell>
          <cell r="T344">
            <v>0</v>
          </cell>
          <cell r="U344">
            <v>0</v>
          </cell>
          <cell r="V344" t="str">
            <v>--ADMw_F--&gt;</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cell r="BA344">
            <v>0</v>
          </cell>
          <cell r="BB344">
            <v>0</v>
          </cell>
          <cell r="BC344">
            <v>0</v>
          </cell>
          <cell r="BD344">
            <v>0</v>
          </cell>
          <cell r="BE344">
            <v>0</v>
          </cell>
          <cell r="BF344">
            <v>0</v>
          </cell>
          <cell r="BG344">
            <v>0</v>
          </cell>
          <cell r="BH344">
            <v>0</v>
          </cell>
          <cell r="BI344">
            <v>0</v>
          </cell>
          <cell r="BJ344">
            <v>0</v>
          </cell>
          <cell r="BK344">
            <v>0</v>
          </cell>
          <cell r="BL344">
            <v>0</v>
          </cell>
          <cell r="BM344">
            <v>0</v>
          </cell>
          <cell r="BN344" t="str">
            <v>&lt;--ADMw_F--</v>
          </cell>
          <cell r="BO344">
            <v>0</v>
          </cell>
          <cell r="BP344">
            <v>0</v>
          </cell>
          <cell r="BQ344">
            <v>0</v>
          </cell>
          <cell r="BR344">
            <v>0</v>
          </cell>
          <cell r="BS344">
            <v>0</v>
          </cell>
          <cell r="BT344" t="str">
            <v>&lt;--Spacer--&gt;</v>
          </cell>
          <cell r="BU344" t="str">
            <v>&lt;--Spacer--&gt;</v>
          </cell>
          <cell r="BV344" t="str">
            <v>&lt;--Spacer--&gt;</v>
          </cell>
          <cell r="BW344" t="str">
            <v>&lt;--Spacer--&gt;</v>
          </cell>
          <cell r="BY344">
            <v>465000</v>
          </cell>
          <cell r="BZ344">
            <v>0</v>
          </cell>
          <cell r="CA344">
            <v>0</v>
          </cell>
          <cell r="CB344">
            <v>0</v>
          </cell>
          <cell r="CC344">
            <v>0</v>
          </cell>
          <cell r="CD344">
            <v>0</v>
          </cell>
          <cell r="CE344">
            <v>4000</v>
          </cell>
          <cell r="CF344">
            <v>0</v>
          </cell>
          <cell r="CG344">
            <v>0</v>
          </cell>
          <cell r="CH344">
            <v>0</v>
          </cell>
          <cell r="CI344">
            <v>0</v>
          </cell>
          <cell r="CJ344">
            <v>0</v>
          </cell>
          <cell r="CK344">
            <v>0</v>
          </cell>
          <cell r="CL344">
            <v>0</v>
          </cell>
          <cell r="CM344">
            <v>0</v>
          </cell>
          <cell r="CN344" t="str">
            <v>--ADMw_C--&gt;</v>
          </cell>
          <cell r="CO344">
            <v>0</v>
          </cell>
          <cell r="CP344">
            <v>0</v>
          </cell>
          <cell r="CQ344">
            <v>0</v>
          </cell>
          <cell r="CR344">
            <v>0</v>
          </cell>
          <cell r="CS344">
            <v>0</v>
          </cell>
          <cell r="CT344">
            <v>0</v>
          </cell>
          <cell r="CU344">
            <v>0</v>
          </cell>
          <cell r="CV344">
            <v>0</v>
          </cell>
          <cell r="CW344">
            <v>0</v>
          </cell>
          <cell r="CX344">
            <v>0</v>
          </cell>
          <cell r="CY344">
            <v>0</v>
          </cell>
          <cell r="CZ344">
            <v>0</v>
          </cell>
          <cell r="DA344">
            <v>0</v>
          </cell>
          <cell r="DB344">
            <v>0</v>
          </cell>
          <cell r="DC344">
            <v>0</v>
          </cell>
          <cell r="DD344">
            <v>0</v>
          </cell>
          <cell r="DE344">
            <v>0</v>
          </cell>
          <cell r="DF344">
            <v>0</v>
          </cell>
          <cell r="DG344">
            <v>0</v>
          </cell>
          <cell r="DH344">
            <v>0</v>
          </cell>
          <cell r="DI344">
            <v>0</v>
          </cell>
          <cell r="DJ344">
            <v>0</v>
          </cell>
          <cell r="DK344">
            <v>0</v>
          </cell>
          <cell r="DL344">
            <v>0</v>
          </cell>
          <cell r="DM344">
            <v>0</v>
          </cell>
          <cell r="DN344">
            <v>0</v>
          </cell>
          <cell r="DO344">
            <v>0</v>
          </cell>
          <cell r="DP344">
            <v>0</v>
          </cell>
          <cell r="DQ344">
            <v>0</v>
          </cell>
          <cell r="DR344">
            <v>0</v>
          </cell>
          <cell r="DS344">
            <v>0</v>
          </cell>
          <cell r="DT344">
            <v>0</v>
          </cell>
          <cell r="DU344">
            <v>0</v>
          </cell>
          <cell r="DV344">
            <v>0</v>
          </cell>
          <cell r="DW344">
            <v>0</v>
          </cell>
          <cell r="DX344">
            <v>0</v>
          </cell>
          <cell r="DY344">
            <v>0</v>
          </cell>
          <cell r="DZ344">
            <v>0</v>
          </cell>
          <cell r="EA344">
            <v>0</v>
          </cell>
          <cell r="EB344">
            <v>0</v>
          </cell>
          <cell r="EC344">
            <v>0</v>
          </cell>
          <cell r="ED344">
            <v>0</v>
          </cell>
          <cell r="EE344">
            <v>0</v>
          </cell>
          <cell r="EF344" t="str">
            <v>&lt;--ADMw_C--</v>
          </cell>
          <cell r="EG344">
            <v>0</v>
          </cell>
          <cell r="EH344">
            <v>0</v>
          </cell>
          <cell r="EI344">
            <v>0</v>
          </cell>
          <cell r="EJ344">
            <v>0</v>
          </cell>
          <cell r="EK344">
            <v>0</v>
          </cell>
          <cell r="EL344" t="str">
            <v>&lt;--Spacer--&gt;</v>
          </cell>
          <cell r="EM344" t="str">
            <v>&lt;--Spacer--&gt;</v>
          </cell>
          <cell r="EN344" t="str">
            <v>&lt;--Spacer--&gt;</v>
          </cell>
          <cell r="EO344" t="str">
            <v>&lt;--Spacer--&gt;</v>
          </cell>
          <cell r="EQ344">
            <v>470247</v>
          </cell>
          <cell r="ER344">
            <v>0</v>
          </cell>
          <cell r="ES344">
            <v>0</v>
          </cell>
          <cell r="ET344">
            <v>0</v>
          </cell>
          <cell r="EU344">
            <v>0</v>
          </cell>
          <cell r="EV344">
            <v>0</v>
          </cell>
          <cell r="EW344">
            <v>0</v>
          </cell>
          <cell r="EX344">
            <v>0</v>
          </cell>
          <cell r="EY344">
            <v>0</v>
          </cell>
          <cell r="EZ344">
            <v>0</v>
          </cell>
          <cell r="FA344">
            <v>0</v>
          </cell>
          <cell r="FB344">
            <v>0</v>
          </cell>
          <cell r="FC344">
            <v>0</v>
          </cell>
          <cell r="FD344">
            <v>0</v>
          </cell>
          <cell r="FE344">
            <v>0</v>
          </cell>
          <cell r="FF344" t="str">
            <v>--ADMw_P--&gt;</v>
          </cell>
          <cell r="FG344">
            <v>0</v>
          </cell>
          <cell r="FH344">
            <v>0</v>
          </cell>
          <cell r="FI344">
            <v>0</v>
          </cell>
          <cell r="FJ344">
            <v>0</v>
          </cell>
          <cell r="FK344">
            <v>0</v>
          </cell>
          <cell r="FL344">
            <v>0</v>
          </cell>
          <cell r="FM344">
            <v>0</v>
          </cell>
          <cell r="FN344">
            <v>0</v>
          </cell>
          <cell r="FO344">
            <v>0</v>
          </cell>
          <cell r="FP344">
            <v>0</v>
          </cell>
          <cell r="FQ344">
            <v>0</v>
          </cell>
          <cell r="FR344">
            <v>0</v>
          </cell>
          <cell r="FS344">
            <v>0</v>
          </cell>
          <cell r="FT344">
            <v>0</v>
          </cell>
          <cell r="FU344">
            <v>0</v>
          </cell>
          <cell r="FV344">
            <v>0</v>
          </cell>
          <cell r="FW344">
            <v>0</v>
          </cell>
          <cell r="FX344">
            <v>0</v>
          </cell>
          <cell r="FY344">
            <v>0</v>
          </cell>
          <cell r="FZ344">
            <v>0</v>
          </cell>
          <cell r="GA344">
            <v>0</v>
          </cell>
          <cell r="GB344">
            <v>0</v>
          </cell>
          <cell r="GC344">
            <v>0</v>
          </cell>
          <cell r="GD344">
            <v>0</v>
          </cell>
          <cell r="GE344">
            <v>0</v>
          </cell>
          <cell r="GF344">
            <v>0</v>
          </cell>
          <cell r="GG344">
            <v>0</v>
          </cell>
          <cell r="GH344">
            <v>0</v>
          </cell>
          <cell r="GI344">
            <v>0</v>
          </cell>
          <cell r="GJ344">
            <v>0</v>
          </cell>
          <cell r="GK344">
            <v>0</v>
          </cell>
          <cell r="GL344">
            <v>0</v>
          </cell>
          <cell r="GM344">
            <v>0</v>
          </cell>
          <cell r="GN344">
            <v>0</v>
          </cell>
          <cell r="GO344">
            <v>0</v>
          </cell>
          <cell r="GP344">
            <v>0</v>
          </cell>
          <cell r="GQ344">
            <v>0</v>
          </cell>
          <cell r="GR344">
            <v>0</v>
          </cell>
          <cell r="GS344">
            <v>0</v>
          </cell>
          <cell r="GT344">
            <v>0</v>
          </cell>
          <cell r="GU344">
            <v>0</v>
          </cell>
          <cell r="GV344">
            <v>0</v>
          </cell>
          <cell r="GW344">
            <v>0</v>
          </cell>
          <cell r="GX344" t="str">
            <v>&lt;--ADMw_P--</v>
          </cell>
          <cell r="GY344">
            <v>0</v>
          </cell>
          <cell r="GZ344">
            <v>0</v>
          </cell>
          <cell r="HA344">
            <v>0</v>
          </cell>
          <cell r="HB344">
            <v>0</v>
          </cell>
          <cell r="HC344">
            <v>0</v>
          </cell>
          <cell r="HD344" t="str">
            <v>&lt;--Spacer--&gt;</v>
          </cell>
          <cell r="HE344" t="str">
            <v>&lt;--Spacer--&gt;</v>
          </cell>
          <cell r="HF344" t="str">
            <v>&lt;--Spacer--&gt;</v>
          </cell>
          <cell r="HG344" t="str">
            <v>&lt;--Spacer--&gt;</v>
          </cell>
          <cell r="HI344">
            <v>452490</v>
          </cell>
          <cell r="HJ344">
            <v>0</v>
          </cell>
          <cell r="HK344">
            <v>0</v>
          </cell>
          <cell r="HL344">
            <v>0</v>
          </cell>
          <cell r="HM344">
            <v>0</v>
          </cell>
          <cell r="HN344">
            <v>0</v>
          </cell>
          <cell r="HO344">
            <v>0</v>
          </cell>
          <cell r="HP344">
            <v>0</v>
          </cell>
          <cell r="HQ344">
            <v>0</v>
          </cell>
          <cell r="HR344">
            <v>0</v>
          </cell>
          <cell r="HS344">
            <v>0</v>
          </cell>
          <cell r="HT344">
            <v>0</v>
          </cell>
          <cell r="HU344">
            <v>0</v>
          </cell>
          <cell r="HV344">
            <v>0</v>
          </cell>
          <cell r="HW344">
            <v>0</v>
          </cell>
          <cell r="HX344" t="str">
            <v>--ADMw_O--&gt;</v>
          </cell>
          <cell r="HY344">
            <v>0</v>
          </cell>
          <cell r="HZ344">
            <v>0</v>
          </cell>
          <cell r="IA344">
            <v>0</v>
          </cell>
          <cell r="IB344">
            <v>0</v>
          </cell>
          <cell r="IC344">
            <v>0</v>
          </cell>
          <cell r="ID344">
            <v>0</v>
          </cell>
          <cell r="IE344">
            <v>0</v>
          </cell>
          <cell r="IF344">
            <v>0</v>
          </cell>
          <cell r="IG344">
            <v>0</v>
          </cell>
          <cell r="IH344">
            <v>0</v>
          </cell>
          <cell r="II344">
            <v>0</v>
          </cell>
          <cell r="IJ344">
            <v>0</v>
          </cell>
          <cell r="IK344">
            <v>0</v>
          </cell>
          <cell r="IL344">
            <v>0</v>
          </cell>
          <cell r="IM344">
            <v>0</v>
          </cell>
          <cell r="IN344">
            <v>0</v>
          </cell>
          <cell r="IO344">
            <v>0</v>
          </cell>
          <cell r="IP344">
            <v>0</v>
          </cell>
          <cell r="IQ344">
            <v>0</v>
          </cell>
          <cell r="IR344">
            <v>0</v>
          </cell>
          <cell r="IS344">
            <v>0</v>
          </cell>
          <cell r="IT344">
            <v>0</v>
          </cell>
          <cell r="IU344">
            <v>0</v>
          </cell>
          <cell r="IV344">
            <v>0</v>
          </cell>
          <cell r="IW344">
            <v>0</v>
          </cell>
          <cell r="IX344">
            <v>0</v>
          </cell>
          <cell r="IY344">
            <v>0</v>
          </cell>
          <cell r="IZ344">
            <v>0</v>
          </cell>
          <cell r="JA344">
            <v>0</v>
          </cell>
          <cell r="JB344">
            <v>0</v>
          </cell>
          <cell r="JC344">
            <v>0</v>
          </cell>
          <cell r="JD344">
            <v>0</v>
          </cell>
          <cell r="JE344">
            <v>0</v>
          </cell>
          <cell r="JF344">
            <v>0</v>
          </cell>
          <cell r="JG344">
            <v>0</v>
          </cell>
          <cell r="JH344">
            <v>0</v>
          </cell>
          <cell r="JI344">
            <v>0</v>
          </cell>
          <cell r="JJ344">
            <v>0</v>
          </cell>
          <cell r="JK344">
            <v>0</v>
          </cell>
          <cell r="JL344" t="str">
            <v>&lt;--ADMw_O--</v>
          </cell>
          <cell r="JM344">
            <v>0</v>
          </cell>
          <cell r="JN344">
            <v>0</v>
          </cell>
          <cell r="JO344">
            <v>0</v>
          </cell>
          <cell r="JP344">
            <v>0</v>
          </cell>
          <cell r="JQ344">
            <v>0</v>
          </cell>
          <cell r="JR344">
            <v>43640.35126797454</v>
          </cell>
          <cell r="JS344">
            <v>2</v>
          </cell>
          <cell r="JT344">
            <v>1</v>
          </cell>
        </row>
        <row r="345">
          <cell r="A345">
            <v>2025</v>
          </cell>
          <cell r="B345">
            <v>2025</v>
          </cell>
          <cell r="C345" t="str">
            <v>15000</v>
          </cell>
          <cell r="D345" t="str">
            <v>Jackson</v>
          </cell>
          <cell r="E345" t="str">
            <v>Southern Oregon ESD</v>
          </cell>
          <cell r="H345">
            <v>12100000</v>
          </cell>
          <cell r="I345">
            <v>0</v>
          </cell>
          <cell r="J345">
            <v>0</v>
          </cell>
          <cell r="K345">
            <v>0</v>
          </cell>
          <cell r="L345">
            <v>0</v>
          </cell>
          <cell r="M345">
            <v>0</v>
          </cell>
          <cell r="N345">
            <v>0</v>
          </cell>
          <cell r="O345">
            <v>0</v>
          </cell>
          <cell r="P345">
            <v>17.21</v>
          </cell>
          <cell r="Q345">
            <v>0</v>
          </cell>
          <cell r="R345">
            <v>0</v>
          </cell>
          <cell r="S345">
            <v>0</v>
          </cell>
          <cell r="T345">
            <v>0</v>
          </cell>
          <cell r="U345">
            <v>0</v>
          </cell>
          <cell r="V345" t="str">
            <v>--ADMw_F--&gt;</v>
          </cell>
          <cell r="W345">
            <v>0</v>
          </cell>
          <cell r="X345">
            <v>0</v>
          </cell>
          <cell r="Y345">
            <v>0</v>
          </cell>
          <cell r="Z345">
            <v>0</v>
          </cell>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cell r="AS345">
            <v>0</v>
          </cell>
          <cell r="AT345">
            <v>0</v>
          </cell>
          <cell r="AU345">
            <v>0</v>
          </cell>
          <cell r="AV345">
            <v>0</v>
          </cell>
          <cell r="AW345">
            <v>0</v>
          </cell>
          <cell r="AX345">
            <v>0</v>
          </cell>
          <cell r="AY345">
            <v>0</v>
          </cell>
          <cell r="AZ345">
            <v>0</v>
          </cell>
          <cell r="BA345">
            <v>0</v>
          </cell>
          <cell r="BB345">
            <v>0</v>
          </cell>
          <cell r="BC345">
            <v>0</v>
          </cell>
          <cell r="BD345">
            <v>0</v>
          </cell>
          <cell r="BE345">
            <v>0</v>
          </cell>
          <cell r="BF345">
            <v>0</v>
          </cell>
          <cell r="BG345">
            <v>0</v>
          </cell>
          <cell r="BH345">
            <v>0</v>
          </cell>
          <cell r="BI345">
            <v>0</v>
          </cell>
          <cell r="BJ345">
            <v>0</v>
          </cell>
          <cell r="BK345">
            <v>0</v>
          </cell>
          <cell r="BL345">
            <v>0</v>
          </cell>
          <cell r="BM345">
            <v>0</v>
          </cell>
          <cell r="BN345" t="str">
            <v>&lt;--ADMw_F--</v>
          </cell>
          <cell r="BO345">
            <v>0</v>
          </cell>
          <cell r="BP345">
            <v>0</v>
          </cell>
          <cell r="BQ345">
            <v>0</v>
          </cell>
          <cell r="BR345">
            <v>0</v>
          </cell>
          <cell r="BS345">
            <v>0</v>
          </cell>
          <cell r="BT345" t="str">
            <v>&lt;--Spacer--&gt;</v>
          </cell>
          <cell r="BU345" t="str">
            <v>&lt;--Spacer--&gt;</v>
          </cell>
          <cell r="BV345" t="str">
            <v>&lt;--Spacer--&gt;</v>
          </cell>
          <cell r="BW345" t="str">
            <v>&lt;--Spacer--&gt;</v>
          </cell>
          <cell r="BY345">
            <v>11700000</v>
          </cell>
          <cell r="BZ345">
            <v>0</v>
          </cell>
          <cell r="CA345">
            <v>0</v>
          </cell>
          <cell r="CB345">
            <v>0</v>
          </cell>
          <cell r="CC345">
            <v>0</v>
          </cell>
          <cell r="CD345">
            <v>0</v>
          </cell>
          <cell r="CE345">
            <v>0</v>
          </cell>
          <cell r="CF345">
            <v>0</v>
          </cell>
          <cell r="CG345">
            <v>13.7</v>
          </cell>
          <cell r="CH345">
            <v>0</v>
          </cell>
          <cell r="CI345">
            <v>0</v>
          </cell>
          <cell r="CJ345">
            <v>0</v>
          </cell>
          <cell r="CK345">
            <v>0</v>
          </cell>
          <cell r="CL345">
            <v>0</v>
          </cell>
          <cell r="CM345">
            <v>0</v>
          </cell>
          <cell r="CN345" t="str">
            <v>--ADMw_C--&gt;</v>
          </cell>
          <cell r="CO345">
            <v>0</v>
          </cell>
          <cell r="CP345">
            <v>0</v>
          </cell>
          <cell r="CQ345">
            <v>0</v>
          </cell>
          <cell r="CR345">
            <v>0</v>
          </cell>
          <cell r="CS345">
            <v>0</v>
          </cell>
          <cell r="CT345">
            <v>0</v>
          </cell>
          <cell r="CU345">
            <v>0</v>
          </cell>
          <cell r="CV345">
            <v>0</v>
          </cell>
          <cell r="CW345">
            <v>0</v>
          </cell>
          <cell r="CX345">
            <v>0</v>
          </cell>
          <cell r="CY345">
            <v>0</v>
          </cell>
          <cell r="CZ345">
            <v>0</v>
          </cell>
          <cell r="DA345">
            <v>0</v>
          </cell>
          <cell r="DB345">
            <v>0</v>
          </cell>
          <cell r="DC345">
            <v>0</v>
          </cell>
          <cell r="DD345">
            <v>0</v>
          </cell>
          <cell r="DE345">
            <v>0</v>
          </cell>
          <cell r="DF345">
            <v>0</v>
          </cell>
          <cell r="DG345">
            <v>0</v>
          </cell>
          <cell r="DH345">
            <v>0</v>
          </cell>
          <cell r="DI345">
            <v>0</v>
          </cell>
          <cell r="DJ345">
            <v>0</v>
          </cell>
          <cell r="DK345">
            <v>0</v>
          </cell>
          <cell r="DL345">
            <v>0</v>
          </cell>
          <cell r="DM345">
            <v>0</v>
          </cell>
          <cell r="DN345">
            <v>0</v>
          </cell>
          <cell r="DO345">
            <v>0</v>
          </cell>
          <cell r="DP345">
            <v>0</v>
          </cell>
          <cell r="DQ345">
            <v>0</v>
          </cell>
          <cell r="DR345">
            <v>0</v>
          </cell>
          <cell r="DS345">
            <v>0</v>
          </cell>
          <cell r="DT345">
            <v>0</v>
          </cell>
          <cell r="DU345">
            <v>0</v>
          </cell>
          <cell r="DV345">
            <v>0</v>
          </cell>
          <cell r="DW345">
            <v>0</v>
          </cell>
          <cell r="DX345">
            <v>0</v>
          </cell>
          <cell r="DY345">
            <v>0</v>
          </cell>
          <cell r="DZ345">
            <v>0</v>
          </cell>
          <cell r="EA345">
            <v>0</v>
          </cell>
          <cell r="EB345">
            <v>0</v>
          </cell>
          <cell r="EC345">
            <v>0</v>
          </cell>
          <cell r="ED345">
            <v>0</v>
          </cell>
          <cell r="EE345">
            <v>0</v>
          </cell>
          <cell r="EF345" t="str">
            <v>&lt;--ADMw_C--</v>
          </cell>
          <cell r="EG345">
            <v>0</v>
          </cell>
          <cell r="EH345">
            <v>0</v>
          </cell>
          <cell r="EI345">
            <v>0</v>
          </cell>
          <cell r="EJ345">
            <v>0</v>
          </cell>
          <cell r="EK345">
            <v>0</v>
          </cell>
          <cell r="EL345" t="str">
            <v>&lt;--Spacer--&gt;</v>
          </cell>
          <cell r="EM345" t="str">
            <v>&lt;--Spacer--&gt;</v>
          </cell>
          <cell r="EN345" t="str">
            <v>&lt;--Spacer--&gt;</v>
          </cell>
          <cell r="EO345" t="str">
            <v>&lt;--Spacer--&gt;</v>
          </cell>
          <cell r="EQ345">
            <v>11317914</v>
          </cell>
          <cell r="ER345">
            <v>0</v>
          </cell>
          <cell r="ES345">
            <v>0</v>
          </cell>
          <cell r="ET345">
            <v>0</v>
          </cell>
          <cell r="EU345">
            <v>36469</v>
          </cell>
          <cell r="EV345">
            <v>0</v>
          </cell>
          <cell r="EW345">
            <v>0</v>
          </cell>
          <cell r="EX345">
            <v>0</v>
          </cell>
          <cell r="EY345">
            <v>17.21</v>
          </cell>
          <cell r="EZ345">
            <v>0</v>
          </cell>
          <cell r="FA345">
            <v>0</v>
          </cell>
          <cell r="FB345">
            <v>0</v>
          </cell>
          <cell r="FC345">
            <v>0</v>
          </cell>
          <cell r="FD345">
            <v>0</v>
          </cell>
          <cell r="FE345">
            <v>0</v>
          </cell>
          <cell r="FF345" t="str">
            <v>--ADMw_P--&gt;</v>
          </cell>
          <cell r="FG345">
            <v>0</v>
          </cell>
          <cell r="FH345">
            <v>0</v>
          </cell>
          <cell r="FI345">
            <v>0</v>
          </cell>
          <cell r="FJ345">
            <v>0</v>
          </cell>
          <cell r="FK345">
            <v>0</v>
          </cell>
          <cell r="FL345">
            <v>0</v>
          </cell>
          <cell r="FM345">
            <v>0</v>
          </cell>
          <cell r="FN345">
            <v>0</v>
          </cell>
          <cell r="FO345">
            <v>0</v>
          </cell>
          <cell r="FP345">
            <v>0</v>
          </cell>
          <cell r="FQ345">
            <v>0</v>
          </cell>
          <cell r="FR345">
            <v>0</v>
          </cell>
          <cell r="FS345">
            <v>0</v>
          </cell>
          <cell r="FT345">
            <v>0</v>
          </cell>
          <cell r="FU345">
            <v>0</v>
          </cell>
          <cell r="FV345">
            <v>0</v>
          </cell>
          <cell r="FW345">
            <v>0</v>
          </cell>
          <cell r="FX345">
            <v>0</v>
          </cell>
          <cell r="FY345">
            <v>0</v>
          </cell>
          <cell r="FZ345">
            <v>0</v>
          </cell>
          <cell r="GA345">
            <v>0</v>
          </cell>
          <cell r="GB345">
            <v>0</v>
          </cell>
          <cell r="GC345">
            <v>0</v>
          </cell>
          <cell r="GD345">
            <v>0</v>
          </cell>
          <cell r="GE345">
            <v>0</v>
          </cell>
          <cell r="GF345">
            <v>0</v>
          </cell>
          <cell r="GG345">
            <v>0</v>
          </cell>
          <cell r="GH345">
            <v>0</v>
          </cell>
          <cell r="GI345">
            <v>0</v>
          </cell>
          <cell r="GJ345">
            <v>0</v>
          </cell>
          <cell r="GK345">
            <v>0</v>
          </cell>
          <cell r="GL345">
            <v>0</v>
          </cell>
          <cell r="GM345">
            <v>0</v>
          </cell>
          <cell r="GN345">
            <v>0</v>
          </cell>
          <cell r="GO345">
            <v>0</v>
          </cell>
          <cell r="GP345">
            <v>0</v>
          </cell>
          <cell r="GQ345">
            <v>0</v>
          </cell>
          <cell r="GR345">
            <v>0</v>
          </cell>
          <cell r="GS345">
            <v>0</v>
          </cell>
          <cell r="GT345">
            <v>0</v>
          </cell>
          <cell r="GU345">
            <v>0</v>
          </cell>
          <cell r="GV345">
            <v>0</v>
          </cell>
          <cell r="GW345">
            <v>0</v>
          </cell>
          <cell r="GX345" t="str">
            <v>&lt;--ADMw_P--</v>
          </cell>
          <cell r="GY345">
            <v>0</v>
          </cell>
          <cell r="GZ345">
            <v>0</v>
          </cell>
          <cell r="HA345">
            <v>0</v>
          </cell>
          <cell r="HB345">
            <v>0</v>
          </cell>
          <cell r="HC345">
            <v>0</v>
          </cell>
          <cell r="HD345" t="str">
            <v>&lt;--Spacer--&gt;</v>
          </cell>
          <cell r="HE345" t="str">
            <v>&lt;--Spacer--&gt;</v>
          </cell>
          <cell r="HF345" t="str">
            <v>&lt;--Spacer--&gt;</v>
          </cell>
          <cell r="HG345" t="str">
            <v>&lt;--Spacer--&gt;</v>
          </cell>
          <cell r="HI345">
            <v>10839922</v>
          </cell>
          <cell r="HJ345">
            <v>0</v>
          </cell>
          <cell r="HK345">
            <v>0</v>
          </cell>
          <cell r="HL345">
            <v>0</v>
          </cell>
          <cell r="HM345">
            <v>13351</v>
          </cell>
          <cell r="HN345">
            <v>0</v>
          </cell>
          <cell r="HO345">
            <v>0</v>
          </cell>
          <cell r="HP345">
            <v>0</v>
          </cell>
          <cell r="HQ345">
            <v>14.9</v>
          </cell>
          <cell r="HR345">
            <v>0</v>
          </cell>
          <cell r="HS345">
            <v>0</v>
          </cell>
          <cell r="HT345">
            <v>0</v>
          </cell>
          <cell r="HU345">
            <v>0</v>
          </cell>
          <cell r="HV345">
            <v>0</v>
          </cell>
          <cell r="HW345">
            <v>0</v>
          </cell>
          <cell r="HX345" t="str">
            <v>--ADMw_O--&gt;</v>
          </cell>
          <cell r="HY345">
            <v>0</v>
          </cell>
          <cell r="HZ345">
            <v>0</v>
          </cell>
          <cell r="IA345">
            <v>0</v>
          </cell>
          <cell r="IB345">
            <v>0</v>
          </cell>
          <cell r="IC345">
            <v>0</v>
          </cell>
          <cell r="ID345">
            <v>0</v>
          </cell>
          <cell r="IE345">
            <v>0</v>
          </cell>
          <cell r="IF345">
            <v>0</v>
          </cell>
          <cell r="IG345">
            <v>0</v>
          </cell>
          <cell r="IH345">
            <v>0</v>
          </cell>
          <cell r="II345">
            <v>0</v>
          </cell>
          <cell r="IJ345">
            <v>0</v>
          </cell>
          <cell r="IK345">
            <v>0</v>
          </cell>
          <cell r="IL345">
            <v>0</v>
          </cell>
          <cell r="IM345">
            <v>0</v>
          </cell>
          <cell r="IN345">
            <v>0</v>
          </cell>
          <cell r="IO345">
            <v>0</v>
          </cell>
          <cell r="IP345">
            <v>0</v>
          </cell>
          <cell r="IQ345">
            <v>0</v>
          </cell>
          <cell r="IR345">
            <v>0</v>
          </cell>
          <cell r="IS345">
            <v>0</v>
          </cell>
          <cell r="IT345">
            <v>0</v>
          </cell>
          <cell r="IU345">
            <v>0</v>
          </cell>
          <cell r="IV345">
            <v>0</v>
          </cell>
          <cell r="IW345">
            <v>0</v>
          </cell>
          <cell r="IX345">
            <v>0</v>
          </cell>
          <cell r="IY345">
            <v>0</v>
          </cell>
          <cell r="IZ345">
            <v>0</v>
          </cell>
          <cell r="JA345">
            <v>0</v>
          </cell>
          <cell r="JB345">
            <v>0</v>
          </cell>
          <cell r="JC345">
            <v>0</v>
          </cell>
          <cell r="JD345">
            <v>0</v>
          </cell>
          <cell r="JE345">
            <v>0</v>
          </cell>
          <cell r="JF345">
            <v>0</v>
          </cell>
          <cell r="JG345">
            <v>0</v>
          </cell>
          <cell r="JH345">
            <v>0</v>
          </cell>
          <cell r="JI345">
            <v>0</v>
          </cell>
          <cell r="JJ345">
            <v>0</v>
          </cell>
          <cell r="JK345">
            <v>0</v>
          </cell>
          <cell r="JL345" t="str">
            <v>&lt;--ADMw_O--</v>
          </cell>
          <cell r="JM345">
            <v>0</v>
          </cell>
          <cell r="JN345">
            <v>0</v>
          </cell>
          <cell r="JO345">
            <v>0</v>
          </cell>
          <cell r="JP345">
            <v>0</v>
          </cell>
          <cell r="JQ345">
            <v>0</v>
          </cell>
          <cell r="JR345">
            <v>43640.35126797454</v>
          </cell>
          <cell r="JS345">
            <v>2</v>
          </cell>
          <cell r="JT345">
            <v>1</v>
          </cell>
        </row>
        <row r="346">
          <cell r="A346">
            <v>2049</v>
          </cell>
          <cell r="B346">
            <v>2049</v>
          </cell>
          <cell r="C346" t="str">
            <v>16000</v>
          </cell>
          <cell r="D346" t="str">
            <v>Jefferson</v>
          </cell>
          <cell r="E346" t="str">
            <v>Jefferson ESD</v>
          </cell>
          <cell r="H346">
            <v>348900</v>
          </cell>
          <cell r="I346">
            <v>0</v>
          </cell>
          <cell r="J346">
            <v>0</v>
          </cell>
          <cell r="K346">
            <v>0</v>
          </cell>
          <cell r="L346">
            <v>0</v>
          </cell>
          <cell r="M346">
            <v>0</v>
          </cell>
          <cell r="N346">
            <v>0</v>
          </cell>
          <cell r="O346">
            <v>0</v>
          </cell>
          <cell r="P346">
            <v>2</v>
          </cell>
          <cell r="Q346">
            <v>0</v>
          </cell>
          <cell r="R346">
            <v>0</v>
          </cell>
          <cell r="S346">
            <v>0</v>
          </cell>
          <cell r="T346">
            <v>0</v>
          </cell>
          <cell r="U346">
            <v>0</v>
          </cell>
          <cell r="V346" t="str">
            <v>--ADMw_F--&gt;</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0</v>
          </cell>
          <cell r="AZ346">
            <v>0</v>
          </cell>
          <cell r="BA346">
            <v>0</v>
          </cell>
          <cell r="BB346">
            <v>0</v>
          </cell>
          <cell r="BC346">
            <v>0</v>
          </cell>
          <cell r="BD346">
            <v>0</v>
          </cell>
          <cell r="BE346">
            <v>0</v>
          </cell>
          <cell r="BF346">
            <v>0</v>
          </cell>
          <cell r="BG346">
            <v>0</v>
          </cell>
          <cell r="BH346">
            <v>0</v>
          </cell>
          <cell r="BI346">
            <v>0</v>
          </cell>
          <cell r="BJ346">
            <v>0</v>
          </cell>
          <cell r="BK346">
            <v>0</v>
          </cell>
          <cell r="BL346">
            <v>0</v>
          </cell>
          <cell r="BM346">
            <v>0</v>
          </cell>
          <cell r="BN346" t="str">
            <v>&lt;--ADMw_F--</v>
          </cell>
          <cell r="BO346">
            <v>0</v>
          </cell>
          <cell r="BP346">
            <v>0</v>
          </cell>
          <cell r="BQ346">
            <v>0</v>
          </cell>
          <cell r="BR346">
            <v>0</v>
          </cell>
          <cell r="BS346">
            <v>0</v>
          </cell>
          <cell r="BT346" t="str">
            <v>&lt;--Spacer--&gt;</v>
          </cell>
          <cell r="BU346" t="str">
            <v>&lt;--Spacer--&gt;</v>
          </cell>
          <cell r="BV346" t="str">
            <v>&lt;--Spacer--&gt;</v>
          </cell>
          <cell r="BW346" t="str">
            <v>&lt;--Spacer--&gt;</v>
          </cell>
          <cell r="BY346">
            <v>334900</v>
          </cell>
          <cell r="BZ346">
            <v>0</v>
          </cell>
          <cell r="CA346">
            <v>0</v>
          </cell>
          <cell r="CB346">
            <v>0</v>
          </cell>
          <cell r="CC346">
            <v>0</v>
          </cell>
          <cell r="CD346">
            <v>0</v>
          </cell>
          <cell r="CE346">
            <v>0</v>
          </cell>
          <cell r="CF346">
            <v>0</v>
          </cell>
          <cell r="CG346">
            <v>3</v>
          </cell>
          <cell r="CH346">
            <v>0</v>
          </cell>
          <cell r="CI346">
            <v>0</v>
          </cell>
          <cell r="CJ346">
            <v>0</v>
          </cell>
          <cell r="CK346">
            <v>0</v>
          </cell>
          <cell r="CL346">
            <v>0</v>
          </cell>
          <cell r="CM346">
            <v>0</v>
          </cell>
          <cell r="CN346" t="str">
            <v>--ADMw_C--&gt;</v>
          </cell>
          <cell r="CO346">
            <v>0</v>
          </cell>
          <cell r="CP346">
            <v>0</v>
          </cell>
          <cell r="CQ346">
            <v>0</v>
          </cell>
          <cell r="CR346">
            <v>0</v>
          </cell>
          <cell r="CS346">
            <v>0</v>
          </cell>
          <cell r="CT346">
            <v>0</v>
          </cell>
          <cell r="CU346">
            <v>0</v>
          </cell>
          <cell r="CV346">
            <v>0</v>
          </cell>
          <cell r="CW346">
            <v>0</v>
          </cell>
          <cell r="CX346">
            <v>0</v>
          </cell>
          <cell r="CY346">
            <v>0</v>
          </cell>
          <cell r="CZ346">
            <v>0</v>
          </cell>
          <cell r="DA346">
            <v>0</v>
          </cell>
          <cell r="DB346">
            <v>0</v>
          </cell>
          <cell r="DC346">
            <v>0</v>
          </cell>
          <cell r="DD346">
            <v>0</v>
          </cell>
          <cell r="DE346">
            <v>0</v>
          </cell>
          <cell r="DF346">
            <v>0</v>
          </cell>
          <cell r="DG346">
            <v>0</v>
          </cell>
          <cell r="DH346">
            <v>0</v>
          </cell>
          <cell r="DI346">
            <v>0</v>
          </cell>
          <cell r="DJ346">
            <v>0</v>
          </cell>
          <cell r="DK346">
            <v>0</v>
          </cell>
          <cell r="DL346">
            <v>0</v>
          </cell>
          <cell r="DM346">
            <v>0</v>
          </cell>
          <cell r="DN346">
            <v>0</v>
          </cell>
          <cell r="DO346">
            <v>0</v>
          </cell>
          <cell r="DP346">
            <v>0</v>
          </cell>
          <cell r="DQ346">
            <v>0</v>
          </cell>
          <cell r="DR346">
            <v>0</v>
          </cell>
          <cell r="DS346">
            <v>0</v>
          </cell>
          <cell r="DT346">
            <v>0</v>
          </cell>
          <cell r="DU346">
            <v>0</v>
          </cell>
          <cell r="DV346">
            <v>0</v>
          </cell>
          <cell r="DW346">
            <v>0</v>
          </cell>
          <cell r="DX346">
            <v>0</v>
          </cell>
          <cell r="DY346">
            <v>0</v>
          </cell>
          <cell r="DZ346">
            <v>0</v>
          </cell>
          <cell r="EA346">
            <v>0</v>
          </cell>
          <cell r="EB346">
            <v>0</v>
          </cell>
          <cell r="EC346">
            <v>0</v>
          </cell>
          <cell r="ED346">
            <v>0</v>
          </cell>
          <cell r="EE346">
            <v>0</v>
          </cell>
          <cell r="EF346" t="str">
            <v>&lt;--ADMw_C--</v>
          </cell>
          <cell r="EG346">
            <v>0</v>
          </cell>
          <cell r="EH346">
            <v>0</v>
          </cell>
          <cell r="EI346">
            <v>0</v>
          </cell>
          <cell r="EJ346">
            <v>0</v>
          </cell>
          <cell r="EK346">
            <v>0</v>
          </cell>
          <cell r="EL346" t="str">
            <v>&lt;--Spacer--&gt;</v>
          </cell>
          <cell r="EM346" t="str">
            <v>&lt;--Spacer--&gt;</v>
          </cell>
          <cell r="EN346" t="str">
            <v>&lt;--Spacer--&gt;</v>
          </cell>
          <cell r="EO346" t="str">
            <v>&lt;--Spacer--&gt;</v>
          </cell>
          <cell r="EQ346">
            <v>326240</v>
          </cell>
          <cell r="ER346">
            <v>0</v>
          </cell>
          <cell r="ES346">
            <v>0</v>
          </cell>
          <cell r="ET346">
            <v>0</v>
          </cell>
          <cell r="EU346">
            <v>0</v>
          </cell>
          <cell r="EV346">
            <v>0</v>
          </cell>
          <cell r="EW346">
            <v>0</v>
          </cell>
          <cell r="EX346">
            <v>0</v>
          </cell>
          <cell r="EY346">
            <v>2</v>
          </cell>
          <cell r="EZ346">
            <v>0</v>
          </cell>
          <cell r="FA346">
            <v>0</v>
          </cell>
          <cell r="FB346">
            <v>0</v>
          </cell>
          <cell r="FC346">
            <v>0</v>
          </cell>
          <cell r="FD346">
            <v>0</v>
          </cell>
          <cell r="FE346">
            <v>0</v>
          </cell>
          <cell r="FF346" t="str">
            <v>--ADMw_P--&gt;</v>
          </cell>
          <cell r="FG346">
            <v>0</v>
          </cell>
          <cell r="FH346">
            <v>0</v>
          </cell>
          <cell r="FI346">
            <v>0</v>
          </cell>
          <cell r="FJ346">
            <v>0</v>
          </cell>
          <cell r="FK346">
            <v>0</v>
          </cell>
          <cell r="FL346">
            <v>0</v>
          </cell>
          <cell r="FM346">
            <v>0</v>
          </cell>
          <cell r="FN346">
            <v>0</v>
          </cell>
          <cell r="FO346">
            <v>0</v>
          </cell>
          <cell r="FP346">
            <v>0</v>
          </cell>
          <cell r="FQ346">
            <v>0</v>
          </cell>
          <cell r="FR346">
            <v>0</v>
          </cell>
          <cell r="FS346">
            <v>0</v>
          </cell>
          <cell r="FT346">
            <v>0</v>
          </cell>
          <cell r="FU346">
            <v>0</v>
          </cell>
          <cell r="FV346">
            <v>0</v>
          </cell>
          <cell r="FW346">
            <v>0</v>
          </cell>
          <cell r="FX346">
            <v>0</v>
          </cell>
          <cell r="FY346">
            <v>0</v>
          </cell>
          <cell r="FZ346">
            <v>0</v>
          </cell>
          <cell r="GA346">
            <v>0</v>
          </cell>
          <cell r="GB346">
            <v>0</v>
          </cell>
          <cell r="GC346">
            <v>0</v>
          </cell>
          <cell r="GD346">
            <v>0</v>
          </cell>
          <cell r="GE346">
            <v>0</v>
          </cell>
          <cell r="GF346">
            <v>0</v>
          </cell>
          <cell r="GG346">
            <v>0</v>
          </cell>
          <cell r="GH346">
            <v>0</v>
          </cell>
          <cell r="GI346">
            <v>0</v>
          </cell>
          <cell r="GJ346">
            <v>0</v>
          </cell>
          <cell r="GK346">
            <v>0</v>
          </cell>
          <cell r="GL346">
            <v>0</v>
          </cell>
          <cell r="GM346">
            <v>0</v>
          </cell>
          <cell r="GN346">
            <v>0</v>
          </cell>
          <cell r="GO346">
            <v>0</v>
          </cell>
          <cell r="GP346">
            <v>0</v>
          </cell>
          <cell r="GQ346">
            <v>0</v>
          </cell>
          <cell r="GR346">
            <v>0</v>
          </cell>
          <cell r="GS346">
            <v>0</v>
          </cell>
          <cell r="GT346">
            <v>0</v>
          </cell>
          <cell r="GU346">
            <v>0</v>
          </cell>
          <cell r="GV346">
            <v>0</v>
          </cell>
          <cell r="GW346">
            <v>0</v>
          </cell>
          <cell r="GX346" t="str">
            <v>&lt;--ADMw_P--</v>
          </cell>
          <cell r="GY346">
            <v>0</v>
          </cell>
          <cell r="GZ346">
            <v>0</v>
          </cell>
          <cell r="HA346">
            <v>0</v>
          </cell>
          <cell r="HB346">
            <v>0</v>
          </cell>
          <cell r="HC346">
            <v>0</v>
          </cell>
          <cell r="HD346" t="str">
            <v>&lt;--Spacer--&gt;</v>
          </cell>
          <cell r="HE346" t="str">
            <v>&lt;--Spacer--&gt;</v>
          </cell>
          <cell r="HF346" t="str">
            <v>&lt;--Spacer--&gt;</v>
          </cell>
          <cell r="HG346" t="str">
            <v>&lt;--Spacer--&gt;</v>
          </cell>
          <cell r="HI346">
            <v>316359</v>
          </cell>
          <cell r="HJ346">
            <v>0</v>
          </cell>
          <cell r="HK346">
            <v>0</v>
          </cell>
          <cell r="HL346">
            <v>0</v>
          </cell>
          <cell r="HM346">
            <v>0</v>
          </cell>
          <cell r="HN346">
            <v>0</v>
          </cell>
          <cell r="HO346">
            <v>0</v>
          </cell>
          <cell r="HP346">
            <v>0</v>
          </cell>
          <cell r="HQ346">
            <v>1</v>
          </cell>
          <cell r="HR346">
            <v>0</v>
          </cell>
          <cell r="HS346">
            <v>0</v>
          </cell>
          <cell r="HT346">
            <v>0</v>
          </cell>
          <cell r="HU346">
            <v>0</v>
          </cell>
          <cell r="HV346">
            <v>0</v>
          </cell>
          <cell r="HW346">
            <v>0</v>
          </cell>
          <cell r="HX346" t="str">
            <v>--ADMw_O--&gt;</v>
          </cell>
          <cell r="HY346">
            <v>0</v>
          </cell>
          <cell r="HZ346">
            <v>0</v>
          </cell>
          <cell r="IA346">
            <v>0</v>
          </cell>
          <cell r="IB346">
            <v>0</v>
          </cell>
          <cell r="IC346">
            <v>0</v>
          </cell>
          <cell r="ID346">
            <v>0</v>
          </cell>
          <cell r="IE346">
            <v>0</v>
          </cell>
          <cell r="IF346">
            <v>0</v>
          </cell>
          <cell r="IG346">
            <v>0</v>
          </cell>
          <cell r="IH346">
            <v>0</v>
          </cell>
          <cell r="II346">
            <v>0</v>
          </cell>
          <cell r="IJ346">
            <v>0</v>
          </cell>
          <cell r="IK346">
            <v>0</v>
          </cell>
          <cell r="IL346">
            <v>0</v>
          </cell>
          <cell r="IM346">
            <v>0</v>
          </cell>
          <cell r="IN346">
            <v>0</v>
          </cell>
          <cell r="IO346">
            <v>0</v>
          </cell>
          <cell r="IP346">
            <v>0</v>
          </cell>
          <cell r="IQ346">
            <v>0</v>
          </cell>
          <cell r="IR346">
            <v>0</v>
          </cell>
          <cell r="IS346">
            <v>0</v>
          </cell>
          <cell r="IT346">
            <v>0</v>
          </cell>
          <cell r="IU346">
            <v>0</v>
          </cell>
          <cell r="IV346">
            <v>0</v>
          </cell>
          <cell r="IW346">
            <v>0</v>
          </cell>
          <cell r="IX346">
            <v>0</v>
          </cell>
          <cell r="IY346">
            <v>0</v>
          </cell>
          <cell r="IZ346">
            <v>0</v>
          </cell>
          <cell r="JA346">
            <v>0</v>
          </cell>
          <cell r="JB346">
            <v>0</v>
          </cell>
          <cell r="JC346">
            <v>0</v>
          </cell>
          <cell r="JD346">
            <v>0</v>
          </cell>
          <cell r="JE346">
            <v>0</v>
          </cell>
          <cell r="JF346">
            <v>0</v>
          </cell>
          <cell r="JG346">
            <v>0</v>
          </cell>
          <cell r="JH346">
            <v>0</v>
          </cell>
          <cell r="JI346">
            <v>0</v>
          </cell>
          <cell r="JJ346">
            <v>0</v>
          </cell>
          <cell r="JK346">
            <v>0</v>
          </cell>
          <cell r="JL346" t="str">
            <v>&lt;--ADMw_O--</v>
          </cell>
          <cell r="JM346">
            <v>0</v>
          </cell>
          <cell r="JN346">
            <v>0</v>
          </cell>
          <cell r="JO346">
            <v>0</v>
          </cell>
          <cell r="JP346">
            <v>0</v>
          </cell>
          <cell r="JQ346">
            <v>0</v>
          </cell>
          <cell r="JR346">
            <v>43640.35126797454</v>
          </cell>
          <cell r="JS346">
            <v>2</v>
          </cell>
          <cell r="JT346">
            <v>1</v>
          </cell>
        </row>
        <row r="347">
          <cell r="A347">
            <v>2058</v>
          </cell>
          <cell r="B347">
            <v>2058</v>
          </cell>
          <cell r="C347" t="str">
            <v>19000</v>
          </cell>
          <cell r="D347" t="str">
            <v>Lake</v>
          </cell>
          <cell r="E347" t="str">
            <v>Lake ESD</v>
          </cell>
          <cell r="H347">
            <v>683000</v>
          </cell>
          <cell r="I347">
            <v>0</v>
          </cell>
          <cell r="J347">
            <v>0</v>
          </cell>
          <cell r="K347">
            <v>0</v>
          </cell>
          <cell r="L347">
            <v>0</v>
          </cell>
          <cell r="M347">
            <v>0</v>
          </cell>
          <cell r="N347">
            <v>0</v>
          </cell>
          <cell r="O347">
            <v>0</v>
          </cell>
          <cell r="P347">
            <v>1</v>
          </cell>
          <cell r="Q347">
            <v>0</v>
          </cell>
          <cell r="R347">
            <v>0</v>
          </cell>
          <cell r="S347">
            <v>0</v>
          </cell>
          <cell r="T347">
            <v>0</v>
          </cell>
          <cell r="U347">
            <v>0</v>
          </cell>
          <cell r="V347" t="str">
            <v>--ADMw_F--&gt;</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v>0</v>
          </cell>
          <cell r="BA347">
            <v>0</v>
          </cell>
          <cell r="BB347">
            <v>0</v>
          </cell>
          <cell r="BC347">
            <v>0</v>
          </cell>
          <cell r="BD347">
            <v>0</v>
          </cell>
          <cell r="BE347">
            <v>0</v>
          </cell>
          <cell r="BF347">
            <v>0</v>
          </cell>
          <cell r="BG347">
            <v>0</v>
          </cell>
          <cell r="BH347">
            <v>0</v>
          </cell>
          <cell r="BI347">
            <v>0</v>
          </cell>
          <cell r="BJ347">
            <v>0</v>
          </cell>
          <cell r="BK347">
            <v>0</v>
          </cell>
          <cell r="BL347">
            <v>0</v>
          </cell>
          <cell r="BM347">
            <v>0</v>
          </cell>
          <cell r="BN347" t="str">
            <v>&lt;--ADMw_F--</v>
          </cell>
          <cell r="BO347">
            <v>0</v>
          </cell>
          <cell r="BP347">
            <v>0</v>
          </cell>
          <cell r="BQ347">
            <v>0</v>
          </cell>
          <cell r="BR347">
            <v>0</v>
          </cell>
          <cell r="BS347">
            <v>0</v>
          </cell>
          <cell r="BT347" t="str">
            <v>&lt;--Spacer--&gt;</v>
          </cell>
          <cell r="BU347" t="str">
            <v>&lt;--Spacer--&gt;</v>
          </cell>
          <cell r="BV347" t="str">
            <v>&lt;--Spacer--&gt;</v>
          </cell>
          <cell r="BW347" t="str">
            <v>&lt;--Spacer--&gt;</v>
          </cell>
          <cell r="BY347">
            <v>640000</v>
          </cell>
          <cell r="BZ347">
            <v>0</v>
          </cell>
          <cell r="CA347">
            <v>0</v>
          </cell>
          <cell r="CB347">
            <v>0</v>
          </cell>
          <cell r="CC347">
            <v>0</v>
          </cell>
          <cell r="CD347">
            <v>0</v>
          </cell>
          <cell r="CE347">
            <v>0</v>
          </cell>
          <cell r="CF347">
            <v>0</v>
          </cell>
          <cell r="CG347">
            <v>2</v>
          </cell>
          <cell r="CH347">
            <v>0</v>
          </cell>
          <cell r="CI347">
            <v>0</v>
          </cell>
          <cell r="CJ347">
            <v>0</v>
          </cell>
          <cell r="CK347">
            <v>0</v>
          </cell>
          <cell r="CL347">
            <v>0</v>
          </cell>
          <cell r="CM347">
            <v>0</v>
          </cell>
          <cell r="CN347" t="str">
            <v>--ADMw_C--&gt;</v>
          </cell>
          <cell r="CO347">
            <v>0</v>
          </cell>
          <cell r="CP347">
            <v>0</v>
          </cell>
          <cell r="CQ347">
            <v>0</v>
          </cell>
          <cell r="CR347">
            <v>0</v>
          </cell>
          <cell r="CS347">
            <v>0</v>
          </cell>
          <cell r="CT347">
            <v>0</v>
          </cell>
          <cell r="CU347">
            <v>0</v>
          </cell>
          <cell r="CV347">
            <v>0</v>
          </cell>
          <cell r="CW347">
            <v>0</v>
          </cell>
          <cell r="CX347">
            <v>0</v>
          </cell>
          <cell r="CY347">
            <v>0</v>
          </cell>
          <cell r="CZ347">
            <v>0</v>
          </cell>
          <cell r="DA347">
            <v>0</v>
          </cell>
          <cell r="DB347">
            <v>0</v>
          </cell>
          <cell r="DC347">
            <v>0</v>
          </cell>
          <cell r="DD347">
            <v>0</v>
          </cell>
          <cell r="DE347">
            <v>0</v>
          </cell>
          <cell r="DF347">
            <v>0</v>
          </cell>
          <cell r="DG347">
            <v>0</v>
          </cell>
          <cell r="DH347">
            <v>0</v>
          </cell>
          <cell r="DI347">
            <v>0</v>
          </cell>
          <cell r="DJ347">
            <v>0</v>
          </cell>
          <cell r="DK347">
            <v>0</v>
          </cell>
          <cell r="DL347">
            <v>0</v>
          </cell>
          <cell r="DM347">
            <v>0</v>
          </cell>
          <cell r="DN347">
            <v>0</v>
          </cell>
          <cell r="DO347">
            <v>0</v>
          </cell>
          <cell r="DP347">
            <v>0</v>
          </cell>
          <cell r="DQ347">
            <v>0</v>
          </cell>
          <cell r="DR347">
            <v>0</v>
          </cell>
          <cell r="DS347">
            <v>0</v>
          </cell>
          <cell r="DT347">
            <v>0</v>
          </cell>
          <cell r="DU347">
            <v>0</v>
          </cell>
          <cell r="DV347">
            <v>0</v>
          </cell>
          <cell r="DW347">
            <v>0</v>
          </cell>
          <cell r="DX347">
            <v>0</v>
          </cell>
          <cell r="DY347">
            <v>0</v>
          </cell>
          <cell r="DZ347">
            <v>0</v>
          </cell>
          <cell r="EA347">
            <v>0</v>
          </cell>
          <cell r="EB347">
            <v>0</v>
          </cell>
          <cell r="EC347">
            <v>0</v>
          </cell>
          <cell r="ED347">
            <v>0</v>
          </cell>
          <cell r="EE347">
            <v>0</v>
          </cell>
          <cell r="EF347" t="str">
            <v>&lt;--ADMw_C--</v>
          </cell>
          <cell r="EG347">
            <v>0</v>
          </cell>
          <cell r="EH347">
            <v>0</v>
          </cell>
          <cell r="EI347">
            <v>0</v>
          </cell>
          <cell r="EJ347">
            <v>0</v>
          </cell>
          <cell r="EK347">
            <v>0</v>
          </cell>
          <cell r="EL347" t="str">
            <v>&lt;--Spacer--&gt;</v>
          </cell>
          <cell r="EM347" t="str">
            <v>&lt;--Spacer--&gt;</v>
          </cell>
          <cell r="EN347" t="str">
            <v>&lt;--Spacer--&gt;</v>
          </cell>
          <cell r="EO347" t="str">
            <v>&lt;--Spacer--&gt;</v>
          </cell>
          <cell r="EQ347">
            <v>623105</v>
          </cell>
          <cell r="ER347">
            <v>0</v>
          </cell>
          <cell r="ES347">
            <v>0</v>
          </cell>
          <cell r="ET347">
            <v>0</v>
          </cell>
          <cell r="EU347">
            <v>0</v>
          </cell>
          <cell r="EV347">
            <v>0</v>
          </cell>
          <cell r="EW347">
            <v>0</v>
          </cell>
          <cell r="EX347">
            <v>0</v>
          </cell>
          <cell r="EY347">
            <v>1</v>
          </cell>
          <cell r="EZ347">
            <v>0</v>
          </cell>
          <cell r="FA347">
            <v>0</v>
          </cell>
          <cell r="FB347">
            <v>0</v>
          </cell>
          <cell r="FC347">
            <v>0</v>
          </cell>
          <cell r="FD347">
            <v>0</v>
          </cell>
          <cell r="FE347">
            <v>0</v>
          </cell>
          <cell r="FF347" t="str">
            <v>--ADMw_P--&gt;</v>
          </cell>
          <cell r="FG347">
            <v>0</v>
          </cell>
          <cell r="FH347">
            <v>0</v>
          </cell>
          <cell r="FI347">
            <v>0</v>
          </cell>
          <cell r="FJ347">
            <v>0</v>
          </cell>
          <cell r="FK347">
            <v>0</v>
          </cell>
          <cell r="FL347">
            <v>0</v>
          </cell>
          <cell r="FM347">
            <v>0</v>
          </cell>
          <cell r="FN347">
            <v>0</v>
          </cell>
          <cell r="FO347">
            <v>0</v>
          </cell>
          <cell r="FP347">
            <v>0</v>
          </cell>
          <cell r="FQ347">
            <v>0</v>
          </cell>
          <cell r="FR347">
            <v>0</v>
          </cell>
          <cell r="FS347">
            <v>0</v>
          </cell>
          <cell r="FT347">
            <v>0</v>
          </cell>
          <cell r="FU347">
            <v>0</v>
          </cell>
          <cell r="FV347">
            <v>0</v>
          </cell>
          <cell r="FW347">
            <v>0</v>
          </cell>
          <cell r="FX347">
            <v>0</v>
          </cell>
          <cell r="FY347">
            <v>0</v>
          </cell>
          <cell r="FZ347">
            <v>0</v>
          </cell>
          <cell r="GA347">
            <v>0</v>
          </cell>
          <cell r="GB347">
            <v>0</v>
          </cell>
          <cell r="GC347">
            <v>0</v>
          </cell>
          <cell r="GD347">
            <v>0</v>
          </cell>
          <cell r="GE347">
            <v>0</v>
          </cell>
          <cell r="GF347">
            <v>0</v>
          </cell>
          <cell r="GG347">
            <v>0</v>
          </cell>
          <cell r="GH347">
            <v>0</v>
          </cell>
          <cell r="GI347">
            <v>0</v>
          </cell>
          <cell r="GJ347">
            <v>0</v>
          </cell>
          <cell r="GK347">
            <v>0</v>
          </cell>
          <cell r="GL347">
            <v>0</v>
          </cell>
          <cell r="GM347">
            <v>0</v>
          </cell>
          <cell r="GN347">
            <v>0</v>
          </cell>
          <cell r="GO347">
            <v>0</v>
          </cell>
          <cell r="GP347">
            <v>0</v>
          </cell>
          <cell r="GQ347">
            <v>0</v>
          </cell>
          <cell r="GR347">
            <v>0</v>
          </cell>
          <cell r="GS347">
            <v>0</v>
          </cell>
          <cell r="GT347">
            <v>0</v>
          </cell>
          <cell r="GU347">
            <v>0</v>
          </cell>
          <cell r="GV347">
            <v>0</v>
          </cell>
          <cell r="GW347">
            <v>0</v>
          </cell>
          <cell r="GX347" t="str">
            <v>&lt;--ADMw_P--</v>
          </cell>
          <cell r="GY347">
            <v>0</v>
          </cell>
          <cell r="GZ347">
            <v>0</v>
          </cell>
          <cell r="HA347">
            <v>0</v>
          </cell>
          <cell r="HB347">
            <v>0</v>
          </cell>
          <cell r="HC347">
            <v>0</v>
          </cell>
          <cell r="HD347" t="str">
            <v>&lt;--Spacer--&gt;</v>
          </cell>
          <cell r="HE347" t="str">
            <v>&lt;--Spacer--&gt;</v>
          </cell>
          <cell r="HF347" t="str">
            <v>&lt;--Spacer--&gt;</v>
          </cell>
          <cell r="HG347" t="str">
            <v>&lt;--Spacer--&gt;</v>
          </cell>
          <cell r="HI347">
            <v>620498</v>
          </cell>
          <cell r="HJ347">
            <v>0</v>
          </cell>
          <cell r="HK347">
            <v>0</v>
          </cell>
          <cell r="HL347">
            <v>0</v>
          </cell>
          <cell r="HM347">
            <v>0</v>
          </cell>
          <cell r="HN347">
            <v>0</v>
          </cell>
          <cell r="HO347">
            <v>0</v>
          </cell>
          <cell r="HP347">
            <v>0</v>
          </cell>
          <cell r="HQ347">
            <v>5.56</v>
          </cell>
          <cell r="HR347">
            <v>0</v>
          </cell>
          <cell r="HS347">
            <v>0</v>
          </cell>
          <cell r="HT347">
            <v>0</v>
          </cell>
          <cell r="HU347">
            <v>0</v>
          </cell>
          <cell r="HV347">
            <v>0</v>
          </cell>
          <cell r="HW347">
            <v>0</v>
          </cell>
          <cell r="HX347" t="str">
            <v>--ADMw_O--&gt;</v>
          </cell>
          <cell r="HY347">
            <v>0</v>
          </cell>
          <cell r="HZ347">
            <v>0</v>
          </cell>
          <cell r="IA347">
            <v>0</v>
          </cell>
          <cell r="IB347">
            <v>0</v>
          </cell>
          <cell r="IC347">
            <v>0</v>
          </cell>
          <cell r="ID347">
            <v>0</v>
          </cell>
          <cell r="IE347">
            <v>0</v>
          </cell>
          <cell r="IF347">
            <v>0</v>
          </cell>
          <cell r="IG347">
            <v>0</v>
          </cell>
          <cell r="IH347">
            <v>0</v>
          </cell>
          <cell r="II347">
            <v>0</v>
          </cell>
          <cell r="IJ347">
            <v>0</v>
          </cell>
          <cell r="IK347">
            <v>0</v>
          </cell>
          <cell r="IL347">
            <v>0</v>
          </cell>
          <cell r="IM347">
            <v>0</v>
          </cell>
          <cell r="IN347">
            <v>0</v>
          </cell>
          <cell r="IO347">
            <v>0</v>
          </cell>
          <cell r="IP347">
            <v>0</v>
          </cell>
          <cell r="IQ347">
            <v>0</v>
          </cell>
          <cell r="IR347">
            <v>0</v>
          </cell>
          <cell r="IS347">
            <v>0</v>
          </cell>
          <cell r="IT347">
            <v>0</v>
          </cell>
          <cell r="IU347">
            <v>0</v>
          </cell>
          <cell r="IV347">
            <v>0</v>
          </cell>
          <cell r="IW347">
            <v>0</v>
          </cell>
          <cell r="IX347">
            <v>0</v>
          </cell>
          <cell r="IY347">
            <v>0</v>
          </cell>
          <cell r="IZ347">
            <v>0</v>
          </cell>
          <cell r="JA347">
            <v>0</v>
          </cell>
          <cell r="JB347">
            <v>0</v>
          </cell>
          <cell r="JC347">
            <v>0</v>
          </cell>
          <cell r="JD347">
            <v>0</v>
          </cell>
          <cell r="JE347">
            <v>0</v>
          </cell>
          <cell r="JF347">
            <v>0</v>
          </cell>
          <cell r="JG347">
            <v>0</v>
          </cell>
          <cell r="JH347">
            <v>0</v>
          </cell>
          <cell r="JI347">
            <v>0</v>
          </cell>
          <cell r="JJ347">
            <v>0</v>
          </cell>
          <cell r="JK347">
            <v>0</v>
          </cell>
          <cell r="JL347" t="str">
            <v>&lt;--ADMw_O--</v>
          </cell>
          <cell r="JM347">
            <v>0</v>
          </cell>
          <cell r="JN347">
            <v>0</v>
          </cell>
          <cell r="JO347">
            <v>0</v>
          </cell>
          <cell r="JP347">
            <v>0</v>
          </cell>
          <cell r="JQ347">
            <v>0</v>
          </cell>
          <cell r="JR347">
            <v>43640.35126797454</v>
          </cell>
          <cell r="JS347">
            <v>2</v>
          </cell>
          <cell r="JT347">
            <v>1</v>
          </cell>
        </row>
        <row r="348">
          <cell r="A348">
            <v>2064</v>
          </cell>
          <cell r="B348">
            <v>2064</v>
          </cell>
          <cell r="C348" t="str">
            <v>20000</v>
          </cell>
          <cell r="D348" t="str">
            <v>Lane</v>
          </cell>
          <cell r="E348" t="str">
            <v>Lane ESD</v>
          </cell>
          <cell r="H348">
            <v>7440000</v>
          </cell>
          <cell r="I348">
            <v>0</v>
          </cell>
          <cell r="J348">
            <v>0</v>
          </cell>
          <cell r="K348">
            <v>0</v>
          </cell>
          <cell r="L348">
            <v>40000</v>
          </cell>
          <cell r="M348">
            <v>0</v>
          </cell>
          <cell r="N348">
            <v>3000</v>
          </cell>
          <cell r="O348">
            <v>0</v>
          </cell>
          <cell r="P348">
            <v>11.76</v>
          </cell>
          <cell r="Q348">
            <v>0</v>
          </cell>
          <cell r="R348">
            <v>0</v>
          </cell>
          <cell r="S348">
            <v>0</v>
          </cell>
          <cell r="T348">
            <v>0</v>
          </cell>
          <cell r="U348">
            <v>0</v>
          </cell>
          <cell r="V348" t="str">
            <v>--ADMw_F--&gt;</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cell r="AS348">
            <v>0</v>
          </cell>
          <cell r="AT348">
            <v>0</v>
          </cell>
          <cell r="AU348">
            <v>0</v>
          </cell>
          <cell r="AV348">
            <v>0</v>
          </cell>
          <cell r="AW348">
            <v>0</v>
          </cell>
          <cell r="AX348">
            <v>0</v>
          </cell>
          <cell r="AY348">
            <v>0</v>
          </cell>
          <cell r="AZ348">
            <v>0</v>
          </cell>
          <cell r="BA348">
            <v>0</v>
          </cell>
          <cell r="BB348">
            <v>0</v>
          </cell>
          <cell r="BC348">
            <v>0</v>
          </cell>
          <cell r="BD348">
            <v>0</v>
          </cell>
          <cell r="BE348">
            <v>0</v>
          </cell>
          <cell r="BF348">
            <v>0</v>
          </cell>
          <cell r="BG348">
            <v>0</v>
          </cell>
          <cell r="BH348">
            <v>0</v>
          </cell>
          <cell r="BI348">
            <v>0</v>
          </cell>
          <cell r="BJ348">
            <v>0</v>
          </cell>
          <cell r="BK348">
            <v>0</v>
          </cell>
          <cell r="BL348">
            <v>0</v>
          </cell>
          <cell r="BM348">
            <v>0</v>
          </cell>
          <cell r="BN348" t="str">
            <v>&lt;--ADMw_F--</v>
          </cell>
          <cell r="BO348">
            <v>0</v>
          </cell>
          <cell r="BP348">
            <v>0</v>
          </cell>
          <cell r="BQ348">
            <v>0</v>
          </cell>
          <cell r="BR348">
            <v>0</v>
          </cell>
          <cell r="BS348">
            <v>0</v>
          </cell>
          <cell r="BT348" t="str">
            <v>&lt;--Spacer--&gt;</v>
          </cell>
          <cell r="BU348" t="str">
            <v>&lt;--Spacer--&gt;</v>
          </cell>
          <cell r="BV348" t="str">
            <v>&lt;--Spacer--&gt;</v>
          </cell>
          <cell r="BW348" t="str">
            <v>&lt;--Spacer--&gt;</v>
          </cell>
          <cell r="BY348">
            <v>7359000</v>
          </cell>
          <cell r="BZ348">
            <v>0</v>
          </cell>
          <cell r="CA348">
            <v>0</v>
          </cell>
          <cell r="CB348">
            <v>0</v>
          </cell>
          <cell r="CC348">
            <v>40000</v>
          </cell>
          <cell r="CD348">
            <v>0</v>
          </cell>
          <cell r="CE348">
            <v>3000</v>
          </cell>
          <cell r="CF348">
            <v>0</v>
          </cell>
          <cell r="CG348">
            <v>11.86</v>
          </cell>
          <cell r="CH348">
            <v>0</v>
          </cell>
          <cell r="CI348">
            <v>0</v>
          </cell>
          <cell r="CJ348">
            <v>0</v>
          </cell>
          <cell r="CK348">
            <v>0</v>
          </cell>
          <cell r="CL348">
            <v>0</v>
          </cell>
          <cell r="CM348">
            <v>0</v>
          </cell>
          <cell r="CN348" t="str">
            <v>--ADMw_C--&gt;</v>
          </cell>
          <cell r="CO348">
            <v>0</v>
          </cell>
          <cell r="CP348">
            <v>0</v>
          </cell>
          <cell r="CQ348">
            <v>0</v>
          </cell>
          <cell r="CR348">
            <v>0</v>
          </cell>
          <cell r="CS348">
            <v>0</v>
          </cell>
          <cell r="CT348">
            <v>0</v>
          </cell>
          <cell r="CU348">
            <v>0</v>
          </cell>
          <cell r="CV348">
            <v>0</v>
          </cell>
          <cell r="CW348">
            <v>0</v>
          </cell>
          <cell r="CX348">
            <v>0</v>
          </cell>
          <cell r="CY348">
            <v>0</v>
          </cell>
          <cell r="CZ348">
            <v>0</v>
          </cell>
          <cell r="DA348">
            <v>0</v>
          </cell>
          <cell r="DB348">
            <v>0</v>
          </cell>
          <cell r="DC348">
            <v>0</v>
          </cell>
          <cell r="DD348">
            <v>0</v>
          </cell>
          <cell r="DE348">
            <v>0</v>
          </cell>
          <cell r="DF348">
            <v>0</v>
          </cell>
          <cell r="DG348">
            <v>0</v>
          </cell>
          <cell r="DH348">
            <v>0</v>
          </cell>
          <cell r="DI348">
            <v>0</v>
          </cell>
          <cell r="DJ348">
            <v>0</v>
          </cell>
          <cell r="DK348">
            <v>0</v>
          </cell>
          <cell r="DL348">
            <v>0</v>
          </cell>
          <cell r="DM348">
            <v>0</v>
          </cell>
          <cell r="DN348">
            <v>0</v>
          </cell>
          <cell r="DO348">
            <v>0</v>
          </cell>
          <cell r="DP348">
            <v>0</v>
          </cell>
          <cell r="DQ348">
            <v>0</v>
          </cell>
          <cell r="DR348">
            <v>0</v>
          </cell>
          <cell r="DS348">
            <v>0</v>
          </cell>
          <cell r="DT348">
            <v>0</v>
          </cell>
          <cell r="DU348">
            <v>0</v>
          </cell>
          <cell r="DV348">
            <v>0</v>
          </cell>
          <cell r="DW348">
            <v>0</v>
          </cell>
          <cell r="DX348">
            <v>0</v>
          </cell>
          <cell r="DY348">
            <v>0</v>
          </cell>
          <cell r="DZ348">
            <v>0</v>
          </cell>
          <cell r="EA348">
            <v>0</v>
          </cell>
          <cell r="EB348">
            <v>0</v>
          </cell>
          <cell r="EC348">
            <v>0</v>
          </cell>
          <cell r="ED348">
            <v>0</v>
          </cell>
          <cell r="EE348">
            <v>0</v>
          </cell>
          <cell r="EF348" t="str">
            <v>&lt;--ADMw_C--</v>
          </cell>
          <cell r="EG348">
            <v>0</v>
          </cell>
          <cell r="EH348">
            <v>0</v>
          </cell>
          <cell r="EI348">
            <v>0</v>
          </cell>
          <cell r="EJ348">
            <v>0</v>
          </cell>
          <cell r="EK348">
            <v>0</v>
          </cell>
          <cell r="EL348" t="str">
            <v>&lt;--Spacer--&gt;</v>
          </cell>
          <cell r="EM348" t="str">
            <v>&lt;--Spacer--&gt;</v>
          </cell>
          <cell r="EN348" t="str">
            <v>&lt;--Spacer--&gt;</v>
          </cell>
          <cell r="EO348" t="str">
            <v>&lt;--Spacer--&gt;</v>
          </cell>
          <cell r="EQ348">
            <v>6929506</v>
          </cell>
          <cell r="ER348">
            <v>0</v>
          </cell>
          <cell r="ES348">
            <v>0</v>
          </cell>
          <cell r="ET348">
            <v>0</v>
          </cell>
          <cell r="EU348">
            <v>63156</v>
          </cell>
          <cell r="EV348">
            <v>0</v>
          </cell>
          <cell r="EW348">
            <v>0</v>
          </cell>
          <cell r="EX348">
            <v>0</v>
          </cell>
          <cell r="EY348">
            <v>11.76</v>
          </cell>
          <cell r="EZ348">
            <v>0</v>
          </cell>
          <cell r="FA348">
            <v>0</v>
          </cell>
          <cell r="FB348">
            <v>0</v>
          </cell>
          <cell r="FC348">
            <v>0</v>
          </cell>
          <cell r="FD348">
            <v>0</v>
          </cell>
          <cell r="FE348">
            <v>0</v>
          </cell>
          <cell r="FF348" t="str">
            <v>--ADMw_P--&gt;</v>
          </cell>
          <cell r="FG348">
            <v>0</v>
          </cell>
          <cell r="FH348">
            <v>0</v>
          </cell>
          <cell r="FI348">
            <v>0</v>
          </cell>
          <cell r="FJ348">
            <v>0</v>
          </cell>
          <cell r="FK348">
            <v>0</v>
          </cell>
          <cell r="FL348">
            <v>0</v>
          </cell>
          <cell r="FM348">
            <v>0</v>
          </cell>
          <cell r="FN348">
            <v>0</v>
          </cell>
          <cell r="FO348">
            <v>0</v>
          </cell>
          <cell r="FP348">
            <v>0</v>
          </cell>
          <cell r="FQ348">
            <v>0</v>
          </cell>
          <cell r="FR348">
            <v>0</v>
          </cell>
          <cell r="FS348">
            <v>0</v>
          </cell>
          <cell r="FT348">
            <v>0</v>
          </cell>
          <cell r="FU348">
            <v>0</v>
          </cell>
          <cell r="FV348">
            <v>0</v>
          </cell>
          <cell r="FW348">
            <v>0</v>
          </cell>
          <cell r="FX348">
            <v>0</v>
          </cell>
          <cell r="FY348">
            <v>0</v>
          </cell>
          <cell r="FZ348">
            <v>0</v>
          </cell>
          <cell r="GA348">
            <v>0</v>
          </cell>
          <cell r="GB348">
            <v>0</v>
          </cell>
          <cell r="GC348">
            <v>0</v>
          </cell>
          <cell r="GD348">
            <v>0</v>
          </cell>
          <cell r="GE348">
            <v>0</v>
          </cell>
          <cell r="GF348">
            <v>0</v>
          </cell>
          <cell r="GG348">
            <v>0</v>
          </cell>
          <cell r="GH348">
            <v>0</v>
          </cell>
          <cell r="GI348">
            <v>0</v>
          </cell>
          <cell r="GJ348">
            <v>0</v>
          </cell>
          <cell r="GK348">
            <v>0</v>
          </cell>
          <cell r="GL348">
            <v>0</v>
          </cell>
          <cell r="GM348">
            <v>0</v>
          </cell>
          <cell r="GN348">
            <v>0</v>
          </cell>
          <cell r="GO348">
            <v>0</v>
          </cell>
          <cell r="GP348">
            <v>0</v>
          </cell>
          <cell r="GQ348">
            <v>0</v>
          </cell>
          <cell r="GR348">
            <v>0</v>
          </cell>
          <cell r="GS348">
            <v>0</v>
          </cell>
          <cell r="GT348">
            <v>0</v>
          </cell>
          <cell r="GU348">
            <v>0</v>
          </cell>
          <cell r="GV348">
            <v>0</v>
          </cell>
          <cell r="GW348">
            <v>0</v>
          </cell>
          <cell r="GX348" t="str">
            <v>&lt;--ADMw_P--</v>
          </cell>
          <cell r="GY348">
            <v>0</v>
          </cell>
          <cell r="GZ348">
            <v>0</v>
          </cell>
          <cell r="HA348">
            <v>0</v>
          </cell>
          <cell r="HB348">
            <v>0</v>
          </cell>
          <cell r="HC348">
            <v>0</v>
          </cell>
          <cell r="HD348" t="str">
            <v>&lt;--Spacer--&gt;</v>
          </cell>
          <cell r="HE348" t="str">
            <v>&lt;--Spacer--&gt;</v>
          </cell>
          <cell r="HF348" t="str">
            <v>&lt;--Spacer--&gt;</v>
          </cell>
          <cell r="HG348" t="str">
            <v>&lt;--Spacer--&gt;</v>
          </cell>
          <cell r="HI348">
            <v>6598337</v>
          </cell>
          <cell r="HJ348">
            <v>0</v>
          </cell>
          <cell r="HK348">
            <v>0</v>
          </cell>
          <cell r="HL348">
            <v>0</v>
          </cell>
          <cell r="HM348">
            <v>51825</v>
          </cell>
          <cell r="HN348">
            <v>0</v>
          </cell>
          <cell r="HO348">
            <v>0</v>
          </cell>
          <cell r="HP348">
            <v>0</v>
          </cell>
          <cell r="HQ348">
            <v>9.69</v>
          </cell>
          <cell r="HR348">
            <v>0</v>
          </cell>
          <cell r="HS348">
            <v>0</v>
          </cell>
          <cell r="HT348">
            <v>0</v>
          </cell>
          <cell r="HU348">
            <v>0</v>
          </cell>
          <cell r="HV348">
            <v>0</v>
          </cell>
          <cell r="HW348">
            <v>0</v>
          </cell>
          <cell r="HX348" t="str">
            <v>--ADMw_O--&gt;</v>
          </cell>
          <cell r="HY348">
            <v>0</v>
          </cell>
          <cell r="HZ348">
            <v>0</v>
          </cell>
          <cell r="IA348">
            <v>0</v>
          </cell>
          <cell r="IB348">
            <v>0</v>
          </cell>
          <cell r="IC348">
            <v>0</v>
          </cell>
          <cell r="ID348">
            <v>0</v>
          </cell>
          <cell r="IE348">
            <v>0</v>
          </cell>
          <cell r="IF348">
            <v>0</v>
          </cell>
          <cell r="IG348">
            <v>0</v>
          </cell>
          <cell r="IH348">
            <v>0</v>
          </cell>
          <cell r="II348">
            <v>0</v>
          </cell>
          <cell r="IJ348">
            <v>0</v>
          </cell>
          <cell r="IK348">
            <v>0</v>
          </cell>
          <cell r="IL348">
            <v>0</v>
          </cell>
          <cell r="IM348">
            <v>0</v>
          </cell>
          <cell r="IN348">
            <v>0</v>
          </cell>
          <cell r="IO348">
            <v>0</v>
          </cell>
          <cell r="IP348">
            <v>0</v>
          </cell>
          <cell r="IQ348">
            <v>0</v>
          </cell>
          <cell r="IR348">
            <v>0</v>
          </cell>
          <cell r="IS348">
            <v>0</v>
          </cell>
          <cell r="IT348">
            <v>0</v>
          </cell>
          <cell r="IU348">
            <v>0</v>
          </cell>
          <cell r="IV348">
            <v>0</v>
          </cell>
          <cell r="IW348">
            <v>0</v>
          </cell>
          <cell r="IX348">
            <v>0</v>
          </cell>
          <cell r="IY348">
            <v>0</v>
          </cell>
          <cell r="IZ348">
            <v>0</v>
          </cell>
          <cell r="JA348">
            <v>0</v>
          </cell>
          <cell r="JB348">
            <v>0</v>
          </cell>
          <cell r="JC348">
            <v>0</v>
          </cell>
          <cell r="JD348">
            <v>0</v>
          </cell>
          <cell r="JE348">
            <v>0</v>
          </cell>
          <cell r="JF348">
            <v>0</v>
          </cell>
          <cell r="JG348">
            <v>0</v>
          </cell>
          <cell r="JH348">
            <v>0</v>
          </cell>
          <cell r="JI348">
            <v>0</v>
          </cell>
          <cell r="JJ348">
            <v>0</v>
          </cell>
          <cell r="JK348">
            <v>0</v>
          </cell>
          <cell r="JL348" t="str">
            <v>&lt;--ADMw_O--</v>
          </cell>
          <cell r="JM348">
            <v>0</v>
          </cell>
          <cell r="JN348">
            <v>0</v>
          </cell>
          <cell r="JO348">
            <v>0</v>
          </cell>
          <cell r="JP348">
            <v>0</v>
          </cell>
          <cell r="JQ348">
            <v>0</v>
          </cell>
          <cell r="JR348">
            <v>43640.35126797454</v>
          </cell>
          <cell r="JS348">
            <v>2</v>
          </cell>
          <cell r="JT348">
            <v>1</v>
          </cell>
        </row>
        <row r="349">
          <cell r="A349">
            <v>2098</v>
          </cell>
          <cell r="B349">
            <v>2098</v>
          </cell>
          <cell r="C349" t="str">
            <v>22000</v>
          </cell>
          <cell r="D349" t="str">
            <v>Linn</v>
          </cell>
          <cell r="E349" t="str">
            <v>Linn Benton Lincoln ESD</v>
          </cell>
          <cell r="H349">
            <v>7694622</v>
          </cell>
          <cell r="I349">
            <v>0</v>
          </cell>
          <cell r="J349">
            <v>0</v>
          </cell>
          <cell r="K349">
            <v>0</v>
          </cell>
          <cell r="L349">
            <v>120000</v>
          </cell>
          <cell r="M349">
            <v>0</v>
          </cell>
          <cell r="N349">
            <v>0</v>
          </cell>
          <cell r="O349">
            <v>0</v>
          </cell>
          <cell r="P349">
            <v>16.579999999999998</v>
          </cell>
          <cell r="Q349">
            <v>0</v>
          </cell>
          <cell r="R349">
            <v>0</v>
          </cell>
          <cell r="S349">
            <v>0</v>
          </cell>
          <cell r="T349">
            <v>0</v>
          </cell>
          <cell r="U349">
            <v>0</v>
          </cell>
          <cell r="V349" t="str">
            <v>--ADMw_F--&gt;</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cell r="AS349">
            <v>0</v>
          </cell>
          <cell r="AT349">
            <v>0</v>
          </cell>
          <cell r="AU349">
            <v>0</v>
          </cell>
          <cell r="AV349">
            <v>0</v>
          </cell>
          <cell r="AW349">
            <v>0</v>
          </cell>
          <cell r="AX349">
            <v>0</v>
          </cell>
          <cell r="AY349">
            <v>0</v>
          </cell>
          <cell r="AZ349">
            <v>0</v>
          </cell>
          <cell r="BA349">
            <v>0</v>
          </cell>
          <cell r="BB349">
            <v>0</v>
          </cell>
          <cell r="BC349">
            <v>0</v>
          </cell>
          <cell r="BD349">
            <v>0</v>
          </cell>
          <cell r="BE349">
            <v>0</v>
          </cell>
          <cell r="BF349">
            <v>0</v>
          </cell>
          <cell r="BG349">
            <v>0</v>
          </cell>
          <cell r="BH349">
            <v>0</v>
          </cell>
          <cell r="BI349">
            <v>0</v>
          </cell>
          <cell r="BJ349">
            <v>0</v>
          </cell>
          <cell r="BK349">
            <v>0</v>
          </cell>
          <cell r="BL349">
            <v>0</v>
          </cell>
          <cell r="BM349">
            <v>0</v>
          </cell>
          <cell r="BN349" t="str">
            <v>&lt;--ADMw_F--</v>
          </cell>
          <cell r="BO349">
            <v>0</v>
          </cell>
          <cell r="BP349">
            <v>0</v>
          </cell>
          <cell r="BQ349">
            <v>0</v>
          </cell>
          <cell r="BR349">
            <v>0</v>
          </cell>
          <cell r="BS349">
            <v>0</v>
          </cell>
          <cell r="BT349" t="str">
            <v>&lt;--Spacer--&gt;</v>
          </cell>
          <cell r="BU349" t="str">
            <v>&lt;--Spacer--&gt;</v>
          </cell>
          <cell r="BV349" t="str">
            <v>&lt;--Spacer--&gt;</v>
          </cell>
          <cell r="BW349" t="str">
            <v>&lt;--Spacer--&gt;</v>
          </cell>
          <cell r="BY349">
            <v>7400000</v>
          </cell>
          <cell r="BZ349">
            <v>0</v>
          </cell>
          <cell r="CA349">
            <v>0</v>
          </cell>
          <cell r="CB349">
            <v>0</v>
          </cell>
          <cell r="CC349">
            <v>120000</v>
          </cell>
          <cell r="CD349">
            <v>0</v>
          </cell>
          <cell r="CE349">
            <v>0</v>
          </cell>
          <cell r="CF349">
            <v>0</v>
          </cell>
          <cell r="CG349">
            <v>16.440000000000001</v>
          </cell>
          <cell r="CH349">
            <v>0</v>
          </cell>
          <cell r="CI349">
            <v>0</v>
          </cell>
          <cell r="CJ349">
            <v>0</v>
          </cell>
          <cell r="CK349">
            <v>0</v>
          </cell>
          <cell r="CL349">
            <v>0</v>
          </cell>
          <cell r="CM349">
            <v>0</v>
          </cell>
          <cell r="CN349" t="str">
            <v>--ADMw_C--&gt;</v>
          </cell>
          <cell r="CO349">
            <v>0</v>
          </cell>
          <cell r="CP349">
            <v>0</v>
          </cell>
          <cell r="CQ349">
            <v>0</v>
          </cell>
          <cell r="CR349">
            <v>0</v>
          </cell>
          <cell r="CS349">
            <v>0</v>
          </cell>
          <cell r="CT349">
            <v>0</v>
          </cell>
          <cell r="CU349">
            <v>0</v>
          </cell>
          <cell r="CV349">
            <v>0</v>
          </cell>
          <cell r="CW349">
            <v>0</v>
          </cell>
          <cell r="CX349">
            <v>0</v>
          </cell>
          <cell r="CY349">
            <v>0</v>
          </cell>
          <cell r="CZ349">
            <v>0</v>
          </cell>
          <cell r="DA349">
            <v>0</v>
          </cell>
          <cell r="DB349">
            <v>0</v>
          </cell>
          <cell r="DC349">
            <v>0</v>
          </cell>
          <cell r="DD349">
            <v>0</v>
          </cell>
          <cell r="DE349">
            <v>0</v>
          </cell>
          <cell r="DF349">
            <v>0</v>
          </cell>
          <cell r="DG349">
            <v>0</v>
          </cell>
          <cell r="DH349">
            <v>0</v>
          </cell>
          <cell r="DI349">
            <v>0</v>
          </cell>
          <cell r="DJ349">
            <v>0</v>
          </cell>
          <cell r="DK349">
            <v>0</v>
          </cell>
          <cell r="DL349">
            <v>0</v>
          </cell>
          <cell r="DM349">
            <v>0</v>
          </cell>
          <cell r="DN349">
            <v>0</v>
          </cell>
          <cell r="DO349">
            <v>0</v>
          </cell>
          <cell r="DP349">
            <v>0</v>
          </cell>
          <cell r="DQ349">
            <v>0</v>
          </cell>
          <cell r="DR349">
            <v>0</v>
          </cell>
          <cell r="DS349">
            <v>0</v>
          </cell>
          <cell r="DT349">
            <v>0</v>
          </cell>
          <cell r="DU349">
            <v>0</v>
          </cell>
          <cell r="DV349">
            <v>0</v>
          </cell>
          <cell r="DW349">
            <v>0</v>
          </cell>
          <cell r="DX349">
            <v>0</v>
          </cell>
          <cell r="DY349">
            <v>0</v>
          </cell>
          <cell r="DZ349">
            <v>0</v>
          </cell>
          <cell r="EA349">
            <v>0</v>
          </cell>
          <cell r="EB349">
            <v>0</v>
          </cell>
          <cell r="EC349">
            <v>0</v>
          </cell>
          <cell r="ED349">
            <v>0</v>
          </cell>
          <cell r="EE349">
            <v>0</v>
          </cell>
          <cell r="EF349" t="str">
            <v>&lt;--ADMw_C--</v>
          </cell>
          <cell r="EG349">
            <v>0</v>
          </cell>
          <cell r="EH349">
            <v>0</v>
          </cell>
          <cell r="EI349">
            <v>0</v>
          </cell>
          <cell r="EJ349">
            <v>0</v>
          </cell>
          <cell r="EK349">
            <v>0</v>
          </cell>
          <cell r="EL349" t="str">
            <v>&lt;--Spacer--&gt;</v>
          </cell>
          <cell r="EM349" t="str">
            <v>&lt;--Spacer--&gt;</v>
          </cell>
          <cell r="EN349" t="str">
            <v>&lt;--Spacer--&gt;</v>
          </cell>
          <cell r="EO349" t="str">
            <v>&lt;--Spacer--&gt;</v>
          </cell>
          <cell r="EQ349">
            <v>7346720</v>
          </cell>
          <cell r="ER349">
            <v>0</v>
          </cell>
          <cell r="ES349">
            <v>0</v>
          </cell>
          <cell r="ET349">
            <v>0</v>
          </cell>
          <cell r="EU349">
            <v>152307</v>
          </cell>
          <cell r="EV349">
            <v>0</v>
          </cell>
          <cell r="EW349">
            <v>0</v>
          </cell>
          <cell r="EX349">
            <v>0</v>
          </cell>
          <cell r="EY349">
            <v>16.579999999999998</v>
          </cell>
          <cell r="EZ349">
            <v>0</v>
          </cell>
          <cell r="FA349">
            <v>0</v>
          </cell>
          <cell r="FB349">
            <v>0</v>
          </cell>
          <cell r="FC349">
            <v>0</v>
          </cell>
          <cell r="FD349">
            <v>0</v>
          </cell>
          <cell r="FE349">
            <v>0</v>
          </cell>
          <cell r="FF349" t="str">
            <v>--ADMw_P--&gt;</v>
          </cell>
          <cell r="FG349">
            <v>0</v>
          </cell>
          <cell r="FH349">
            <v>0</v>
          </cell>
          <cell r="FI349">
            <v>0</v>
          </cell>
          <cell r="FJ349">
            <v>0</v>
          </cell>
          <cell r="FK349">
            <v>0</v>
          </cell>
          <cell r="FL349">
            <v>0</v>
          </cell>
          <cell r="FM349">
            <v>0</v>
          </cell>
          <cell r="FN349">
            <v>0</v>
          </cell>
          <cell r="FO349">
            <v>0</v>
          </cell>
          <cell r="FP349">
            <v>0</v>
          </cell>
          <cell r="FQ349">
            <v>0</v>
          </cell>
          <cell r="FR349">
            <v>0</v>
          </cell>
          <cell r="FS349">
            <v>0</v>
          </cell>
          <cell r="FT349">
            <v>0</v>
          </cell>
          <cell r="FU349">
            <v>0</v>
          </cell>
          <cell r="FV349">
            <v>0</v>
          </cell>
          <cell r="FW349">
            <v>0</v>
          </cell>
          <cell r="FX349">
            <v>0</v>
          </cell>
          <cell r="FY349">
            <v>0</v>
          </cell>
          <cell r="FZ349">
            <v>0</v>
          </cell>
          <cell r="GA349">
            <v>0</v>
          </cell>
          <cell r="GB349">
            <v>0</v>
          </cell>
          <cell r="GC349">
            <v>0</v>
          </cell>
          <cell r="GD349">
            <v>0</v>
          </cell>
          <cell r="GE349">
            <v>0</v>
          </cell>
          <cell r="GF349">
            <v>0</v>
          </cell>
          <cell r="GG349">
            <v>0</v>
          </cell>
          <cell r="GH349">
            <v>0</v>
          </cell>
          <cell r="GI349">
            <v>0</v>
          </cell>
          <cell r="GJ349">
            <v>0</v>
          </cell>
          <cell r="GK349">
            <v>0</v>
          </cell>
          <cell r="GL349">
            <v>0</v>
          </cell>
          <cell r="GM349">
            <v>0</v>
          </cell>
          <cell r="GN349">
            <v>0</v>
          </cell>
          <cell r="GO349">
            <v>0</v>
          </cell>
          <cell r="GP349">
            <v>0</v>
          </cell>
          <cell r="GQ349">
            <v>0</v>
          </cell>
          <cell r="GR349">
            <v>0</v>
          </cell>
          <cell r="GS349">
            <v>0</v>
          </cell>
          <cell r="GT349">
            <v>0</v>
          </cell>
          <cell r="GU349">
            <v>0</v>
          </cell>
          <cell r="GV349">
            <v>0</v>
          </cell>
          <cell r="GW349">
            <v>0</v>
          </cell>
          <cell r="GX349" t="str">
            <v>&lt;--ADMw_P--</v>
          </cell>
          <cell r="GY349">
            <v>0</v>
          </cell>
          <cell r="GZ349">
            <v>0</v>
          </cell>
          <cell r="HA349">
            <v>0</v>
          </cell>
          <cell r="HB349">
            <v>0</v>
          </cell>
          <cell r="HC349">
            <v>0</v>
          </cell>
          <cell r="HD349" t="str">
            <v>&lt;--Spacer--&gt;</v>
          </cell>
          <cell r="HE349" t="str">
            <v>&lt;--Spacer--&gt;</v>
          </cell>
          <cell r="HF349" t="str">
            <v>&lt;--Spacer--&gt;</v>
          </cell>
          <cell r="HG349" t="str">
            <v>&lt;--Spacer--&gt;</v>
          </cell>
          <cell r="HI349">
            <v>6973961</v>
          </cell>
          <cell r="HJ349">
            <v>0</v>
          </cell>
          <cell r="HK349">
            <v>0</v>
          </cell>
          <cell r="HL349">
            <v>0</v>
          </cell>
          <cell r="HM349">
            <v>137292</v>
          </cell>
          <cell r="HN349">
            <v>0</v>
          </cell>
          <cell r="HO349">
            <v>0</v>
          </cell>
          <cell r="HP349">
            <v>0</v>
          </cell>
          <cell r="HQ349">
            <v>14.95</v>
          </cell>
          <cell r="HR349">
            <v>0</v>
          </cell>
          <cell r="HS349">
            <v>0</v>
          </cell>
          <cell r="HT349">
            <v>0</v>
          </cell>
          <cell r="HU349">
            <v>0</v>
          </cell>
          <cell r="HV349">
            <v>0</v>
          </cell>
          <cell r="HW349">
            <v>0</v>
          </cell>
          <cell r="HX349" t="str">
            <v>--ADMw_O--&gt;</v>
          </cell>
          <cell r="HY349">
            <v>0</v>
          </cell>
          <cell r="HZ349">
            <v>0</v>
          </cell>
          <cell r="IA349">
            <v>0</v>
          </cell>
          <cell r="IB349">
            <v>0</v>
          </cell>
          <cell r="IC349">
            <v>0</v>
          </cell>
          <cell r="ID349">
            <v>0</v>
          </cell>
          <cell r="IE349">
            <v>0</v>
          </cell>
          <cell r="IF349">
            <v>0</v>
          </cell>
          <cell r="IG349">
            <v>0</v>
          </cell>
          <cell r="IH349">
            <v>0</v>
          </cell>
          <cell r="II349">
            <v>0</v>
          </cell>
          <cell r="IJ349">
            <v>0</v>
          </cell>
          <cell r="IK349">
            <v>0</v>
          </cell>
          <cell r="IL349">
            <v>0</v>
          </cell>
          <cell r="IM349">
            <v>0</v>
          </cell>
          <cell r="IN349">
            <v>0</v>
          </cell>
          <cell r="IO349">
            <v>0</v>
          </cell>
          <cell r="IP349">
            <v>0</v>
          </cell>
          <cell r="IQ349">
            <v>0</v>
          </cell>
          <cell r="IR349">
            <v>0</v>
          </cell>
          <cell r="IS349">
            <v>0</v>
          </cell>
          <cell r="IT349">
            <v>0</v>
          </cell>
          <cell r="IU349">
            <v>0</v>
          </cell>
          <cell r="IV349">
            <v>0</v>
          </cell>
          <cell r="IW349">
            <v>0</v>
          </cell>
          <cell r="IX349">
            <v>0</v>
          </cell>
          <cell r="IY349">
            <v>0</v>
          </cell>
          <cell r="IZ349">
            <v>0</v>
          </cell>
          <cell r="JA349">
            <v>0</v>
          </cell>
          <cell r="JB349">
            <v>0</v>
          </cell>
          <cell r="JC349">
            <v>0</v>
          </cell>
          <cell r="JD349">
            <v>0</v>
          </cell>
          <cell r="JE349">
            <v>0</v>
          </cell>
          <cell r="JF349">
            <v>0</v>
          </cell>
          <cell r="JG349">
            <v>0</v>
          </cell>
          <cell r="JH349">
            <v>0</v>
          </cell>
          <cell r="JI349">
            <v>0</v>
          </cell>
          <cell r="JJ349">
            <v>0</v>
          </cell>
          <cell r="JK349">
            <v>0</v>
          </cell>
          <cell r="JL349" t="str">
            <v>&lt;--ADMw_O--</v>
          </cell>
          <cell r="JM349">
            <v>0</v>
          </cell>
          <cell r="JN349">
            <v>0</v>
          </cell>
          <cell r="JO349">
            <v>0</v>
          </cell>
          <cell r="JP349">
            <v>0</v>
          </cell>
          <cell r="JQ349">
            <v>0</v>
          </cell>
          <cell r="JR349">
            <v>43640.35126797454</v>
          </cell>
          <cell r="JS349">
            <v>2</v>
          </cell>
          <cell r="JT349">
            <v>1</v>
          </cell>
        </row>
        <row r="350">
          <cell r="A350">
            <v>2106</v>
          </cell>
          <cell r="B350">
            <v>2106</v>
          </cell>
          <cell r="C350" t="str">
            <v>23000</v>
          </cell>
          <cell r="D350" t="str">
            <v>Malheur</v>
          </cell>
          <cell r="E350" t="str">
            <v>Malheur ESD Region 14</v>
          </cell>
          <cell r="H350">
            <v>681000</v>
          </cell>
          <cell r="I350">
            <v>0</v>
          </cell>
          <cell r="J350">
            <v>0</v>
          </cell>
          <cell r="K350">
            <v>0</v>
          </cell>
          <cell r="L350">
            <v>0</v>
          </cell>
          <cell r="M350">
            <v>0</v>
          </cell>
          <cell r="N350">
            <v>0</v>
          </cell>
          <cell r="O350">
            <v>0</v>
          </cell>
          <cell r="P350">
            <v>4.3099999999999996</v>
          </cell>
          <cell r="Q350">
            <v>0</v>
          </cell>
          <cell r="R350">
            <v>0</v>
          </cell>
          <cell r="S350">
            <v>0</v>
          </cell>
          <cell r="T350">
            <v>0</v>
          </cell>
          <cell r="U350">
            <v>0</v>
          </cell>
          <cell r="V350" t="str">
            <v>--ADMw_F--&gt;</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cell r="AS350">
            <v>0</v>
          </cell>
          <cell r="AT350">
            <v>0</v>
          </cell>
          <cell r="AU350">
            <v>0</v>
          </cell>
          <cell r="AV350">
            <v>0</v>
          </cell>
          <cell r="AW350">
            <v>0</v>
          </cell>
          <cell r="AX350">
            <v>0</v>
          </cell>
          <cell r="AY350">
            <v>0</v>
          </cell>
          <cell r="AZ350">
            <v>0</v>
          </cell>
          <cell r="BA350">
            <v>0</v>
          </cell>
          <cell r="BB350">
            <v>0</v>
          </cell>
          <cell r="BC350">
            <v>0</v>
          </cell>
          <cell r="BD350">
            <v>0</v>
          </cell>
          <cell r="BE350">
            <v>0</v>
          </cell>
          <cell r="BF350">
            <v>0</v>
          </cell>
          <cell r="BG350">
            <v>0</v>
          </cell>
          <cell r="BH350">
            <v>0</v>
          </cell>
          <cell r="BI350">
            <v>0</v>
          </cell>
          <cell r="BJ350">
            <v>0</v>
          </cell>
          <cell r="BK350">
            <v>0</v>
          </cell>
          <cell r="BL350">
            <v>0</v>
          </cell>
          <cell r="BM350">
            <v>0</v>
          </cell>
          <cell r="BN350" t="str">
            <v>&lt;--ADMw_F--</v>
          </cell>
          <cell r="BO350">
            <v>0</v>
          </cell>
          <cell r="BP350">
            <v>0</v>
          </cell>
          <cell r="BQ350">
            <v>0</v>
          </cell>
          <cell r="BR350">
            <v>0</v>
          </cell>
          <cell r="BS350">
            <v>0</v>
          </cell>
          <cell r="BT350" t="str">
            <v>&lt;--Spacer--&gt;</v>
          </cell>
          <cell r="BU350" t="str">
            <v>&lt;--Spacer--&gt;</v>
          </cell>
          <cell r="BV350" t="str">
            <v>&lt;--Spacer--&gt;</v>
          </cell>
          <cell r="BW350" t="str">
            <v>&lt;--Spacer--&gt;</v>
          </cell>
          <cell r="BY350">
            <v>680000</v>
          </cell>
          <cell r="BZ350">
            <v>0</v>
          </cell>
          <cell r="CA350">
            <v>0</v>
          </cell>
          <cell r="CB350">
            <v>0</v>
          </cell>
          <cell r="CC350">
            <v>0</v>
          </cell>
          <cell r="CD350">
            <v>0</v>
          </cell>
          <cell r="CE350">
            <v>0</v>
          </cell>
          <cell r="CF350">
            <v>0</v>
          </cell>
          <cell r="CG350">
            <v>5.55</v>
          </cell>
          <cell r="CH350">
            <v>0</v>
          </cell>
          <cell r="CI350">
            <v>0</v>
          </cell>
          <cell r="CJ350">
            <v>0</v>
          </cell>
          <cell r="CK350">
            <v>0</v>
          </cell>
          <cell r="CL350">
            <v>0</v>
          </cell>
          <cell r="CM350">
            <v>0</v>
          </cell>
          <cell r="CN350" t="str">
            <v>--ADMw_C--&gt;</v>
          </cell>
          <cell r="CO350">
            <v>0</v>
          </cell>
          <cell r="CP350">
            <v>0</v>
          </cell>
          <cell r="CQ350">
            <v>0</v>
          </cell>
          <cell r="CR350">
            <v>0</v>
          </cell>
          <cell r="CS350">
            <v>0</v>
          </cell>
          <cell r="CT350">
            <v>0</v>
          </cell>
          <cell r="CU350">
            <v>0</v>
          </cell>
          <cell r="CV350">
            <v>0</v>
          </cell>
          <cell r="CW350">
            <v>0</v>
          </cell>
          <cell r="CX350">
            <v>0</v>
          </cell>
          <cell r="CY350">
            <v>0</v>
          </cell>
          <cell r="CZ350">
            <v>0</v>
          </cell>
          <cell r="DA350">
            <v>0</v>
          </cell>
          <cell r="DB350">
            <v>0</v>
          </cell>
          <cell r="DC350">
            <v>0</v>
          </cell>
          <cell r="DD350">
            <v>0</v>
          </cell>
          <cell r="DE350">
            <v>0</v>
          </cell>
          <cell r="DF350">
            <v>0</v>
          </cell>
          <cell r="DG350">
            <v>0</v>
          </cell>
          <cell r="DH350">
            <v>0</v>
          </cell>
          <cell r="DI350">
            <v>0</v>
          </cell>
          <cell r="DJ350">
            <v>0</v>
          </cell>
          <cell r="DK350">
            <v>0</v>
          </cell>
          <cell r="DL350">
            <v>0</v>
          </cell>
          <cell r="DM350">
            <v>0</v>
          </cell>
          <cell r="DN350">
            <v>0</v>
          </cell>
          <cell r="DO350">
            <v>0</v>
          </cell>
          <cell r="DP350">
            <v>0</v>
          </cell>
          <cell r="DQ350">
            <v>0</v>
          </cell>
          <cell r="DR350">
            <v>0</v>
          </cell>
          <cell r="DS350">
            <v>0</v>
          </cell>
          <cell r="DT350">
            <v>0</v>
          </cell>
          <cell r="DU350">
            <v>0</v>
          </cell>
          <cell r="DV350">
            <v>0</v>
          </cell>
          <cell r="DW350">
            <v>0</v>
          </cell>
          <cell r="DX350">
            <v>0</v>
          </cell>
          <cell r="DY350">
            <v>0</v>
          </cell>
          <cell r="DZ350">
            <v>0</v>
          </cell>
          <cell r="EA350">
            <v>0</v>
          </cell>
          <cell r="EB350">
            <v>0</v>
          </cell>
          <cell r="EC350">
            <v>0</v>
          </cell>
          <cell r="ED350">
            <v>0</v>
          </cell>
          <cell r="EE350">
            <v>0</v>
          </cell>
          <cell r="EF350" t="str">
            <v>&lt;--ADMw_C--</v>
          </cell>
          <cell r="EG350">
            <v>0</v>
          </cell>
          <cell r="EH350">
            <v>0</v>
          </cell>
          <cell r="EI350">
            <v>0</v>
          </cell>
          <cell r="EJ350">
            <v>0</v>
          </cell>
          <cell r="EK350">
            <v>0</v>
          </cell>
          <cell r="EL350" t="str">
            <v>&lt;--Spacer--&gt;</v>
          </cell>
          <cell r="EM350" t="str">
            <v>&lt;--Spacer--&gt;</v>
          </cell>
          <cell r="EN350" t="str">
            <v>&lt;--Spacer--&gt;</v>
          </cell>
          <cell r="EO350" t="str">
            <v>&lt;--Spacer--&gt;</v>
          </cell>
          <cell r="EQ350">
            <v>648694</v>
          </cell>
          <cell r="ER350">
            <v>0</v>
          </cell>
          <cell r="ES350">
            <v>0</v>
          </cell>
          <cell r="ET350">
            <v>0</v>
          </cell>
          <cell r="EU350">
            <v>0</v>
          </cell>
          <cell r="EV350">
            <v>0</v>
          </cell>
          <cell r="EW350">
            <v>0</v>
          </cell>
          <cell r="EX350">
            <v>0</v>
          </cell>
          <cell r="EY350">
            <v>4.3099999999999996</v>
          </cell>
          <cell r="EZ350">
            <v>0</v>
          </cell>
          <cell r="FA350">
            <v>0</v>
          </cell>
          <cell r="FB350">
            <v>0</v>
          </cell>
          <cell r="FC350">
            <v>0</v>
          </cell>
          <cell r="FD350">
            <v>0</v>
          </cell>
          <cell r="FE350">
            <v>0</v>
          </cell>
          <cell r="FF350" t="str">
            <v>--ADMw_P--&gt;</v>
          </cell>
          <cell r="FG350">
            <v>0</v>
          </cell>
          <cell r="FH350">
            <v>0</v>
          </cell>
          <cell r="FI350">
            <v>0</v>
          </cell>
          <cell r="FJ350">
            <v>0</v>
          </cell>
          <cell r="FK350">
            <v>0</v>
          </cell>
          <cell r="FL350">
            <v>0</v>
          </cell>
          <cell r="FM350">
            <v>0</v>
          </cell>
          <cell r="FN350">
            <v>0</v>
          </cell>
          <cell r="FO350">
            <v>0</v>
          </cell>
          <cell r="FP350">
            <v>0</v>
          </cell>
          <cell r="FQ350">
            <v>0</v>
          </cell>
          <cell r="FR350">
            <v>0</v>
          </cell>
          <cell r="FS350">
            <v>0</v>
          </cell>
          <cell r="FT350">
            <v>0</v>
          </cell>
          <cell r="FU350">
            <v>0</v>
          </cell>
          <cell r="FV350">
            <v>0</v>
          </cell>
          <cell r="FW350">
            <v>0</v>
          </cell>
          <cell r="FX350">
            <v>0</v>
          </cell>
          <cell r="FY350">
            <v>0</v>
          </cell>
          <cell r="FZ350">
            <v>0</v>
          </cell>
          <cell r="GA350">
            <v>0</v>
          </cell>
          <cell r="GB350">
            <v>0</v>
          </cell>
          <cell r="GC350">
            <v>0</v>
          </cell>
          <cell r="GD350">
            <v>0</v>
          </cell>
          <cell r="GE350">
            <v>0</v>
          </cell>
          <cell r="GF350">
            <v>0</v>
          </cell>
          <cell r="GG350">
            <v>0</v>
          </cell>
          <cell r="GH350">
            <v>0</v>
          </cell>
          <cell r="GI350">
            <v>0</v>
          </cell>
          <cell r="GJ350">
            <v>0</v>
          </cell>
          <cell r="GK350">
            <v>0</v>
          </cell>
          <cell r="GL350">
            <v>0</v>
          </cell>
          <cell r="GM350">
            <v>0</v>
          </cell>
          <cell r="GN350">
            <v>0</v>
          </cell>
          <cell r="GO350">
            <v>0</v>
          </cell>
          <cell r="GP350">
            <v>0</v>
          </cell>
          <cell r="GQ350">
            <v>0</v>
          </cell>
          <cell r="GR350">
            <v>0</v>
          </cell>
          <cell r="GS350">
            <v>0</v>
          </cell>
          <cell r="GT350">
            <v>0</v>
          </cell>
          <cell r="GU350">
            <v>0</v>
          </cell>
          <cell r="GV350">
            <v>0</v>
          </cell>
          <cell r="GW350">
            <v>0</v>
          </cell>
          <cell r="GX350" t="str">
            <v>&lt;--ADMw_P--</v>
          </cell>
          <cell r="GY350">
            <v>0</v>
          </cell>
          <cell r="GZ350">
            <v>0</v>
          </cell>
          <cell r="HA350">
            <v>0</v>
          </cell>
          <cell r="HB350">
            <v>0</v>
          </cell>
          <cell r="HC350">
            <v>0</v>
          </cell>
          <cell r="HD350" t="str">
            <v>&lt;--Spacer--&gt;</v>
          </cell>
          <cell r="HE350" t="str">
            <v>&lt;--Spacer--&gt;</v>
          </cell>
          <cell r="HF350" t="str">
            <v>&lt;--Spacer--&gt;</v>
          </cell>
          <cell r="HG350" t="str">
            <v>&lt;--Spacer--&gt;</v>
          </cell>
          <cell r="HI350">
            <v>583561</v>
          </cell>
          <cell r="HJ350">
            <v>0</v>
          </cell>
          <cell r="HK350">
            <v>0</v>
          </cell>
          <cell r="HL350">
            <v>0</v>
          </cell>
          <cell r="HM350">
            <v>0</v>
          </cell>
          <cell r="HN350">
            <v>0</v>
          </cell>
          <cell r="HO350">
            <v>0</v>
          </cell>
          <cell r="HP350">
            <v>0</v>
          </cell>
          <cell r="HQ350">
            <v>8</v>
          </cell>
          <cell r="HR350">
            <v>0</v>
          </cell>
          <cell r="HS350">
            <v>0</v>
          </cell>
          <cell r="HT350">
            <v>0</v>
          </cell>
          <cell r="HU350">
            <v>0</v>
          </cell>
          <cell r="HV350">
            <v>0</v>
          </cell>
          <cell r="HW350">
            <v>0</v>
          </cell>
          <cell r="HX350" t="str">
            <v>--ADMw_O--&gt;</v>
          </cell>
          <cell r="HY350">
            <v>0</v>
          </cell>
          <cell r="HZ350">
            <v>0</v>
          </cell>
          <cell r="IA350">
            <v>0</v>
          </cell>
          <cell r="IB350">
            <v>0</v>
          </cell>
          <cell r="IC350">
            <v>0</v>
          </cell>
          <cell r="ID350">
            <v>0</v>
          </cell>
          <cell r="IE350">
            <v>0</v>
          </cell>
          <cell r="IF350">
            <v>0</v>
          </cell>
          <cell r="IG350">
            <v>0</v>
          </cell>
          <cell r="IH350">
            <v>0</v>
          </cell>
          <cell r="II350">
            <v>0</v>
          </cell>
          <cell r="IJ350">
            <v>0</v>
          </cell>
          <cell r="IK350">
            <v>0</v>
          </cell>
          <cell r="IL350">
            <v>0</v>
          </cell>
          <cell r="IM350">
            <v>0</v>
          </cell>
          <cell r="IN350">
            <v>0</v>
          </cell>
          <cell r="IO350">
            <v>0</v>
          </cell>
          <cell r="IP350">
            <v>0</v>
          </cell>
          <cell r="IQ350">
            <v>0</v>
          </cell>
          <cell r="IR350">
            <v>0</v>
          </cell>
          <cell r="IS350">
            <v>0</v>
          </cell>
          <cell r="IT350">
            <v>0</v>
          </cell>
          <cell r="IU350">
            <v>0</v>
          </cell>
          <cell r="IV350">
            <v>0</v>
          </cell>
          <cell r="IW350">
            <v>0</v>
          </cell>
          <cell r="IX350">
            <v>0</v>
          </cell>
          <cell r="IY350">
            <v>0</v>
          </cell>
          <cell r="IZ350">
            <v>0</v>
          </cell>
          <cell r="JA350">
            <v>0</v>
          </cell>
          <cell r="JB350">
            <v>0</v>
          </cell>
          <cell r="JC350">
            <v>0</v>
          </cell>
          <cell r="JD350">
            <v>0</v>
          </cell>
          <cell r="JE350">
            <v>0</v>
          </cell>
          <cell r="JF350">
            <v>0</v>
          </cell>
          <cell r="JG350">
            <v>0</v>
          </cell>
          <cell r="JH350">
            <v>0</v>
          </cell>
          <cell r="JI350">
            <v>0</v>
          </cell>
          <cell r="JJ350">
            <v>0</v>
          </cell>
          <cell r="JK350">
            <v>0</v>
          </cell>
          <cell r="JL350" t="str">
            <v>&lt;--ADMw_O--</v>
          </cell>
          <cell r="JM350">
            <v>0</v>
          </cell>
          <cell r="JN350">
            <v>0</v>
          </cell>
          <cell r="JO350">
            <v>0</v>
          </cell>
          <cell r="JP350">
            <v>0</v>
          </cell>
          <cell r="JQ350">
            <v>0</v>
          </cell>
          <cell r="JR350">
            <v>43640.35126797454</v>
          </cell>
          <cell r="JS350">
            <v>2</v>
          </cell>
          <cell r="JT350">
            <v>1</v>
          </cell>
        </row>
        <row r="351">
          <cell r="A351">
            <v>2117</v>
          </cell>
          <cell r="B351">
            <v>2117</v>
          </cell>
          <cell r="C351" t="str">
            <v>24000</v>
          </cell>
          <cell r="D351" t="str">
            <v>Marion</v>
          </cell>
          <cell r="E351" t="str">
            <v>Willamette ESD</v>
          </cell>
          <cell r="H351">
            <v>12000000</v>
          </cell>
          <cell r="I351">
            <v>0</v>
          </cell>
          <cell r="J351">
            <v>0</v>
          </cell>
          <cell r="K351">
            <v>0</v>
          </cell>
          <cell r="L351">
            <v>20000</v>
          </cell>
          <cell r="M351">
            <v>0</v>
          </cell>
          <cell r="N351">
            <v>5000</v>
          </cell>
          <cell r="O351">
            <v>0</v>
          </cell>
          <cell r="P351">
            <v>13.65</v>
          </cell>
          <cell r="Q351">
            <v>0</v>
          </cell>
          <cell r="R351">
            <v>0</v>
          </cell>
          <cell r="S351">
            <v>0</v>
          </cell>
          <cell r="T351">
            <v>0</v>
          </cell>
          <cell r="U351">
            <v>0</v>
          </cell>
          <cell r="V351" t="str">
            <v>--ADMw_F--&gt;</v>
          </cell>
          <cell r="W351">
            <v>0</v>
          </cell>
          <cell r="X351">
            <v>0</v>
          </cell>
          <cell r="Y351">
            <v>0</v>
          </cell>
          <cell r="Z351">
            <v>0</v>
          </cell>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0</v>
          </cell>
          <cell r="BB351">
            <v>0</v>
          </cell>
          <cell r="BC351">
            <v>0</v>
          </cell>
          <cell r="BD351">
            <v>0</v>
          </cell>
          <cell r="BE351">
            <v>0</v>
          </cell>
          <cell r="BF351">
            <v>0</v>
          </cell>
          <cell r="BG351">
            <v>0</v>
          </cell>
          <cell r="BH351">
            <v>0</v>
          </cell>
          <cell r="BI351">
            <v>0</v>
          </cell>
          <cell r="BJ351">
            <v>0</v>
          </cell>
          <cell r="BK351">
            <v>0</v>
          </cell>
          <cell r="BL351">
            <v>0</v>
          </cell>
          <cell r="BM351">
            <v>0</v>
          </cell>
          <cell r="BN351" t="str">
            <v>&lt;--ADMw_F--</v>
          </cell>
          <cell r="BO351">
            <v>0</v>
          </cell>
          <cell r="BP351">
            <v>0</v>
          </cell>
          <cell r="BQ351">
            <v>0</v>
          </cell>
          <cell r="BR351">
            <v>0</v>
          </cell>
          <cell r="BS351">
            <v>0</v>
          </cell>
          <cell r="BT351" t="str">
            <v>&lt;--Spacer--&gt;</v>
          </cell>
          <cell r="BU351" t="str">
            <v>&lt;--Spacer--&gt;</v>
          </cell>
          <cell r="BV351" t="str">
            <v>&lt;--Spacer--&gt;</v>
          </cell>
          <cell r="BW351" t="str">
            <v>&lt;--Spacer--&gt;</v>
          </cell>
          <cell r="BY351">
            <v>11706000</v>
          </cell>
          <cell r="BZ351">
            <v>0</v>
          </cell>
          <cell r="CA351">
            <v>0</v>
          </cell>
          <cell r="CB351">
            <v>0</v>
          </cell>
          <cell r="CC351">
            <v>20000</v>
          </cell>
          <cell r="CD351">
            <v>0</v>
          </cell>
          <cell r="CE351">
            <v>5000</v>
          </cell>
          <cell r="CF351">
            <v>0</v>
          </cell>
          <cell r="CG351">
            <v>14.82</v>
          </cell>
          <cell r="CH351">
            <v>0</v>
          </cell>
          <cell r="CI351">
            <v>0</v>
          </cell>
          <cell r="CJ351">
            <v>0</v>
          </cell>
          <cell r="CK351">
            <v>0</v>
          </cell>
          <cell r="CL351">
            <v>0</v>
          </cell>
          <cell r="CM351">
            <v>0</v>
          </cell>
          <cell r="CN351" t="str">
            <v>--ADMw_C--&gt;</v>
          </cell>
          <cell r="CO351">
            <v>0</v>
          </cell>
          <cell r="CP351">
            <v>0</v>
          </cell>
          <cell r="CQ351">
            <v>0</v>
          </cell>
          <cell r="CR351">
            <v>0</v>
          </cell>
          <cell r="CS351">
            <v>0</v>
          </cell>
          <cell r="CT351">
            <v>0</v>
          </cell>
          <cell r="CU351">
            <v>0</v>
          </cell>
          <cell r="CV351">
            <v>0</v>
          </cell>
          <cell r="CW351">
            <v>0</v>
          </cell>
          <cell r="CX351">
            <v>0</v>
          </cell>
          <cell r="CY351">
            <v>0</v>
          </cell>
          <cell r="CZ351">
            <v>0</v>
          </cell>
          <cell r="DA351">
            <v>0</v>
          </cell>
          <cell r="DB351">
            <v>0</v>
          </cell>
          <cell r="DC351">
            <v>0</v>
          </cell>
          <cell r="DD351">
            <v>0</v>
          </cell>
          <cell r="DE351">
            <v>0</v>
          </cell>
          <cell r="DF351">
            <v>0</v>
          </cell>
          <cell r="DG351">
            <v>0</v>
          </cell>
          <cell r="DH351">
            <v>0</v>
          </cell>
          <cell r="DI351">
            <v>0</v>
          </cell>
          <cell r="DJ351">
            <v>0</v>
          </cell>
          <cell r="DK351">
            <v>0</v>
          </cell>
          <cell r="DL351">
            <v>0</v>
          </cell>
          <cell r="DM351">
            <v>0</v>
          </cell>
          <cell r="DN351">
            <v>0</v>
          </cell>
          <cell r="DO351">
            <v>0</v>
          </cell>
          <cell r="DP351">
            <v>0</v>
          </cell>
          <cell r="DQ351">
            <v>0</v>
          </cell>
          <cell r="DR351">
            <v>0</v>
          </cell>
          <cell r="DS351">
            <v>0</v>
          </cell>
          <cell r="DT351">
            <v>0</v>
          </cell>
          <cell r="DU351">
            <v>0</v>
          </cell>
          <cell r="DV351">
            <v>0</v>
          </cell>
          <cell r="DW351">
            <v>0</v>
          </cell>
          <cell r="DX351">
            <v>0</v>
          </cell>
          <cell r="DY351">
            <v>0</v>
          </cell>
          <cell r="DZ351">
            <v>0</v>
          </cell>
          <cell r="EA351">
            <v>0</v>
          </cell>
          <cell r="EB351">
            <v>0</v>
          </cell>
          <cell r="EC351">
            <v>0</v>
          </cell>
          <cell r="ED351">
            <v>0</v>
          </cell>
          <cell r="EE351">
            <v>0</v>
          </cell>
          <cell r="EF351" t="str">
            <v>&lt;--ADMw_C--</v>
          </cell>
          <cell r="EG351">
            <v>0</v>
          </cell>
          <cell r="EH351">
            <v>0</v>
          </cell>
          <cell r="EI351">
            <v>0</v>
          </cell>
          <cell r="EJ351">
            <v>0</v>
          </cell>
          <cell r="EK351">
            <v>0</v>
          </cell>
          <cell r="EL351" t="str">
            <v>&lt;--Spacer--&gt;</v>
          </cell>
          <cell r="EM351" t="str">
            <v>&lt;--Spacer--&gt;</v>
          </cell>
          <cell r="EN351" t="str">
            <v>&lt;--Spacer--&gt;</v>
          </cell>
          <cell r="EO351" t="str">
            <v>&lt;--Spacer--&gt;</v>
          </cell>
          <cell r="EQ351">
            <v>11020889</v>
          </cell>
          <cell r="ER351">
            <v>0</v>
          </cell>
          <cell r="ES351">
            <v>0</v>
          </cell>
          <cell r="ET351">
            <v>0</v>
          </cell>
          <cell r="EU351">
            <v>22321</v>
          </cell>
          <cell r="EV351">
            <v>0</v>
          </cell>
          <cell r="EW351">
            <v>0</v>
          </cell>
          <cell r="EX351">
            <v>0</v>
          </cell>
          <cell r="EY351">
            <v>13.65</v>
          </cell>
          <cell r="EZ351">
            <v>0</v>
          </cell>
          <cell r="FA351">
            <v>0</v>
          </cell>
          <cell r="FB351">
            <v>0</v>
          </cell>
          <cell r="FC351">
            <v>0</v>
          </cell>
          <cell r="FD351">
            <v>0</v>
          </cell>
          <cell r="FE351">
            <v>0</v>
          </cell>
          <cell r="FF351" t="str">
            <v>--ADMw_P--&gt;</v>
          </cell>
          <cell r="FG351">
            <v>0</v>
          </cell>
          <cell r="FH351">
            <v>0</v>
          </cell>
          <cell r="FI351">
            <v>0</v>
          </cell>
          <cell r="FJ351">
            <v>0</v>
          </cell>
          <cell r="FK351">
            <v>0</v>
          </cell>
          <cell r="FL351">
            <v>0</v>
          </cell>
          <cell r="FM351">
            <v>0</v>
          </cell>
          <cell r="FN351">
            <v>0</v>
          </cell>
          <cell r="FO351">
            <v>0</v>
          </cell>
          <cell r="FP351">
            <v>0</v>
          </cell>
          <cell r="FQ351">
            <v>0</v>
          </cell>
          <cell r="FR351">
            <v>0</v>
          </cell>
          <cell r="FS351">
            <v>0</v>
          </cell>
          <cell r="FT351">
            <v>0</v>
          </cell>
          <cell r="FU351">
            <v>0</v>
          </cell>
          <cell r="FV351">
            <v>0</v>
          </cell>
          <cell r="FW351">
            <v>0</v>
          </cell>
          <cell r="FX351">
            <v>0</v>
          </cell>
          <cell r="FY351">
            <v>0</v>
          </cell>
          <cell r="FZ351">
            <v>0</v>
          </cell>
          <cell r="GA351">
            <v>0</v>
          </cell>
          <cell r="GB351">
            <v>0</v>
          </cell>
          <cell r="GC351">
            <v>0</v>
          </cell>
          <cell r="GD351">
            <v>0</v>
          </cell>
          <cell r="GE351">
            <v>0</v>
          </cell>
          <cell r="GF351">
            <v>0</v>
          </cell>
          <cell r="GG351">
            <v>0</v>
          </cell>
          <cell r="GH351">
            <v>0</v>
          </cell>
          <cell r="GI351">
            <v>0</v>
          </cell>
          <cell r="GJ351">
            <v>0</v>
          </cell>
          <cell r="GK351">
            <v>0</v>
          </cell>
          <cell r="GL351">
            <v>0</v>
          </cell>
          <cell r="GM351">
            <v>0</v>
          </cell>
          <cell r="GN351">
            <v>0</v>
          </cell>
          <cell r="GO351">
            <v>0</v>
          </cell>
          <cell r="GP351">
            <v>0</v>
          </cell>
          <cell r="GQ351">
            <v>0</v>
          </cell>
          <cell r="GR351">
            <v>0</v>
          </cell>
          <cell r="GS351">
            <v>0</v>
          </cell>
          <cell r="GT351">
            <v>0</v>
          </cell>
          <cell r="GU351">
            <v>0</v>
          </cell>
          <cell r="GV351">
            <v>0</v>
          </cell>
          <cell r="GW351">
            <v>0</v>
          </cell>
          <cell r="GX351" t="str">
            <v>&lt;--ADMw_P--</v>
          </cell>
          <cell r="GY351">
            <v>0</v>
          </cell>
          <cell r="GZ351">
            <v>0</v>
          </cell>
          <cell r="HA351">
            <v>0</v>
          </cell>
          <cell r="HB351">
            <v>0</v>
          </cell>
          <cell r="HC351">
            <v>0</v>
          </cell>
          <cell r="HD351" t="str">
            <v>&lt;--Spacer--&gt;</v>
          </cell>
          <cell r="HE351" t="str">
            <v>&lt;--Spacer--&gt;</v>
          </cell>
          <cell r="HF351" t="str">
            <v>&lt;--Spacer--&gt;</v>
          </cell>
          <cell r="HG351" t="str">
            <v>&lt;--Spacer--&gt;</v>
          </cell>
          <cell r="HI351">
            <v>10663481</v>
          </cell>
          <cell r="HJ351">
            <v>0</v>
          </cell>
          <cell r="HK351">
            <v>0</v>
          </cell>
          <cell r="HL351">
            <v>0</v>
          </cell>
          <cell r="HM351">
            <v>25399</v>
          </cell>
          <cell r="HN351">
            <v>0</v>
          </cell>
          <cell r="HO351">
            <v>0</v>
          </cell>
          <cell r="HP351">
            <v>0</v>
          </cell>
          <cell r="HQ351">
            <v>8.14</v>
          </cell>
          <cell r="HR351">
            <v>0</v>
          </cell>
          <cell r="HS351">
            <v>0</v>
          </cell>
          <cell r="HT351">
            <v>0</v>
          </cell>
          <cell r="HU351">
            <v>0</v>
          </cell>
          <cell r="HV351">
            <v>0</v>
          </cell>
          <cell r="HW351">
            <v>0</v>
          </cell>
          <cell r="HX351" t="str">
            <v>--ADMw_O--&gt;</v>
          </cell>
          <cell r="HY351">
            <v>0</v>
          </cell>
          <cell r="HZ351">
            <v>0</v>
          </cell>
          <cell r="IA351">
            <v>0</v>
          </cell>
          <cell r="IB351">
            <v>0</v>
          </cell>
          <cell r="IC351">
            <v>0</v>
          </cell>
          <cell r="ID351">
            <v>0</v>
          </cell>
          <cell r="IE351">
            <v>0</v>
          </cell>
          <cell r="IF351">
            <v>0</v>
          </cell>
          <cell r="IG351">
            <v>0</v>
          </cell>
          <cell r="IH351">
            <v>0</v>
          </cell>
          <cell r="II351">
            <v>0</v>
          </cell>
          <cell r="IJ351">
            <v>0</v>
          </cell>
          <cell r="IK351">
            <v>0</v>
          </cell>
          <cell r="IL351">
            <v>0</v>
          </cell>
          <cell r="IM351">
            <v>0</v>
          </cell>
          <cell r="IN351">
            <v>0</v>
          </cell>
          <cell r="IO351">
            <v>0</v>
          </cell>
          <cell r="IP351">
            <v>0</v>
          </cell>
          <cell r="IQ351">
            <v>0</v>
          </cell>
          <cell r="IR351">
            <v>0</v>
          </cell>
          <cell r="IS351">
            <v>0</v>
          </cell>
          <cell r="IT351">
            <v>0</v>
          </cell>
          <cell r="IU351">
            <v>0</v>
          </cell>
          <cell r="IV351">
            <v>0</v>
          </cell>
          <cell r="IW351">
            <v>0</v>
          </cell>
          <cell r="IX351">
            <v>0</v>
          </cell>
          <cell r="IY351">
            <v>0</v>
          </cell>
          <cell r="IZ351">
            <v>0</v>
          </cell>
          <cell r="JA351">
            <v>0</v>
          </cell>
          <cell r="JB351">
            <v>0</v>
          </cell>
          <cell r="JC351">
            <v>0</v>
          </cell>
          <cell r="JD351">
            <v>0</v>
          </cell>
          <cell r="JE351">
            <v>0</v>
          </cell>
          <cell r="JF351">
            <v>0</v>
          </cell>
          <cell r="JG351">
            <v>0</v>
          </cell>
          <cell r="JH351">
            <v>0</v>
          </cell>
          <cell r="JI351">
            <v>0</v>
          </cell>
          <cell r="JJ351">
            <v>0</v>
          </cell>
          <cell r="JK351">
            <v>0</v>
          </cell>
          <cell r="JL351" t="str">
            <v>&lt;--ADMw_O--</v>
          </cell>
          <cell r="JM351">
            <v>0</v>
          </cell>
          <cell r="JN351">
            <v>0</v>
          </cell>
          <cell r="JO351">
            <v>0</v>
          </cell>
          <cell r="JP351">
            <v>0</v>
          </cell>
          <cell r="JQ351">
            <v>0</v>
          </cell>
          <cell r="JR351">
            <v>43640.35126797454</v>
          </cell>
          <cell r="JS351">
            <v>2</v>
          </cell>
          <cell r="JT351">
            <v>1</v>
          </cell>
        </row>
        <row r="352">
          <cell r="A352">
            <v>2148</v>
          </cell>
          <cell r="B352">
            <v>2148</v>
          </cell>
          <cell r="C352" t="str">
            <v>26000</v>
          </cell>
          <cell r="D352" t="str">
            <v>Multnomah</v>
          </cell>
          <cell r="E352" t="str">
            <v>Multnomah ESD</v>
          </cell>
          <cell r="G352">
            <v>2148</v>
          </cell>
          <cell r="H352">
            <v>34300000</v>
          </cell>
          <cell r="I352">
            <v>0</v>
          </cell>
          <cell r="J352">
            <v>0</v>
          </cell>
          <cell r="K352">
            <v>0</v>
          </cell>
          <cell r="L352">
            <v>0</v>
          </cell>
          <cell r="M352">
            <v>0</v>
          </cell>
          <cell r="N352">
            <v>0</v>
          </cell>
          <cell r="O352">
            <v>0</v>
          </cell>
          <cell r="P352">
            <v>8.59</v>
          </cell>
          <cell r="Q352">
            <v>0</v>
          </cell>
          <cell r="R352">
            <v>0</v>
          </cell>
          <cell r="S352">
            <v>0</v>
          </cell>
          <cell r="T352">
            <v>0</v>
          </cell>
          <cell r="U352">
            <v>0</v>
          </cell>
          <cell r="V352" t="str">
            <v>--ADMw_F--&gt;</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AZ352">
            <v>0</v>
          </cell>
          <cell r="BA352">
            <v>0</v>
          </cell>
          <cell r="BB352">
            <v>0</v>
          </cell>
          <cell r="BC352">
            <v>0</v>
          </cell>
          <cell r="BD352">
            <v>0</v>
          </cell>
          <cell r="BE352">
            <v>0</v>
          </cell>
          <cell r="BF352">
            <v>0</v>
          </cell>
          <cell r="BG352">
            <v>0</v>
          </cell>
          <cell r="BH352">
            <v>0</v>
          </cell>
          <cell r="BI352">
            <v>0</v>
          </cell>
          <cell r="BJ352">
            <v>0</v>
          </cell>
          <cell r="BK352">
            <v>0</v>
          </cell>
          <cell r="BL352">
            <v>0</v>
          </cell>
          <cell r="BM352">
            <v>0</v>
          </cell>
          <cell r="BN352" t="str">
            <v>&lt;--ADMw_F--</v>
          </cell>
          <cell r="BO352">
            <v>0</v>
          </cell>
          <cell r="BP352">
            <v>0</v>
          </cell>
          <cell r="BQ352">
            <v>0</v>
          </cell>
          <cell r="BR352">
            <v>0</v>
          </cell>
          <cell r="BS352">
            <v>0</v>
          </cell>
          <cell r="BT352" t="str">
            <v>&lt;--Spacer--&gt;</v>
          </cell>
          <cell r="BU352" t="str">
            <v>&lt;--Spacer--&gt;</v>
          </cell>
          <cell r="BV352" t="str">
            <v>&lt;--Spacer--&gt;</v>
          </cell>
          <cell r="BW352" t="str">
            <v>&lt;--Spacer--&gt;</v>
          </cell>
          <cell r="BX352">
            <v>2148</v>
          </cell>
          <cell r="BY352">
            <v>33821000</v>
          </cell>
          <cell r="BZ352">
            <v>0</v>
          </cell>
          <cell r="CA352">
            <v>0</v>
          </cell>
          <cell r="CB352">
            <v>0</v>
          </cell>
          <cell r="CC352">
            <v>0</v>
          </cell>
          <cell r="CD352">
            <v>0</v>
          </cell>
          <cell r="CE352">
            <v>0</v>
          </cell>
          <cell r="CF352">
            <v>0</v>
          </cell>
          <cell r="CG352">
            <v>7.72</v>
          </cell>
          <cell r="CH352">
            <v>0</v>
          </cell>
          <cell r="CI352">
            <v>0</v>
          </cell>
          <cell r="CJ352">
            <v>0</v>
          </cell>
          <cell r="CK352">
            <v>0</v>
          </cell>
          <cell r="CL352">
            <v>0</v>
          </cell>
          <cell r="CM352">
            <v>0</v>
          </cell>
          <cell r="CN352" t="str">
            <v>--ADMw_C--&gt;</v>
          </cell>
          <cell r="CO352">
            <v>0</v>
          </cell>
          <cell r="CP352">
            <v>0</v>
          </cell>
          <cell r="CQ352">
            <v>0</v>
          </cell>
          <cell r="CR352">
            <v>0</v>
          </cell>
          <cell r="CS352">
            <v>0</v>
          </cell>
          <cell r="CT352">
            <v>0</v>
          </cell>
          <cell r="CU352">
            <v>0</v>
          </cell>
          <cell r="CV352">
            <v>0</v>
          </cell>
          <cell r="CW352">
            <v>0</v>
          </cell>
          <cell r="CX352">
            <v>0</v>
          </cell>
          <cell r="CY352">
            <v>0</v>
          </cell>
          <cell r="CZ352">
            <v>0</v>
          </cell>
          <cell r="DA352">
            <v>0</v>
          </cell>
          <cell r="DB352">
            <v>0</v>
          </cell>
          <cell r="DC352">
            <v>0</v>
          </cell>
          <cell r="DD352">
            <v>0</v>
          </cell>
          <cell r="DE352">
            <v>0</v>
          </cell>
          <cell r="DF352">
            <v>0</v>
          </cell>
          <cell r="DG352">
            <v>0</v>
          </cell>
          <cell r="DH352">
            <v>0</v>
          </cell>
          <cell r="DI352">
            <v>0</v>
          </cell>
          <cell r="DJ352">
            <v>0</v>
          </cell>
          <cell r="DK352">
            <v>0</v>
          </cell>
          <cell r="DL352">
            <v>0</v>
          </cell>
          <cell r="DM352">
            <v>0</v>
          </cell>
          <cell r="DN352">
            <v>0</v>
          </cell>
          <cell r="DO352">
            <v>0</v>
          </cell>
          <cell r="DP352">
            <v>0</v>
          </cell>
          <cell r="DQ352">
            <v>0</v>
          </cell>
          <cell r="DR352">
            <v>0</v>
          </cell>
          <cell r="DS352">
            <v>0</v>
          </cell>
          <cell r="DT352">
            <v>0</v>
          </cell>
          <cell r="DU352">
            <v>0</v>
          </cell>
          <cell r="DV352">
            <v>0</v>
          </cell>
          <cell r="DW352">
            <v>0</v>
          </cell>
          <cell r="DX352">
            <v>0</v>
          </cell>
          <cell r="DY352">
            <v>0</v>
          </cell>
          <cell r="DZ352">
            <v>0</v>
          </cell>
          <cell r="EA352">
            <v>0</v>
          </cell>
          <cell r="EB352">
            <v>0</v>
          </cell>
          <cell r="EC352">
            <v>0</v>
          </cell>
          <cell r="ED352">
            <v>0</v>
          </cell>
          <cell r="EE352">
            <v>0</v>
          </cell>
          <cell r="EF352" t="str">
            <v>&lt;--ADMw_C--</v>
          </cell>
          <cell r="EG352">
            <v>0</v>
          </cell>
          <cell r="EH352">
            <v>0</v>
          </cell>
          <cell r="EI352">
            <v>0</v>
          </cell>
          <cell r="EJ352">
            <v>0</v>
          </cell>
          <cell r="EK352">
            <v>0</v>
          </cell>
          <cell r="EL352" t="str">
            <v>&lt;--Spacer--&gt;</v>
          </cell>
          <cell r="EM352" t="str">
            <v>&lt;--Spacer--&gt;</v>
          </cell>
          <cell r="EN352" t="str">
            <v>&lt;--Spacer--&gt;</v>
          </cell>
          <cell r="EO352" t="str">
            <v>&lt;--Spacer--&gt;</v>
          </cell>
          <cell r="EP352">
            <v>2148</v>
          </cell>
          <cell r="EQ352">
            <v>32234389</v>
          </cell>
          <cell r="ER352">
            <v>0</v>
          </cell>
          <cell r="ES352">
            <v>0</v>
          </cell>
          <cell r="ET352">
            <v>0</v>
          </cell>
          <cell r="EU352">
            <v>0</v>
          </cell>
          <cell r="EV352">
            <v>0</v>
          </cell>
          <cell r="EW352">
            <v>0</v>
          </cell>
          <cell r="EX352">
            <v>0</v>
          </cell>
          <cell r="EY352">
            <v>8.59</v>
          </cell>
          <cell r="EZ352">
            <v>69436</v>
          </cell>
          <cell r="FA352">
            <v>0</v>
          </cell>
          <cell r="FB352">
            <v>0</v>
          </cell>
          <cell r="FC352">
            <v>0</v>
          </cell>
          <cell r="FD352">
            <v>0</v>
          </cell>
          <cell r="FE352">
            <v>0</v>
          </cell>
          <cell r="FF352" t="str">
            <v>--ADMw_P--&gt;</v>
          </cell>
          <cell r="FG352">
            <v>0</v>
          </cell>
          <cell r="FH352">
            <v>0</v>
          </cell>
          <cell r="FI352">
            <v>0</v>
          </cell>
          <cell r="FJ352">
            <v>0</v>
          </cell>
          <cell r="FK352">
            <v>0</v>
          </cell>
          <cell r="FL352">
            <v>0</v>
          </cell>
          <cell r="FM352">
            <v>0</v>
          </cell>
          <cell r="FN352">
            <v>0</v>
          </cell>
          <cell r="FO352">
            <v>0</v>
          </cell>
          <cell r="FP352">
            <v>0</v>
          </cell>
          <cell r="FQ352">
            <v>0</v>
          </cell>
          <cell r="FR352">
            <v>0</v>
          </cell>
          <cell r="FS352">
            <v>0</v>
          </cell>
          <cell r="FT352">
            <v>0</v>
          </cell>
          <cell r="FU352">
            <v>0</v>
          </cell>
          <cell r="FV352">
            <v>0</v>
          </cell>
          <cell r="FW352">
            <v>0</v>
          </cell>
          <cell r="FX352">
            <v>0</v>
          </cell>
          <cell r="FY352">
            <v>0</v>
          </cell>
          <cell r="FZ352">
            <v>0</v>
          </cell>
          <cell r="GA352">
            <v>0</v>
          </cell>
          <cell r="GB352">
            <v>0</v>
          </cell>
          <cell r="GC352">
            <v>0</v>
          </cell>
          <cell r="GD352">
            <v>0</v>
          </cell>
          <cell r="GE352">
            <v>0</v>
          </cell>
          <cell r="GF352">
            <v>0</v>
          </cell>
          <cell r="GG352">
            <v>0</v>
          </cell>
          <cell r="GH352">
            <v>0</v>
          </cell>
          <cell r="GI352">
            <v>0</v>
          </cell>
          <cell r="GJ352">
            <v>0</v>
          </cell>
          <cell r="GK352">
            <v>0</v>
          </cell>
          <cell r="GL352">
            <v>0</v>
          </cell>
          <cell r="GM352">
            <v>0</v>
          </cell>
          <cell r="GN352">
            <v>0</v>
          </cell>
          <cell r="GO352">
            <v>0</v>
          </cell>
          <cell r="GP352">
            <v>0</v>
          </cell>
          <cell r="GQ352">
            <v>0</v>
          </cell>
          <cell r="GR352">
            <v>0</v>
          </cell>
          <cell r="GS352">
            <v>0</v>
          </cell>
          <cell r="GT352">
            <v>0</v>
          </cell>
          <cell r="GU352">
            <v>0</v>
          </cell>
          <cell r="GV352">
            <v>0</v>
          </cell>
          <cell r="GW352">
            <v>0</v>
          </cell>
          <cell r="GX352" t="str">
            <v>&lt;--ADMw_P--</v>
          </cell>
          <cell r="GY352">
            <v>0</v>
          </cell>
          <cell r="GZ352">
            <v>0</v>
          </cell>
          <cell r="HA352">
            <v>0</v>
          </cell>
          <cell r="HB352">
            <v>0</v>
          </cell>
          <cell r="HC352">
            <v>0</v>
          </cell>
          <cell r="HD352" t="str">
            <v>&lt;--Spacer--&gt;</v>
          </cell>
          <cell r="HE352" t="str">
            <v>&lt;--Spacer--&gt;</v>
          </cell>
          <cell r="HF352" t="str">
            <v>&lt;--Spacer--&gt;</v>
          </cell>
          <cell r="HG352" t="str">
            <v>&lt;--Spacer--&gt;</v>
          </cell>
          <cell r="HH352">
            <v>2148</v>
          </cell>
          <cell r="HI352">
            <v>30858755</v>
          </cell>
          <cell r="HJ352">
            <v>0</v>
          </cell>
          <cell r="HK352">
            <v>0</v>
          </cell>
          <cell r="HL352">
            <v>0</v>
          </cell>
          <cell r="HM352">
            <v>0</v>
          </cell>
          <cell r="HN352">
            <v>0</v>
          </cell>
          <cell r="HO352">
            <v>0</v>
          </cell>
          <cell r="HP352">
            <v>0</v>
          </cell>
          <cell r="HQ352">
            <v>8.02</v>
          </cell>
          <cell r="HR352">
            <v>57412</v>
          </cell>
          <cell r="HS352">
            <v>0</v>
          </cell>
          <cell r="HT352">
            <v>0</v>
          </cell>
          <cell r="HU352">
            <v>0</v>
          </cell>
          <cell r="HV352">
            <v>0</v>
          </cell>
          <cell r="HW352">
            <v>0</v>
          </cell>
          <cell r="HX352" t="str">
            <v>--ADMw_O--&gt;</v>
          </cell>
          <cell r="HY352">
            <v>0</v>
          </cell>
          <cell r="HZ352">
            <v>0</v>
          </cell>
          <cell r="IA352">
            <v>0</v>
          </cell>
          <cell r="IB352">
            <v>0</v>
          </cell>
          <cell r="IC352">
            <v>0</v>
          </cell>
          <cell r="ID352">
            <v>0</v>
          </cell>
          <cell r="IE352">
            <v>0</v>
          </cell>
          <cell r="IF352">
            <v>0</v>
          </cell>
          <cell r="IG352">
            <v>0</v>
          </cell>
          <cell r="IH352">
            <v>0</v>
          </cell>
          <cell r="II352">
            <v>0</v>
          </cell>
          <cell r="IJ352">
            <v>0</v>
          </cell>
          <cell r="IK352">
            <v>0</v>
          </cell>
          <cell r="IL352">
            <v>0</v>
          </cell>
          <cell r="IM352">
            <v>0</v>
          </cell>
          <cell r="IN352">
            <v>0</v>
          </cell>
          <cell r="IO352">
            <v>0</v>
          </cell>
          <cell r="IP352">
            <v>0</v>
          </cell>
          <cell r="IQ352">
            <v>0</v>
          </cell>
          <cell r="IR352">
            <v>0</v>
          </cell>
          <cell r="IS352">
            <v>0</v>
          </cell>
          <cell r="IT352">
            <v>0</v>
          </cell>
          <cell r="IU352">
            <v>0</v>
          </cell>
          <cell r="IV352">
            <v>0</v>
          </cell>
          <cell r="IW352">
            <v>0</v>
          </cell>
          <cell r="IX352">
            <v>0</v>
          </cell>
          <cell r="IY352">
            <v>0</v>
          </cell>
          <cell r="IZ352">
            <v>0</v>
          </cell>
          <cell r="JA352">
            <v>0</v>
          </cell>
          <cell r="JB352">
            <v>0</v>
          </cell>
          <cell r="JC352">
            <v>0</v>
          </cell>
          <cell r="JD352">
            <v>0</v>
          </cell>
          <cell r="JE352">
            <v>0</v>
          </cell>
          <cell r="JF352">
            <v>0</v>
          </cell>
          <cell r="JG352">
            <v>0</v>
          </cell>
          <cell r="JH352">
            <v>0</v>
          </cell>
          <cell r="JI352">
            <v>0</v>
          </cell>
          <cell r="JJ352">
            <v>0</v>
          </cell>
          <cell r="JK352">
            <v>0</v>
          </cell>
          <cell r="JL352" t="str">
            <v>&lt;--ADMw_O--</v>
          </cell>
          <cell r="JM352">
            <v>0</v>
          </cell>
          <cell r="JN352">
            <v>0</v>
          </cell>
          <cell r="JO352">
            <v>0</v>
          </cell>
          <cell r="JP352">
            <v>0</v>
          </cell>
          <cell r="JQ352">
            <v>0</v>
          </cell>
          <cell r="JR352">
            <v>43640.35126797454</v>
          </cell>
          <cell r="JS352">
            <v>2</v>
          </cell>
          <cell r="JT352">
            <v>1</v>
          </cell>
        </row>
        <row r="353">
          <cell r="A353">
            <v>2200</v>
          </cell>
          <cell r="B353">
            <v>2200</v>
          </cell>
          <cell r="C353" t="str">
            <v>30000</v>
          </cell>
          <cell r="D353" t="str">
            <v>Umatilla</v>
          </cell>
          <cell r="E353" t="str">
            <v>InterMountain ESD</v>
          </cell>
          <cell r="H353">
            <v>6550000</v>
          </cell>
          <cell r="I353">
            <v>0</v>
          </cell>
          <cell r="J353">
            <v>0</v>
          </cell>
          <cell r="K353">
            <v>0</v>
          </cell>
          <cell r="L353">
            <v>0</v>
          </cell>
          <cell r="M353">
            <v>0</v>
          </cell>
          <cell r="N353">
            <v>0</v>
          </cell>
          <cell r="O353">
            <v>0</v>
          </cell>
          <cell r="P353">
            <v>12.69</v>
          </cell>
          <cell r="Q353">
            <v>0</v>
          </cell>
          <cell r="R353">
            <v>0</v>
          </cell>
          <cell r="S353">
            <v>0</v>
          </cell>
          <cell r="T353">
            <v>0</v>
          </cell>
          <cell r="U353">
            <v>0</v>
          </cell>
          <cell r="V353" t="str">
            <v>--ADMw_F--&gt;</v>
          </cell>
          <cell r="W353">
            <v>0</v>
          </cell>
          <cell r="X353">
            <v>0</v>
          </cell>
          <cell r="Y353">
            <v>0</v>
          </cell>
          <cell r="Z353">
            <v>0</v>
          </cell>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cell r="AS353">
            <v>0</v>
          </cell>
          <cell r="AT353">
            <v>0</v>
          </cell>
          <cell r="AU353">
            <v>0</v>
          </cell>
          <cell r="AV353">
            <v>0</v>
          </cell>
          <cell r="AW353">
            <v>0</v>
          </cell>
          <cell r="AX353">
            <v>0</v>
          </cell>
          <cell r="AY353">
            <v>0</v>
          </cell>
          <cell r="AZ353">
            <v>0</v>
          </cell>
          <cell r="BA353">
            <v>0</v>
          </cell>
          <cell r="BB353">
            <v>0</v>
          </cell>
          <cell r="BC353">
            <v>0</v>
          </cell>
          <cell r="BD353">
            <v>0</v>
          </cell>
          <cell r="BE353">
            <v>0</v>
          </cell>
          <cell r="BF353">
            <v>0</v>
          </cell>
          <cell r="BG353">
            <v>0</v>
          </cell>
          <cell r="BH353">
            <v>0</v>
          </cell>
          <cell r="BI353">
            <v>0</v>
          </cell>
          <cell r="BJ353">
            <v>0</v>
          </cell>
          <cell r="BK353">
            <v>0</v>
          </cell>
          <cell r="BL353">
            <v>0</v>
          </cell>
          <cell r="BM353">
            <v>0</v>
          </cell>
          <cell r="BN353" t="str">
            <v>&lt;--ADMw_F--</v>
          </cell>
          <cell r="BO353">
            <v>0</v>
          </cell>
          <cell r="BP353">
            <v>0</v>
          </cell>
          <cell r="BQ353">
            <v>0</v>
          </cell>
          <cell r="BR353">
            <v>0</v>
          </cell>
          <cell r="BS353">
            <v>0</v>
          </cell>
          <cell r="BT353" t="str">
            <v>&lt;--Spacer--&gt;</v>
          </cell>
          <cell r="BU353" t="str">
            <v>&lt;--Spacer--&gt;</v>
          </cell>
          <cell r="BV353" t="str">
            <v>&lt;--Spacer--&gt;</v>
          </cell>
          <cell r="BW353" t="str">
            <v>&lt;--Spacer--&gt;</v>
          </cell>
          <cell r="BY353">
            <v>6400000</v>
          </cell>
          <cell r="BZ353">
            <v>0</v>
          </cell>
          <cell r="CA353">
            <v>0</v>
          </cell>
          <cell r="CB353">
            <v>0</v>
          </cell>
          <cell r="CC353">
            <v>0</v>
          </cell>
          <cell r="CD353">
            <v>0</v>
          </cell>
          <cell r="CE353">
            <v>0</v>
          </cell>
          <cell r="CF353">
            <v>0</v>
          </cell>
          <cell r="CG353">
            <v>13.07</v>
          </cell>
          <cell r="CH353">
            <v>0</v>
          </cell>
          <cell r="CI353">
            <v>0</v>
          </cell>
          <cell r="CJ353">
            <v>0</v>
          </cell>
          <cell r="CK353">
            <v>0</v>
          </cell>
          <cell r="CL353">
            <v>0</v>
          </cell>
          <cell r="CM353">
            <v>0</v>
          </cell>
          <cell r="CN353" t="str">
            <v>--ADMw_C--&gt;</v>
          </cell>
          <cell r="CO353">
            <v>0</v>
          </cell>
          <cell r="CP353">
            <v>0</v>
          </cell>
          <cell r="CQ353">
            <v>0</v>
          </cell>
          <cell r="CR353">
            <v>0</v>
          </cell>
          <cell r="CS353">
            <v>0</v>
          </cell>
          <cell r="CT353">
            <v>0</v>
          </cell>
          <cell r="CU353">
            <v>0</v>
          </cell>
          <cell r="CV353">
            <v>0</v>
          </cell>
          <cell r="CW353">
            <v>0</v>
          </cell>
          <cell r="CX353">
            <v>0</v>
          </cell>
          <cell r="CY353">
            <v>0</v>
          </cell>
          <cell r="CZ353">
            <v>0</v>
          </cell>
          <cell r="DA353">
            <v>0</v>
          </cell>
          <cell r="DB353">
            <v>0</v>
          </cell>
          <cell r="DC353">
            <v>0</v>
          </cell>
          <cell r="DD353">
            <v>0</v>
          </cell>
          <cell r="DE353">
            <v>0</v>
          </cell>
          <cell r="DF353">
            <v>0</v>
          </cell>
          <cell r="DG353">
            <v>0</v>
          </cell>
          <cell r="DH353">
            <v>0</v>
          </cell>
          <cell r="DI353">
            <v>0</v>
          </cell>
          <cell r="DJ353">
            <v>0</v>
          </cell>
          <cell r="DK353">
            <v>0</v>
          </cell>
          <cell r="DL353">
            <v>0</v>
          </cell>
          <cell r="DM353">
            <v>0</v>
          </cell>
          <cell r="DN353">
            <v>0</v>
          </cell>
          <cell r="DO353">
            <v>0</v>
          </cell>
          <cell r="DP353">
            <v>0</v>
          </cell>
          <cell r="DQ353">
            <v>0</v>
          </cell>
          <cell r="DR353">
            <v>0</v>
          </cell>
          <cell r="DS353">
            <v>0</v>
          </cell>
          <cell r="DT353">
            <v>0</v>
          </cell>
          <cell r="DU353">
            <v>0</v>
          </cell>
          <cell r="DV353">
            <v>0</v>
          </cell>
          <cell r="DW353">
            <v>0</v>
          </cell>
          <cell r="DX353">
            <v>0</v>
          </cell>
          <cell r="DY353">
            <v>0</v>
          </cell>
          <cell r="DZ353">
            <v>0</v>
          </cell>
          <cell r="EA353">
            <v>0</v>
          </cell>
          <cell r="EB353">
            <v>0</v>
          </cell>
          <cell r="EC353">
            <v>0</v>
          </cell>
          <cell r="ED353">
            <v>0</v>
          </cell>
          <cell r="EE353">
            <v>0</v>
          </cell>
          <cell r="EF353" t="str">
            <v>&lt;--ADMw_C--</v>
          </cell>
          <cell r="EG353">
            <v>0</v>
          </cell>
          <cell r="EH353">
            <v>0</v>
          </cell>
          <cell r="EI353">
            <v>0</v>
          </cell>
          <cell r="EJ353">
            <v>0</v>
          </cell>
          <cell r="EK353">
            <v>0</v>
          </cell>
          <cell r="EL353" t="str">
            <v>&lt;--Spacer--&gt;</v>
          </cell>
          <cell r="EM353" t="str">
            <v>&lt;--Spacer--&gt;</v>
          </cell>
          <cell r="EN353" t="str">
            <v>&lt;--Spacer--&gt;</v>
          </cell>
          <cell r="EO353" t="str">
            <v>&lt;--Spacer--&gt;</v>
          </cell>
          <cell r="EQ353">
            <v>6237990</v>
          </cell>
          <cell r="ER353">
            <v>0</v>
          </cell>
          <cell r="ES353">
            <v>0</v>
          </cell>
          <cell r="ET353">
            <v>0</v>
          </cell>
          <cell r="EU353">
            <v>0</v>
          </cell>
          <cell r="EV353">
            <v>0</v>
          </cell>
          <cell r="EW353">
            <v>0</v>
          </cell>
          <cell r="EX353">
            <v>0</v>
          </cell>
          <cell r="EY353">
            <v>12.69</v>
          </cell>
          <cell r="EZ353">
            <v>0</v>
          </cell>
          <cell r="FA353">
            <v>0</v>
          </cell>
          <cell r="FB353">
            <v>0</v>
          </cell>
          <cell r="FC353">
            <v>0</v>
          </cell>
          <cell r="FD353">
            <v>0</v>
          </cell>
          <cell r="FE353">
            <v>0</v>
          </cell>
          <cell r="FF353" t="str">
            <v>--ADMw_P--&gt;</v>
          </cell>
          <cell r="FG353">
            <v>0</v>
          </cell>
          <cell r="FH353">
            <v>0</v>
          </cell>
          <cell r="FI353">
            <v>0</v>
          </cell>
          <cell r="FJ353">
            <v>0</v>
          </cell>
          <cell r="FK353">
            <v>0</v>
          </cell>
          <cell r="FL353">
            <v>0</v>
          </cell>
          <cell r="FM353">
            <v>0</v>
          </cell>
          <cell r="FN353">
            <v>0</v>
          </cell>
          <cell r="FO353">
            <v>0</v>
          </cell>
          <cell r="FP353">
            <v>0</v>
          </cell>
          <cell r="FQ353">
            <v>0</v>
          </cell>
          <cell r="FR353">
            <v>0</v>
          </cell>
          <cell r="FS353">
            <v>0</v>
          </cell>
          <cell r="FT353">
            <v>0</v>
          </cell>
          <cell r="FU353">
            <v>0</v>
          </cell>
          <cell r="FV353">
            <v>0</v>
          </cell>
          <cell r="FW353">
            <v>0</v>
          </cell>
          <cell r="FX353">
            <v>0</v>
          </cell>
          <cell r="FY353">
            <v>0</v>
          </cell>
          <cell r="FZ353">
            <v>0</v>
          </cell>
          <cell r="GA353">
            <v>0</v>
          </cell>
          <cell r="GB353">
            <v>0</v>
          </cell>
          <cell r="GC353">
            <v>0</v>
          </cell>
          <cell r="GD353">
            <v>0</v>
          </cell>
          <cell r="GE353">
            <v>0</v>
          </cell>
          <cell r="GF353">
            <v>0</v>
          </cell>
          <cell r="GG353">
            <v>0</v>
          </cell>
          <cell r="GH353">
            <v>0</v>
          </cell>
          <cell r="GI353">
            <v>0</v>
          </cell>
          <cell r="GJ353">
            <v>0</v>
          </cell>
          <cell r="GK353">
            <v>0</v>
          </cell>
          <cell r="GL353">
            <v>0</v>
          </cell>
          <cell r="GM353">
            <v>0</v>
          </cell>
          <cell r="GN353">
            <v>0</v>
          </cell>
          <cell r="GO353">
            <v>0</v>
          </cell>
          <cell r="GP353">
            <v>0</v>
          </cell>
          <cell r="GQ353">
            <v>0</v>
          </cell>
          <cell r="GR353">
            <v>0</v>
          </cell>
          <cell r="GS353">
            <v>0</v>
          </cell>
          <cell r="GT353">
            <v>0</v>
          </cell>
          <cell r="GU353">
            <v>0</v>
          </cell>
          <cell r="GV353">
            <v>0</v>
          </cell>
          <cell r="GW353">
            <v>0</v>
          </cell>
          <cell r="GX353" t="str">
            <v>&lt;--ADMw_P--</v>
          </cell>
          <cell r="GY353">
            <v>0</v>
          </cell>
          <cell r="GZ353">
            <v>0</v>
          </cell>
          <cell r="HA353">
            <v>0</v>
          </cell>
          <cell r="HB353">
            <v>0</v>
          </cell>
          <cell r="HC353">
            <v>0</v>
          </cell>
          <cell r="HD353" t="str">
            <v>&lt;--Spacer--&gt;</v>
          </cell>
          <cell r="HE353" t="str">
            <v>&lt;--Spacer--&gt;</v>
          </cell>
          <cell r="HF353" t="str">
            <v>&lt;--Spacer--&gt;</v>
          </cell>
          <cell r="HG353" t="str">
            <v>&lt;--Spacer--&gt;</v>
          </cell>
          <cell r="HI353">
            <v>6130745</v>
          </cell>
          <cell r="HJ353">
            <v>0</v>
          </cell>
          <cell r="HK353">
            <v>0</v>
          </cell>
          <cell r="HL353">
            <v>0</v>
          </cell>
          <cell r="HM353">
            <v>0</v>
          </cell>
          <cell r="HN353">
            <v>0</v>
          </cell>
          <cell r="HO353">
            <v>0</v>
          </cell>
          <cell r="HP353">
            <v>0</v>
          </cell>
          <cell r="HQ353">
            <v>11.65</v>
          </cell>
          <cell r="HR353">
            <v>0</v>
          </cell>
          <cell r="HS353">
            <v>0</v>
          </cell>
          <cell r="HT353">
            <v>0</v>
          </cell>
          <cell r="HU353">
            <v>0</v>
          </cell>
          <cell r="HV353">
            <v>0</v>
          </cell>
          <cell r="HW353">
            <v>0</v>
          </cell>
          <cell r="HX353" t="str">
            <v>--ADMw_O--&gt;</v>
          </cell>
          <cell r="HY353">
            <v>0</v>
          </cell>
          <cell r="HZ353">
            <v>0</v>
          </cell>
          <cell r="IA353">
            <v>0</v>
          </cell>
          <cell r="IB353">
            <v>0</v>
          </cell>
          <cell r="IC353">
            <v>0</v>
          </cell>
          <cell r="ID353">
            <v>0</v>
          </cell>
          <cell r="IE353">
            <v>0</v>
          </cell>
          <cell r="IF353">
            <v>0</v>
          </cell>
          <cell r="IG353">
            <v>0</v>
          </cell>
          <cell r="IH353">
            <v>0</v>
          </cell>
          <cell r="II353">
            <v>0</v>
          </cell>
          <cell r="IJ353">
            <v>0</v>
          </cell>
          <cell r="IK353">
            <v>0</v>
          </cell>
          <cell r="IL353">
            <v>0</v>
          </cell>
          <cell r="IM353">
            <v>0</v>
          </cell>
          <cell r="IN353">
            <v>0</v>
          </cell>
          <cell r="IO353">
            <v>0</v>
          </cell>
          <cell r="IP353">
            <v>0</v>
          </cell>
          <cell r="IQ353">
            <v>0</v>
          </cell>
          <cell r="IR353">
            <v>0</v>
          </cell>
          <cell r="IS353">
            <v>0</v>
          </cell>
          <cell r="IT353">
            <v>0</v>
          </cell>
          <cell r="IU353">
            <v>0</v>
          </cell>
          <cell r="IV353">
            <v>0</v>
          </cell>
          <cell r="IW353">
            <v>0</v>
          </cell>
          <cell r="IX353">
            <v>0</v>
          </cell>
          <cell r="IY353">
            <v>0</v>
          </cell>
          <cell r="IZ353">
            <v>0</v>
          </cell>
          <cell r="JA353">
            <v>0</v>
          </cell>
          <cell r="JB353">
            <v>0</v>
          </cell>
          <cell r="JC353">
            <v>0</v>
          </cell>
          <cell r="JD353">
            <v>0</v>
          </cell>
          <cell r="JE353">
            <v>0</v>
          </cell>
          <cell r="JF353">
            <v>0</v>
          </cell>
          <cell r="JG353">
            <v>0</v>
          </cell>
          <cell r="JH353">
            <v>0</v>
          </cell>
          <cell r="JI353">
            <v>0</v>
          </cell>
          <cell r="JJ353">
            <v>0</v>
          </cell>
          <cell r="JK353">
            <v>0</v>
          </cell>
          <cell r="JL353" t="str">
            <v>&lt;--ADMw_O--</v>
          </cell>
          <cell r="JM353">
            <v>0</v>
          </cell>
          <cell r="JN353">
            <v>0</v>
          </cell>
          <cell r="JO353">
            <v>0</v>
          </cell>
          <cell r="JP353">
            <v>0</v>
          </cell>
          <cell r="JQ353">
            <v>0</v>
          </cell>
          <cell r="JR353">
            <v>43640.35126797454</v>
          </cell>
          <cell r="JS353">
            <v>2</v>
          </cell>
          <cell r="JT353">
            <v>1</v>
          </cell>
        </row>
        <row r="354">
          <cell r="A354">
            <v>2218</v>
          </cell>
          <cell r="B354">
            <v>2218</v>
          </cell>
          <cell r="C354" t="str">
            <v>32000</v>
          </cell>
          <cell r="D354" t="str">
            <v>Wallowa</v>
          </cell>
          <cell r="E354" t="str">
            <v>Region 18 ESD</v>
          </cell>
          <cell r="H354">
            <v>3111296</v>
          </cell>
          <cell r="I354">
            <v>0</v>
          </cell>
          <cell r="J354">
            <v>0</v>
          </cell>
          <cell r="K354">
            <v>0</v>
          </cell>
          <cell r="L354">
            <v>0</v>
          </cell>
          <cell r="M354">
            <v>1717622</v>
          </cell>
          <cell r="N354">
            <v>0</v>
          </cell>
          <cell r="O354">
            <v>0</v>
          </cell>
          <cell r="P354">
            <v>16.72</v>
          </cell>
          <cell r="Q354">
            <v>0</v>
          </cell>
          <cell r="R354">
            <v>0</v>
          </cell>
          <cell r="S354">
            <v>0</v>
          </cell>
          <cell r="T354">
            <v>0</v>
          </cell>
          <cell r="U354">
            <v>0</v>
          </cell>
          <cell r="V354" t="str">
            <v>--ADMw_F--&gt;</v>
          </cell>
          <cell r="W354">
            <v>0</v>
          </cell>
          <cell r="X354">
            <v>0</v>
          </cell>
          <cell r="Y354">
            <v>0</v>
          </cell>
          <cell r="Z354">
            <v>0</v>
          </cell>
          <cell r="AA354">
            <v>0</v>
          </cell>
          <cell r="AB354">
            <v>0</v>
          </cell>
          <cell r="AC354">
            <v>0</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v>0</v>
          </cell>
          <cell r="AR354">
            <v>0</v>
          </cell>
          <cell r="AS354">
            <v>0</v>
          </cell>
          <cell r="AT354">
            <v>0</v>
          </cell>
          <cell r="AU354">
            <v>0</v>
          </cell>
          <cell r="AV354">
            <v>0</v>
          </cell>
          <cell r="AW354">
            <v>0</v>
          </cell>
          <cell r="AX354">
            <v>0</v>
          </cell>
          <cell r="AY354">
            <v>0</v>
          </cell>
          <cell r="AZ354">
            <v>0</v>
          </cell>
          <cell r="BA354">
            <v>0</v>
          </cell>
          <cell r="BB354">
            <v>0</v>
          </cell>
          <cell r="BC354">
            <v>0</v>
          </cell>
          <cell r="BD354">
            <v>0</v>
          </cell>
          <cell r="BE354">
            <v>0</v>
          </cell>
          <cell r="BF354">
            <v>0</v>
          </cell>
          <cell r="BG354">
            <v>0</v>
          </cell>
          <cell r="BH354">
            <v>0</v>
          </cell>
          <cell r="BI354">
            <v>0</v>
          </cell>
          <cell r="BJ354">
            <v>0</v>
          </cell>
          <cell r="BK354">
            <v>0</v>
          </cell>
          <cell r="BL354">
            <v>0</v>
          </cell>
          <cell r="BM354">
            <v>0</v>
          </cell>
          <cell r="BN354" t="str">
            <v>&lt;--ADMw_F--</v>
          </cell>
          <cell r="BO354">
            <v>0</v>
          </cell>
          <cell r="BP354">
            <v>0</v>
          </cell>
          <cell r="BQ354">
            <v>0</v>
          </cell>
          <cell r="BR354">
            <v>0</v>
          </cell>
          <cell r="BS354">
            <v>0</v>
          </cell>
          <cell r="BT354" t="str">
            <v>&lt;--Spacer--&gt;</v>
          </cell>
          <cell r="BU354" t="str">
            <v>&lt;--Spacer--&gt;</v>
          </cell>
          <cell r="BV354" t="str">
            <v>&lt;--Spacer--&gt;</v>
          </cell>
          <cell r="BW354" t="str">
            <v>&lt;--Spacer--&gt;</v>
          </cell>
          <cell r="BY354">
            <v>3020676</v>
          </cell>
          <cell r="BZ354">
            <v>0</v>
          </cell>
          <cell r="CA354">
            <v>0</v>
          </cell>
          <cell r="CB354">
            <v>0</v>
          </cell>
          <cell r="CC354">
            <v>0</v>
          </cell>
          <cell r="CD354">
            <v>1703901</v>
          </cell>
          <cell r="CE354">
            <v>0</v>
          </cell>
          <cell r="CF354">
            <v>0</v>
          </cell>
          <cell r="CG354">
            <v>19.600000000000001</v>
          </cell>
          <cell r="CH354">
            <v>0</v>
          </cell>
          <cell r="CI354">
            <v>0</v>
          </cell>
          <cell r="CJ354">
            <v>0</v>
          </cell>
          <cell r="CK354">
            <v>0</v>
          </cell>
          <cell r="CL354">
            <v>0</v>
          </cell>
          <cell r="CM354">
            <v>0</v>
          </cell>
          <cell r="CN354" t="str">
            <v>--ADMw_C--&gt;</v>
          </cell>
          <cell r="CO354">
            <v>0</v>
          </cell>
          <cell r="CP354">
            <v>0</v>
          </cell>
          <cell r="CQ354">
            <v>0</v>
          </cell>
          <cell r="CR354">
            <v>0</v>
          </cell>
          <cell r="CS354">
            <v>0</v>
          </cell>
          <cell r="CT354">
            <v>0</v>
          </cell>
          <cell r="CU354">
            <v>0</v>
          </cell>
          <cell r="CV354">
            <v>0</v>
          </cell>
          <cell r="CW354">
            <v>0</v>
          </cell>
          <cell r="CX354">
            <v>0</v>
          </cell>
          <cell r="CY354">
            <v>0</v>
          </cell>
          <cell r="CZ354">
            <v>0</v>
          </cell>
          <cell r="DA354">
            <v>0</v>
          </cell>
          <cell r="DB354">
            <v>0</v>
          </cell>
          <cell r="DC354">
            <v>0</v>
          </cell>
          <cell r="DD354">
            <v>0</v>
          </cell>
          <cell r="DE354">
            <v>0</v>
          </cell>
          <cell r="DF354">
            <v>0</v>
          </cell>
          <cell r="DG354">
            <v>0</v>
          </cell>
          <cell r="DH354">
            <v>0</v>
          </cell>
          <cell r="DI354">
            <v>0</v>
          </cell>
          <cell r="DJ354">
            <v>0</v>
          </cell>
          <cell r="DK354">
            <v>0</v>
          </cell>
          <cell r="DL354">
            <v>0</v>
          </cell>
          <cell r="DM354">
            <v>0</v>
          </cell>
          <cell r="DN354">
            <v>0</v>
          </cell>
          <cell r="DO354">
            <v>0</v>
          </cell>
          <cell r="DP354">
            <v>0</v>
          </cell>
          <cell r="DQ354">
            <v>0</v>
          </cell>
          <cell r="DR354">
            <v>0</v>
          </cell>
          <cell r="DS354">
            <v>0</v>
          </cell>
          <cell r="DT354">
            <v>0</v>
          </cell>
          <cell r="DU354">
            <v>0</v>
          </cell>
          <cell r="DV354">
            <v>0</v>
          </cell>
          <cell r="DW354">
            <v>0</v>
          </cell>
          <cell r="DX354">
            <v>0</v>
          </cell>
          <cell r="DY354">
            <v>0</v>
          </cell>
          <cell r="DZ354">
            <v>0</v>
          </cell>
          <cell r="EA354">
            <v>0</v>
          </cell>
          <cell r="EB354">
            <v>0</v>
          </cell>
          <cell r="EC354">
            <v>0</v>
          </cell>
          <cell r="ED354">
            <v>0</v>
          </cell>
          <cell r="EE354">
            <v>0</v>
          </cell>
          <cell r="EF354" t="str">
            <v>&lt;--ADMw_C--</v>
          </cell>
          <cell r="EG354">
            <v>0</v>
          </cell>
          <cell r="EH354">
            <v>0</v>
          </cell>
          <cell r="EI354">
            <v>0</v>
          </cell>
          <cell r="EJ354">
            <v>0</v>
          </cell>
          <cell r="EK354">
            <v>0</v>
          </cell>
          <cell r="EL354" t="str">
            <v>&lt;--Spacer--&gt;</v>
          </cell>
          <cell r="EM354" t="str">
            <v>&lt;--Spacer--&gt;</v>
          </cell>
          <cell r="EN354" t="str">
            <v>&lt;--Spacer--&gt;</v>
          </cell>
          <cell r="EO354" t="str">
            <v>&lt;--Spacer--&gt;</v>
          </cell>
          <cell r="EQ354">
            <v>2865015</v>
          </cell>
          <cell r="ER354">
            <v>0</v>
          </cell>
          <cell r="ES354">
            <v>0</v>
          </cell>
          <cell r="ET354">
            <v>0</v>
          </cell>
          <cell r="EU354">
            <v>0</v>
          </cell>
          <cell r="EV354">
            <v>0</v>
          </cell>
          <cell r="EW354">
            <v>1765</v>
          </cell>
          <cell r="EX354">
            <v>0</v>
          </cell>
          <cell r="EY354">
            <v>16.72</v>
          </cell>
          <cell r="EZ354">
            <v>0</v>
          </cell>
          <cell r="FA354">
            <v>0</v>
          </cell>
          <cell r="FB354">
            <v>0</v>
          </cell>
          <cell r="FC354">
            <v>0</v>
          </cell>
          <cell r="FD354">
            <v>0</v>
          </cell>
          <cell r="FE354">
            <v>0</v>
          </cell>
          <cell r="FF354" t="str">
            <v>--ADMw_P--&gt;</v>
          </cell>
          <cell r="FG354">
            <v>0</v>
          </cell>
          <cell r="FH354">
            <v>0</v>
          </cell>
          <cell r="FI354">
            <v>0</v>
          </cell>
          <cell r="FJ354">
            <v>0</v>
          </cell>
          <cell r="FK354">
            <v>0</v>
          </cell>
          <cell r="FL354">
            <v>0</v>
          </cell>
          <cell r="FM354">
            <v>0</v>
          </cell>
          <cell r="FN354">
            <v>0</v>
          </cell>
          <cell r="FO354">
            <v>0</v>
          </cell>
          <cell r="FP354">
            <v>0</v>
          </cell>
          <cell r="FQ354">
            <v>0</v>
          </cell>
          <cell r="FR354">
            <v>0</v>
          </cell>
          <cell r="FS354">
            <v>0</v>
          </cell>
          <cell r="FT354">
            <v>0</v>
          </cell>
          <cell r="FU354">
            <v>0</v>
          </cell>
          <cell r="FV354">
            <v>0</v>
          </cell>
          <cell r="FW354">
            <v>0</v>
          </cell>
          <cell r="FX354">
            <v>0</v>
          </cell>
          <cell r="FY354">
            <v>0</v>
          </cell>
          <cell r="FZ354">
            <v>0</v>
          </cell>
          <cell r="GA354">
            <v>0</v>
          </cell>
          <cell r="GB354">
            <v>0</v>
          </cell>
          <cell r="GC354">
            <v>0</v>
          </cell>
          <cell r="GD354">
            <v>0</v>
          </cell>
          <cell r="GE354">
            <v>0</v>
          </cell>
          <cell r="GF354">
            <v>0</v>
          </cell>
          <cell r="GG354">
            <v>0</v>
          </cell>
          <cell r="GH354">
            <v>0</v>
          </cell>
          <cell r="GI354">
            <v>0</v>
          </cell>
          <cell r="GJ354">
            <v>0</v>
          </cell>
          <cell r="GK354">
            <v>0</v>
          </cell>
          <cell r="GL354">
            <v>0</v>
          </cell>
          <cell r="GM354">
            <v>0</v>
          </cell>
          <cell r="GN354">
            <v>0</v>
          </cell>
          <cell r="GO354">
            <v>0</v>
          </cell>
          <cell r="GP354">
            <v>0</v>
          </cell>
          <cell r="GQ354">
            <v>0</v>
          </cell>
          <cell r="GR354">
            <v>0</v>
          </cell>
          <cell r="GS354">
            <v>0</v>
          </cell>
          <cell r="GT354">
            <v>0</v>
          </cell>
          <cell r="GU354">
            <v>0</v>
          </cell>
          <cell r="GV354">
            <v>0</v>
          </cell>
          <cell r="GW354">
            <v>0</v>
          </cell>
          <cell r="GX354" t="str">
            <v>&lt;--ADMw_P--</v>
          </cell>
          <cell r="GY354">
            <v>0</v>
          </cell>
          <cell r="GZ354">
            <v>0</v>
          </cell>
          <cell r="HA354">
            <v>0</v>
          </cell>
          <cell r="HB354">
            <v>0</v>
          </cell>
          <cell r="HC354">
            <v>0</v>
          </cell>
          <cell r="HD354" t="str">
            <v>&lt;--Spacer--&gt;</v>
          </cell>
          <cell r="HE354" t="str">
            <v>&lt;--Spacer--&gt;</v>
          </cell>
          <cell r="HF354" t="str">
            <v>&lt;--Spacer--&gt;</v>
          </cell>
          <cell r="HG354" t="str">
            <v>&lt;--Spacer--&gt;</v>
          </cell>
          <cell r="HI354">
            <v>2788198</v>
          </cell>
          <cell r="HJ354">
            <v>0</v>
          </cell>
          <cell r="HK354">
            <v>0</v>
          </cell>
          <cell r="HL354">
            <v>0</v>
          </cell>
          <cell r="HM354">
            <v>0</v>
          </cell>
          <cell r="HN354">
            <v>0</v>
          </cell>
          <cell r="HO354">
            <v>1731</v>
          </cell>
          <cell r="HP354">
            <v>0</v>
          </cell>
          <cell r="HQ354">
            <v>15.72</v>
          </cell>
          <cell r="HR354">
            <v>0</v>
          </cell>
          <cell r="HS354">
            <v>0</v>
          </cell>
          <cell r="HT354">
            <v>0</v>
          </cell>
          <cell r="HU354">
            <v>0</v>
          </cell>
          <cell r="HV354">
            <v>0</v>
          </cell>
          <cell r="HW354">
            <v>0</v>
          </cell>
          <cell r="HX354" t="str">
            <v>--ADMw_O--&gt;</v>
          </cell>
          <cell r="HY354">
            <v>0</v>
          </cell>
          <cell r="HZ354">
            <v>0</v>
          </cell>
          <cell r="IA354">
            <v>0</v>
          </cell>
          <cell r="IB354">
            <v>0</v>
          </cell>
          <cell r="IC354">
            <v>0</v>
          </cell>
          <cell r="ID354">
            <v>0</v>
          </cell>
          <cell r="IE354">
            <v>0</v>
          </cell>
          <cell r="IF354">
            <v>0</v>
          </cell>
          <cell r="IG354">
            <v>0</v>
          </cell>
          <cell r="IH354">
            <v>0</v>
          </cell>
          <cell r="II354">
            <v>0</v>
          </cell>
          <cell r="IJ354">
            <v>0</v>
          </cell>
          <cell r="IK354">
            <v>0</v>
          </cell>
          <cell r="IL354">
            <v>0</v>
          </cell>
          <cell r="IM354">
            <v>0</v>
          </cell>
          <cell r="IN354">
            <v>0</v>
          </cell>
          <cell r="IO354">
            <v>0</v>
          </cell>
          <cell r="IP354">
            <v>0</v>
          </cell>
          <cell r="IQ354">
            <v>0</v>
          </cell>
          <cell r="IR354">
            <v>0</v>
          </cell>
          <cell r="IS354">
            <v>0</v>
          </cell>
          <cell r="IT354">
            <v>0</v>
          </cell>
          <cell r="IU354">
            <v>0</v>
          </cell>
          <cell r="IV354">
            <v>0</v>
          </cell>
          <cell r="IW354">
            <v>0</v>
          </cell>
          <cell r="IX354">
            <v>0</v>
          </cell>
          <cell r="IY354">
            <v>0</v>
          </cell>
          <cell r="IZ354">
            <v>0</v>
          </cell>
          <cell r="JA354">
            <v>0</v>
          </cell>
          <cell r="JB354">
            <v>0</v>
          </cell>
          <cell r="JC354">
            <v>0</v>
          </cell>
          <cell r="JD354">
            <v>0</v>
          </cell>
          <cell r="JE354">
            <v>0</v>
          </cell>
          <cell r="JF354">
            <v>0</v>
          </cell>
          <cell r="JG354">
            <v>0</v>
          </cell>
          <cell r="JH354">
            <v>0</v>
          </cell>
          <cell r="JI354">
            <v>0</v>
          </cell>
          <cell r="JJ354">
            <v>0</v>
          </cell>
          <cell r="JK354">
            <v>0</v>
          </cell>
          <cell r="JL354" t="str">
            <v>&lt;--ADMw_O--</v>
          </cell>
          <cell r="JM354">
            <v>0</v>
          </cell>
          <cell r="JN354">
            <v>0</v>
          </cell>
          <cell r="JO354">
            <v>0</v>
          </cell>
          <cell r="JP354">
            <v>0</v>
          </cell>
          <cell r="JQ354">
            <v>0</v>
          </cell>
          <cell r="JR354">
            <v>43640.35126797454</v>
          </cell>
          <cell r="JS354">
            <v>2</v>
          </cell>
          <cell r="JT354">
            <v>1</v>
          </cell>
        </row>
        <row r="355">
          <cell r="A355">
            <v>2223</v>
          </cell>
          <cell r="B355">
            <v>2223</v>
          </cell>
          <cell r="C355" t="str">
            <v>33000</v>
          </cell>
          <cell r="D355" t="str">
            <v>Wasco</v>
          </cell>
          <cell r="E355" t="str">
            <v>Columbia Gorge ESD</v>
          </cell>
          <cell r="H355">
            <v>2075000</v>
          </cell>
          <cell r="I355">
            <v>0</v>
          </cell>
          <cell r="J355">
            <v>0</v>
          </cell>
          <cell r="K355">
            <v>0</v>
          </cell>
          <cell r="L355">
            <v>0</v>
          </cell>
          <cell r="M355">
            <v>0</v>
          </cell>
          <cell r="N355">
            <v>0</v>
          </cell>
          <cell r="O355">
            <v>0</v>
          </cell>
          <cell r="P355">
            <v>0</v>
          </cell>
          <cell r="Q355">
            <v>0</v>
          </cell>
          <cell r="R355">
            <v>0</v>
          </cell>
          <cell r="S355">
            <v>0</v>
          </cell>
          <cell r="T355">
            <v>0</v>
          </cell>
          <cell r="U355">
            <v>0</v>
          </cell>
          <cell r="V355" t="str">
            <v>--ADMw_F--&gt;</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cell r="AS355">
            <v>0</v>
          </cell>
          <cell r="AT355">
            <v>0</v>
          </cell>
          <cell r="AU355">
            <v>0</v>
          </cell>
          <cell r="AV355">
            <v>0</v>
          </cell>
          <cell r="AW355">
            <v>0</v>
          </cell>
          <cell r="AX355">
            <v>0</v>
          </cell>
          <cell r="AY355">
            <v>0</v>
          </cell>
          <cell r="AZ355">
            <v>0</v>
          </cell>
          <cell r="BA355">
            <v>0</v>
          </cell>
          <cell r="BB355">
            <v>0</v>
          </cell>
          <cell r="BC355">
            <v>0</v>
          </cell>
          <cell r="BD355">
            <v>0</v>
          </cell>
          <cell r="BE355">
            <v>0</v>
          </cell>
          <cell r="BF355">
            <v>0</v>
          </cell>
          <cell r="BG355">
            <v>0</v>
          </cell>
          <cell r="BH355">
            <v>0</v>
          </cell>
          <cell r="BI355">
            <v>0</v>
          </cell>
          <cell r="BJ355">
            <v>0</v>
          </cell>
          <cell r="BK355">
            <v>0</v>
          </cell>
          <cell r="BL355">
            <v>0</v>
          </cell>
          <cell r="BM355">
            <v>0</v>
          </cell>
          <cell r="BN355" t="str">
            <v>&lt;--ADMw_F--</v>
          </cell>
          <cell r="BO355">
            <v>0</v>
          </cell>
          <cell r="BP355">
            <v>0</v>
          </cell>
          <cell r="BQ355">
            <v>0</v>
          </cell>
          <cell r="BR355">
            <v>0</v>
          </cell>
          <cell r="BS355">
            <v>0</v>
          </cell>
          <cell r="BT355" t="str">
            <v>&lt;--Spacer--&gt;</v>
          </cell>
          <cell r="BU355" t="str">
            <v>&lt;--Spacer--&gt;</v>
          </cell>
          <cell r="BV355" t="str">
            <v>&lt;--Spacer--&gt;</v>
          </cell>
          <cell r="BW355" t="str">
            <v>&lt;--Spacer--&gt;</v>
          </cell>
          <cell r="BY355">
            <v>2015000</v>
          </cell>
          <cell r="BZ355">
            <v>0</v>
          </cell>
          <cell r="CA355">
            <v>0</v>
          </cell>
          <cell r="CB355">
            <v>0</v>
          </cell>
          <cell r="CC355">
            <v>0</v>
          </cell>
          <cell r="CD355">
            <v>0</v>
          </cell>
          <cell r="CE355">
            <v>0</v>
          </cell>
          <cell r="CF355">
            <v>0</v>
          </cell>
          <cell r="CG355">
            <v>0</v>
          </cell>
          <cell r="CH355">
            <v>0</v>
          </cell>
          <cell r="CI355">
            <v>0</v>
          </cell>
          <cell r="CJ355">
            <v>0</v>
          </cell>
          <cell r="CK355">
            <v>0</v>
          </cell>
          <cell r="CL355">
            <v>0</v>
          </cell>
          <cell r="CM355">
            <v>0</v>
          </cell>
          <cell r="CN355" t="str">
            <v>--ADMw_C--&gt;</v>
          </cell>
          <cell r="CO355">
            <v>0</v>
          </cell>
          <cell r="CP355">
            <v>0</v>
          </cell>
          <cell r="CQ355">
            <v>0</v>
          </cell>
          <cell r="CR355">
            <v>0</v>
          </cell>
          <cell r="CS355">
            <v>0</v>
          </cell>
          <cell r="CT355">
            <v>0</v>
          </cell>
          <cell r="CU355">
            <v>0</v>
          </cell>
          <cell r="CV355">
            <v>0</v>
          </cell>
          <cell r="CW355">
            <v>0</v>
          </cell>
          <cell r="CX355">
            <v>0</v>
          </cell>
          <cell r="CY355">
            <v>0</v>
          </cell>
          <cell r="CZ355">
            <v>0</v>
          </cell>
          <cell r="DA355">
            <v>0</v>
          </cell>
          <cell r="DB355">
            <v>0</v>
          </cell>
          <cell r="DC355">
            <v>0</v>
          </cell>
          <cell r="DD355">
            <v>0</v>
          </cell>
          <cell r="DE355">
            <v>0</v>
          </cell>
          <cell r="DF355">
            <v>0</v>
          </cell>
          <cell r="DG355">
            <v>0</v>
          </cell>
          <cell r="DH355">
            <v>0</v>
          </cell>
          <cell r="DI355">
            <v>0</v>
          </cell>
          <cell r="DJ355">
            <v>0</v>
          </cell>
          <cell r="DK355">
            <v>0</v>
          </cell>
          <cell r="DL355">
            <v>0</v>
          </cell>
          <cell r="DM355">
            <v>0</v>
          </cell>
          <cell r="DN355">
            <v>0</v>
          </cell>
          <cell r="DO355">
            <v>0</v>
          </cell>
          <cell r="DP355">
            <v>0</v>
          </cell>
          <cell r="DQ355">
            <v>0</v>
          </cell>
          <cell r="DR355">
            <v>0</v>
          </cell>
          <cell r="DS355">
            <v>0</v>
          </cell>
          <cell r="DT355">
            <v>0</v>
          </cell>
          <cell r="DU355">
            <v>0</v>
          </cell>
          <cell r="DV355">
            <v>0</v>
          </cell>
          <cell r="DW355">
            <v>0</v>
          </cell>
          <cell r="DX355">
            <v>0</v>
          </cell>
          <cell r="DY355">
            <v>0</v>
          </cell>
          <cell r="DZ355">
            <v>0</v>
          </cell>
          <cell r="EA355">
            <v>0</v>
          </cell>
          <cell r="EB355">
            <v>0</v>
          </cell>
          <cell r="EC355">
            <v>0</v>
          </cell>
          <cell r="ED355">
            <v>0</v>
          </cell>
          <cell r="EE355">
            <v>0</v>
          </cell>
          <cell r="EF355" t="str">
            <v>&lt;--ADMw_C--</v>
          </cell>
          <cell r="EG355">
            <v>0</v>
          </cell>
          <cell r="EH355">
            <v>0</v>
          </cell>
          <cell r="EI355">
            <v>0</v>
          </cell>
          <cell r="EJ355">
            <v>0</v>
          </cell>
          <cell r="EK355">
            <v>0</v>
          </cell>
          <cell r="EL355" t="str">
            <v>&lt;--Spacer--&gt;</v>
          </cell>
          <cell r="EM355" t="str">
            <v>&lt;--Spacer--&gt;</v>
          </cell>
          <cell r="EN355" t="str">
            <v>&lt;--Spacer--&gt;</v>
          </cell>
          <cell r="EO355" t="str">
            <v>&lt;--Spacer--&gt;</v>
          </cell>
          <cell r="EQ355">
            <v>2039142</v>
          </cell>
          <cell r="ER355">
            <v>0</v>
          </cell>
          <cell r="ES355">
            <v>0</v>
          </cell>
          <cell r="ET355">
            <v>0</v>
          </cell>
          <cell r="EU355">
            <v>0</v>
          </cell>
          <cell r="EV355">
            <v>0</v>
          </cell>
          <cell r="EW355">
            <v>0</v>
          </cell>
          <cell r="EX355">
            <v>0</v>
          </cell>
          <cell r="EY355">
            <v>0</v>
          </cell>
          <cell r="EZ355">
            <v>0</v>
          </cell>
          <cell r="FA355">
            <v>0</v>
          </cell>
          <cell r="FB355">
            <v>0</v>
          </cell>
          <cell r="FC355">
            <v>0</v>
          </cell>
          <cell r="FD355">
            <v>0</v>
          </cell>
          <cell r="FE355">
            <v>0</v>
          </cell>
          <cell r="FF355" t="str">
            <v>--ADMw_P--&gt;</v>
          </cell>
          <cell r="FG355">
            <v>0</v>
          </cell>
          <cell r="FH355">
            <v>0</v>
          </cell>
          <cell r="FI355">
            <v>0</v>
          </cell>
          <cell r="FJ355">
            <v>0</v>
          </cell>
          <cell r="FK355">
            <v>0</v>
          </cell>
          <cell r="FL355">
            <v>0</v>
          </cell>
          <cell r="FM355">
            <v>0</v>
          </cell>
          <cell r="FN355">
            <v>0</v>
          </cell>
          <cell r="FO355">
            <v>0</v>
          </cell>
          <cell r="FP355">
            <v>0</v>
          </cell>
          <cell r="FQ355">
            <v>0</v>
          </cell>
          <cell r="FR355">
            <v>0</v>
          </cell>
          <cell r="FS355">
            <v>0</v>
          </cell>
          <cell r="FT355">
            <v>0</v>
          </cell>
          <cell r="FU355">
            <v>0</v>
          </cell>
          <cell r="FV355">
            <v>0</v>
          </cell>
          <cell r="FW355">
            <v>0</v>
          </cell>
          <cell r="FX355">
            <v>0</v>
          </cell>
          <cell r="FY355">
            <v>0</v>
          </cell>
          <cell r="FZ355">
            <v>0</v>
          </cell>
          <cell r="GA355">
            <v>0</v>
          </cell>
          <cell r="GB355">
            <v>0</v>
          </cell>
          <cell r="GC355">
            <v>0</v>
          </cell>
          <cell r="GD355">
            <v>0</v>
          </cell>
          <cell r="GE355">
            <v>0</v>
          </cell>
          <cell r="GF355">
            <v>0</v>
          </cell>
          <cell r="GG355">
            <v>0</v>
          </cell>
          <cell r="GH355">
            <v>0</v>
          </cell>
          <cell r="GI355">
            <v>0</v>
          </cell>
          <cell r="GJ355">
            <v>0</v>
          </cell>
          <cell r="GK355">
            <v>0</v>
          </cell>
          <cell r="GL355">
            <v>0</v>
          </cell>
          <cell r="GM355">
            <v>0</v>
          </cell>
          <cell r="GN355">
            <v>0</v>
          </cell>
          <cell r="GO355">
            <v>0</v>
          </cell>
          <cell r="GP355">
            <v>0</v>
          </cell>
          <cell r="GQ355">
            <v>0</v>
          </cell>
          <cell r="GR355">
            <v>0</v>
          </cell>
          <cell r="GS355">
            <v>0</v>
          </cell>
          <cell r="GT355">
            <v>0</v>
          </cell>
          <cell r="GU355">
            <v>0</v>
          </cell>
          <cell r="GV355">
            <v>0</v>
          </cell>
          <cell r="GW355">
            <v>0</v>
          </cell>
          <cell r="GX355" t="str">
            <v>&lt;--ADMw_P--</v>
          </cell>
          <cell r="GY355">
            <v>0</v>
          </cell>
          <cell r="GZ355">
            <v>0</v>
          </cell>
          <cell r="HA355">
            <v>0</v>
          </cell>
          <cell r="HB355">
            <v>0</v>
          </cell>
          <cell r="HC355">
            <v>0</v>
          </cell>
          <cell r="HD355" t="str">
            <v>&lt;--Spacer--&gt;</v>
          </cell>
          <cell r="HE355" t="str">
            <v>&lt;--Spacer--&gt;</v>
          </cell>
          <cell r="HF355" t="str">
            <v>&lt;--Spacer--&gt;</v>
          </cell>
          <cell r="HG355" t="str">
            <v>&lt;--Spacer--&gt;</v>
          </cell>
          <cell r="HI355">
            <v>1930523</v>
          </cell>
          <cell r="HJ355">
            <v>0</v>
          </cell>
          <cell r="HK355">
            <v>0</v>
          </cell>
          <cell r="HL355">
            <v>0</v>
          </cell>
          <cell r="HM355">
            <v>0</v>
          </cell>
          <cell r="HN355">
            <v>0</v>
          </cell>
          <cell r="HO355">
            <v>0</v>
          </cell>
          <cell r="HP355">
            <v>0</v>
          </cell>
          <cell r="HQ355">
            <v>0</v>
          </cell>
          <cell r="HR355">
            <v>0</v>
          </cell>
          <cell r="HS355">
            <v>0</v>
          </cell>
          <cell r="HT355">
            <v>0</v>
          </cell>
          <cell r="HU355">
            <v>0</v>
          </cell>
          <cell r="HV355">
            <v>0</v>
          </cell>
          <cell r="HW355">
            <v>0</v>
          </cell>
          <cell r="HX355" t="str">
            <v>--ADMw_O--&gt;</v>
          </cell>
          <cell r="HY355">
            <v>0</v>
          </cell>
          <cell r="HZ355">
            <v>0</v>
          </cell>
          <cell r="IA355">
            <v>0</v>
          </cell>
          <cell r="IB355">
            <v>0</v>
          </cell>
          <cell r="IC355">
            <v>0</v>
          </cell>
          <cell r="ID355">
            <v>0</v>
          </cell>
          <cell r="IE355">
            <v>0</v>
          </cell>
          <cell r="IF355">
            <v>0</v>
          </cell>
          <cell r="IG355">
            <v>0</v>
          </cell>
          <cell r="IH355">
            <v>0</v>
          </cell>
          <cell r="II355">
            <v>0</v>
          </cell>
          <cell r="IJ355">
            <v>0</v>
          </cell>
          <cell r="IK355">
            <v>0</v>
          </cell>
          <cell r="IL355">
            <v>0</v>
          </cell>
          <cell r="IM355">
            <v>0</v>
          </cell>
          <cell r="IN355">
            <v>0</v>
          </cell>
          <cell r="IO355">
            <v>0</v>
          </cell>
          <cell r="IP355">
            <v>0</v>
          </cell>
          <cell r="IQ355">
            <v>0</v>
          </cell>
          <cell r="IR355">
            <v>0</v>
          </cell>
          <cell r="IS355">
            <v>0</v>
          </cell>
          <cell r="IT355">
            <v>0</v>
          </cell>
          <cell r="IU355">
            <v>0</v>
          </cell>
          <cell r="IV355">
            <v>0</v>
          </cell>
          <cell r="IW355">
            <v>0</v>
          </cell>
          <cell r="IX355">
            <v>0</v>
          </cell>
          <cell r="IY355">
            <v>0</v>
          </cell>
          <cell r="IZ355">
            <v>0</v>
          </cell>
          <cell r="JA355">
            <v>0</v>
          </cell>
          <cell r="JB355">
            <v>0</v>
          </cell>
          <cell r="JC355">
            <v>0</v>
          </cell>
          <cell r="JD355">
            <v>0</v>
          </cell>
          <cell r="JE355">
            <v>0</v>
          </cell>
          <cell r="JF355">
            <v>0</v>
          </cell>
          <cell r="JG355">
            <v>0</v>
          </cell>
          <cell r="JH355">
            <v>0</v>
          </cell>
          <cell r="JI355">
            <v>0</v>
          </cell>
          <cell r="JJ355">
            <v>0</v>
          </cell>
          <cell r="JK355">
            <v>0</v>
          </cell>
          <cell r="JL355" t="str">
            <v>&lt;--ADMw_O--</v>
          </cell>
          <cell r="JM355">
            <v>0</v>
          </cell>
          <cell r="JN355">
            <v>0</v>
          </cell>
          <cell r="JO355">
            <v>0</v>
          </cell>
          <cell r="JP355">
            <v>0</v>
          </cell>
          <cell r="JQ355">
            <v>0</v>
          </cell>
          <cell r="JR355">
            <v>43640.35126797454</v>
          </cell>
          <cell r="JS355">
            <v>2</v>
          </cell>
          <cell r="JT355">
            <v>1</v>
          </cell>
        </row>
        <row r="356">
          <cell r="A356">
            <v>2230</v>
          </cell>
          <cell r="B356">
            <v>2230</v>
          </cell>
          <cell r="C356" t="str">
            <v>34000</v>
          </cell>
          <cell r="D356" t="str">
            <v>Washington</v>
          </cell>
          <cell r="E356" t="str">
            <v>Northwest Regional ESD</v>
          </cell>
          <cell r="H356">
            <v>12420000</v>
          </cell>
          <cell r="I356">
            <v>0</v>
          </cell>
          <cell r="J356">
            <v>0</v>
          </cell>
          <cell r="K356">
            <v>0</v>
          </cell>
          <cell r="L356">
            <v>400000</v>
          </cell>
          <cell r="M356">
            <v>0</v>
          </cell>
          <cell r="N356">
            <v>0</v>
          </cell>
          <cell r="O356">
            <v>0</v>
          </cell>
          <cell r="P356">
            <v>15.21</v>
          </cell>
          <cell r="Q356">
            <v>0</v>
          </cell>
          <cell r="R356">
            <v>0</v>
          </cell>
          <cell r="S356">
            <v>0</v>
          </cell>
          <cell r="T356">
            <v>0</v>
          </cell>
          <cell r="U356">
            <v>0</v>
          </cell>
          <cell r="V356" t="str">
            <v>--ADMw_F--&gt;</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cell r="AS356">
            <v>0</v>
          </cell>
          <cell r="AT356">
            <v>0</v>
          </cell>
          <cell r="AU356">
            <v>0</v>
          </cell>
          <cell r="AV356">
            <v>0</v>
          </cell>
          <cell r="AW356">
            <v>0</v>
          </cell>
          <cell r="AX356">
            <v>0</v>
          </cell>
          <cell r="AY356">
            <v>0</v>
          </cell>
          <cell r="AZ356">
            <v>0</v>
          </cell>
          <cell r="BA356">
            <v>0</v>
          </cell>
          <cell r="BB356">
            <v>0</v>
          </cell>
          <cell r="BC356">
            <v>0</v>
          </cell>
          <cell r="BD356">
            <v>0</v>
          </cell>
          <cell r="BE356">
            <v>0</v>
          </cell>
          <cell r="BF356">
            <v>0</v>
          </cell>
          <cell r="BG356">
            <v>0</v>
          </cell>
          <cell r="BH356">
            <v>0</v>
          </cell>
          <cell r="BI356">
            <v>0</v>
          </cell>
          <cell r="BJ356">
            <v>0</v>
          </cell>
          <cell r="BK356">
            <v>0</v>
          </cell>
          <cell r="BL356">
            <v>0</v>
          </cell>
          <cell r="BM356">
            <v>0</v>
          </cell>
          <cell r="BN356" t="str">
            <v>&lt;--ADMw_F--</v>
          </cell>
          <cell r="BO356">
            <v>0</v>
          </cell>
          <cell r="BP356">
            <v>0</v>
          </cell>
          <cell r="BQ356">
            <v>0</v>
          </cell>
          <cell r="BR356">
            <v>0</v>
          </cell>
          <cell r="BS356">
            <v>0</v>
          </cell>
          <cell r="BT356" t="str">
            <v>&lt;--Spacer--&gt;</v>
          </cell>
          <cell r="BU356" t="str">
            <v>&lt;--Spacer--&gt;</v>
          </cell>
          <cell r="BV356" t="str">
            <v>&lt;--Spacer--&gt;</v>
          </cell>
          <cell r="BW356" t="str">
            <v>&lt;--Spacer--&gt;</v>
          </cell>
          <cell r="BY356">
            <v>12059000</v>
          </cell>
          <cell r="BZ356">
            <v>0</v>
          </cell>
          <cell r="CA356">
            <v>0</v>
          </cell>
          <cell r="CB356">
            <v>0</v>
          </cell>
          <cell r="CC356">
            <v>350000</v>
          </cell>
          <cell r="CD356">
            <v>0</v>
          </cell>
          <cell r="CE356">
            <v>0</v>
          </cell>
          <cell r="CF356">
            <v>0</v>
          </cell>
          <cell r="CG356">
            <v>13.43</v>
          </cell>
          <cell r="CH356">
            <v>0</v>
          </cell>
          <cell r="CI356">
            <v>0</v>
          </cell>
          <cell r="CJ356">
            <v>0</v>
          </cell>
          <cell r="CK356">
            <v>0</v>
          </cell>
          <cell r="CL356">
            <v>0</v>
          </cell>
          <cell r="CM356">
            <v>0</v>
          </cell>
          <cell r="CN356" t="str">
            <v>--ADMw_C--&gt;</v>
          </cell>
          <cell r="CO356">
            <v>0</v>
          </cell>
          <cell r="CP356">
            <v>0</v>
          </cell>
          <cell r="CQ356">
            <v>0</v>
          </cell>
          <cell r="CR356">
            <v>0</v>
          </cell>
          <cell r="CS356">
            <v>0</v>
          </cell>
          <cell r="CT356">
            <v>0</v>
          </cell>
          <cell r="CU356">
            <v>0</v>
          </cell>
          <cell r="CV356">
            <v>0</v>
          </cell>
          <cell r="CW356">
            <v>0</v>
          </cell>
          <cell r="CX356">
            <v>0</v>
          </cell>
          <cell r="CY356">
            <v>0</v>
          </cell>
          <cell r="CZ356">
            <v>0</v>
          </cell>
          <cell r="DA356">
            <v>0</v>
          </cell>
          <cell r="DB356">
            <v>0</v>
          </cell>
          <cell r="DC356">
            <v>0</v>
          </cell>
          <cell r="DD356">
            <v>0</v>
          </cell>
          <cell r="DE356">
            <v>0</v>
          </cell>
          <cell r="DF356">
            <v>0</v>
          </cell>
          <cell r="DG356">
            <v>0</v>
          </cell>
          <cell r="DH356">
            <v>0</v>
          </cell>
          <cell r="DI356">
            <v>0</v>
          </cell>
          <cell r="DJ356">
            <v>0</v>
          </cell>
          <cell r="DK356">
            <v>0</v>
          </cell>
          <cell r="DL356">
            <v>0</v>
          </cell>
          <cell r="DM356">
            <v>0</v>
          </cell>
          <cell r="DN356">
            <v>0</v>
          </cell>
          <cell r="DO356">
            <v>0</v>
          </cell>
          <cell r="DP356">
            <v>0</v>
          </cell>
          <cell r="DQ356">
            <v>0</v>
          </cell>
          <cell r="DR356">
            <v>0</v>
          </cell>
          <cell r="DS356">
            <v>0</v>
          </cell>
          <cell r="DT356">
            <v>0</v>
          </cell>
          <cell r="DU356">
            <v>0</v>
          </cell>
          <cell r="DV356">
            <v>0</v>
          </cell>
          <cell r="DW356">
            <v>0</v>
          </cell>
          <cell r="DX356">
            <v>0</v>
          </cell>
          <cell r="DY356">
            <v>0</v>
          </cell>
          <cell r="DZ356">
            <v>0</v>
          </cell>
          <cell r="EA356">
            <v>0</v>
          </cell>
          <cell r="EB356">
            <v>0</v>
          </cell>
          <cell r="EC356">
            <v>0</v>
          </cell>
          <cell r="ED356">
            <v>0</v>
          </cell>
          <cell r="EE356">
            <v>0</v>
          </cell>
          <cell r="EF356" t="str">
            <v>&lt;--ADMw_C--</v>
          </cell>
          <cell r="EG356">
            <v>0</v>
          </cell>
          <cell r="EH356">
            <v>0</v>
          </cell>
          <cell r="EI356">
            <v>0</v>
          </cell>
          <cell r="EJ356">
            <v>0</v>
          </cell>
          <cell r="EK356">
            <v>0</v>
          </cell>
          <cell r="EL356" t="str">
            <v>&lt;--Spacer--&gt;</v>
          </cell>
          <cell r="EM356" t="str">
            <v>&lt;--Spacer--&gt;</v>
          </cell>
          <cell r="EN356" t="str">
            <v>&lt;--Spacer--&gt;</v>
          </cell>
          <cell r="EO356" t="str">
            <v>&lt;--Spacer--&gt;</v>
          </cell>
          <cell r="EQ356">
            <v>11717252</v>
          </cell>
          <cell r="ER356">
            <v>0</v>
          </cell>
          <cell r="ES356">
            <v>0</v>
          </cell>
          <cell r="ET356">
            <v>0</v>
          </cell>
          <cell r="EU356">
            <v>592566</v>
          </cell>
          <cell r="EV356">
            <v>0</v>
          </cell>
          <cell r="EW356">
            <v>0</v>
          </cell>
          <cell r="EX356">
            <v>0</v>
          </cell>
          <cell r="EY356">
            <v>15.21</v>
          </cell>
          <cell r="EZ356">
            <v>0</v>
          </cell>
          <cell r="FA356">
            <v>0</v>
          </cell>
          <cell r="FB356">
            <v>0</v>
          </cell>
          <cell r="FC356">
            <v>0</v>
          </cell>
          <cell r="FD356">
            <v>0</v>
          </cell>
          <cell r="FE356">
            <v>0</v>
          </cell>
          <cell r="FF356" t="str">
            <v>--ADMw_P--&gt;</v>
          </cell>
          <cell r="FG356">
            <v>0</v>
          </cell>
          <cell r="FH356">
            <v>0</v>
          </cell>
          <cell r="FI356">
            <v>0</v>
          </cell>
          <cell r="FJ356">
            <v>0</v>
          </cell>
          <cell r="FK356">
            <v>0</v>
          </cell>
          <cell r="FL356">
            <v>0</v>
          </cell>
          <cell r="FM356">
            <v>0</v>
          </cell>
          <cell r="FN356">
            <v>0</v>
          </cell>
          <cell r="FO356">
            <v>0</v>
          </cell>
          <cell r="FP356">
            <v>0</v>
          </cell>
          <cell r="FQ356">
            <v>0</v>
          </cell>
          <cell r="FR356">
            <v>0</v>
          </cell>
          <cell r="FS356">
            <v>0</v>
          </cell>
          <cell r="FT356">
            <v>0</v>
          </cell>
          <cell r="FU356">
            <v>0</v>
          </cell>
          <cell r="FV356">
            <v>0</v>
          </cell>
          <cell r="FW356">
            <v>0</v>
          </cell>
          <cell r="FX356">
            <v>0</v>
          </cell>
          <cell r="FY356">
            <v>0</v>
          </cell>
          <cell r="FZ356">
            <v>0</v>
          </cell>
          <cell r="GA356">
            <v>0</v>
          </cell>
          <cell r="GB356">
            <v>0</v>
          </cell>
          <cell r="GC356">
            <v>0</v>
          </cell>
          <cell r="GD356">
            <v>0</v>
          </cell>
          <cell r="GE356">
            <v>0</v>
          </cell>
          <cell r="GF356">
            <v>0</v>
          </cell>
          <cell r="GG356">
            <v>0</v>
          </cell>
          <cell r="GH356">
            <v>0</v>
          </cell>
          <cell r="GI356">
            <v>0</v>
          </cell>
          <cell r="GJ356">
            <v>0</v>
          </cell>
          <cell r="GK356">
            <v>0</v>
          </cell>
          <cell r="GL356">
            <v>0</v>
          </cell>
          <cell r="GM356">
            <v>0</v>
          </cell>
          <cell r="GN356">
            <v>0</v>
          </cell>
          <cell r="GO356">
            <v>0</v>
          </cell>
          <cell r="GP356">
            <v>0</v>
          </cell>
          <cell r="GQ356">
            <v>0</v>
          </cell>
          <cell r="GR356">
            <v>0</v>
          </cell>
          <cell r="GS356">
            <v>0</v>
          </cell>
          <cell r="GT356">
            <v>0</v>
          </cell>
          <cell r="GU356">
            <v>0</v>
          </cell>
          <cell r="GV356">
            <v>0</v>
          </cell>
          <cell r="GW356">
            <v>0</v>
          </cell>
          <cell r="GX356" t="str">
            <v>&lt;--ADMw_P--</v>
          </cell>
          <cell r="GY356">
            <v>0</v>
          </cell>
          <cell r="GZ356">
            <v>0</v>
          </cell>
          <cell r="HA356">
            <v>0</v>
          </cell>
          <cell r="HB356">
            <v>0</v>
          </cell>
          <cell r="HC356">
            <v>0</v>
          </cell>
          <cell r="HD356" t="str">
            <v>&lt;--Spacer--&gt;</v>
          </cell>
          <cell r="HE356" t="str">
            <v>&lt;--Spacer--&gt;</v>
          </cell>
          <cell r="HF356" t="str">
            <v>&lt;--Spacer--&gt;</v>
          </cell>
          <cell r="HG356" t="str">
            <v>&lt;--Spacer--&gt;</v>
          </cell>
          <cell r="HI356">
            <v>10983849</v>
          </cell>
          <cell r="HJ356">
            <v>0</v>
          </cell>
          <cell r="HK356">
            <v>0</v>
          </cell>
          <cell r="HL356">
            <v>0</v>
          </cell>
          <cell r="HM356">
            <v>531895</v>
          </cell>
          <cell r="HN356">
            <v>0</v>
          </cell>
          <cell r="HO356">
            <v>0</v>
          </cell>
          <cell r="HP356">
            <v>0</v>
          </cell>
          <cell r="HQ356">
            <v>14.19</v>
          </cell>
          <cell r="HR356">
            <v>0</v>
          </cell>
          <cell r="HS356">
            <v>0</v>
          </cell>
          <cell r="HT356">
            <v>0</v>
          </cell>
          <cell r="HU356">
            <v>0</v>
          </cell>
          <cell r="HV356">
            <v>0</v>
          </cell>
          <cell r="HW356">
            <v>0</v>
          </cell>
          <cell r="HX356" t="str">
            <v>--ADMw_O--&gt;</v>
          </cell>
          <cell r="HY356">
            <v>0</v>
          </cell>
          <cell r="HZ356">
            <v>0</v>
          </cell>
          <cell r="IA356">
            <v>0</v>
          </cell>
          <cell r="IB356">
            <v>0</v>
          </cell>
          <cell r="IC356">
            <v>0</v>
          </cell>
          <cell r="ID356">
            <v>0</v>
          </cell>
          <cell r="IE356">
            <v>0</v>
          </cell>
          <cell r="IF356">
            <v>0</v>
          </cell>
          <cell r="IG356">
            <v>0</v>
          </cell>
          <cell r="IH356">
            <v>0</v>
          </cell>
          <cell r="II356">
            <v>0</v>
          </cell>
          <cell r="IJ356">
            <v>0</v>
          </cell>
          <cell r="IK356">
            <v>0</v>
          </cell>
          <cell r="IL356">
            <v>0</v>
          </cell>
          <cell r="IM356">
            <v>0</v>
          </cell>
          <cell r="IN356">
            <v>0</v>
          </cell>
          <cell r="IO356">
            <v>0</v>
          </cell>
          <cell r="IP356">
            <v>0</v>
          </cell>
          <cell r="IQ356">
            <v>0</v>
          </cell>
          <cell r="IR356">
            <v>0</v>
          </cell>
          <cell r="IS356">
            <v>0</v>
          </cell>
          <cell r="IT356">
            <v>0</v>
          </cell>
          <cell r="IU356">
            <v>0</v>
          </cell>
          <cell r="IV356">
            <v>0</v>
          </cell>
          <cell r="IW356">
            <v>0</v>
          </cell>
          <cell r="IX356">
            <v>0</v>
          </cell>
          <cell r="IY356">
            <v>0</v>
          </cell>
          <cell r="IZ356">
            <v>0</v>
          </cell>
          <cell r="JA356">
            <v>0</v>
          </cell>
          <cell r="JB356">
            <v>0</v>
          </cell>
          <cell r="JC356">
            <v>0</v>
          </cell>
          <cell r="JD356">
            <v>0</v>
          </cell>
          <cell r="JE356">
            <v>0</v>
          </cell>
          <cell r="JF356">
            <v>0</v>
          </cell>
          <cell r="JG356">
            <v>0</v>
          </cell>
          <cell r="JH356">
            <v>0</v>
          </cell>
          <cell r="JI356">
            <v>0</v>
          </cell>
          <cell r="JJ356">
            <v>0</v>
          </cell>
          <cell r="JK356">
            <v>0</v>
          </cell>
          <cell r="JL356" t="str">
            <v>&lt;--ADMw_O--</v>
          </cell>
          <cell r="JM356">
            <v>0</v>
          </cell>
          <cell r="JN356">
            <v>0</v>
          </cell>
          <cell r="JO356">
            <v>0</v>
          </cell>
          <cell r="JP356">
            <v>0</v>
          </cell>
          <cell r="JQ356">
            <v>0</v>
          </cell>
          <cell r="JR356">
            <v>43640.35126797454</v>
          </cell>
          <cell r="JS356">
            <v>2</v>
          </cell>
          <cell r="JT356">
            <v>1</v>
          </cell>
        </row>
        <row r="357">
          <cell r="A357" t="str">
            <v>Total</v>
          </cell>
          <cell r="JT357">
            <v>354</v>
          </cell>
        </row>
      </sheetData>
      <sheetData sheetId="3">
        <row r="2">
          <cell r="B2">
            <v>1894</v>
          </cell>
          <cell r="C2" t="str">
            <v>Baker</v>
          </cell>
          <cell r="D2" t="str">
            <v>Baker SD 5J</v>
          </cell>
          <cell r="E2">
            <v>2200</v>
          </cell>
          <cell r="F2">
            <v>1817.3185714610445</v>
          </cell>
        </row>
        <row r="3">
          <cell r="B3">
            <v>1895</v>
          </cell>
          <cell r="C3" t="str">
            <v>Baker</v>
          </cell>
          <cell r="D3" t="str">
            <v>Huntington SD 16J</v>
          </cell>
          <cell r="E3">
            <v>2106</v>
          </cell>
          <cell r="F3">
            <v>0</v>
          </cell>
        </row>
        <row r="4">
          <cell r="B4">
            <v>1896</v>
          </cell>
          <cell r="C4" t="str">
            <v>Baker</v>
          </cell>
          <cell r="D4" t="str">
            <v>Burnt River SD 30J</v>
          </cell>
          <cell r="E4">
            <v>2200</v>
          </cell>
          <cell r="F4">
            <v>0</v>
          </cell>
        </row>
        <row r="5">
          <cell r="B5">
            <v>1897</v>
          </cell>
          <cell r="C5" t="str">
            <v>Baker</v>
          </cell>
          <cell r="D5" t="str">
            <v>Pine Eagle SD 61</v>
          </cell>
          <cell r="E5">
            <v>2200</v>
          </cell>
          <cell r="F5">
            <v>0</v>
          </cell>
        </row>
        <row r="6">
          <cell r="B6">
            <v>1898</v>
          </cell>
          <cell r="C6" t="str">
            <v>Benton</v>
          </cell>
          <cell r="D6" t="str">
            <v>Monroe SD 1J</v>
          </cell>
          <cell r="E6">
            <v>2098</v>
          </cell>
          <cell r="F6">
            <v>0</v>
          </cell>
        </row>
        <row r="7">
          <cell r="B7">
            <v>1899</v>
          </cell>
          <cell r="C7" t="str">
            <v>Benton</v>
          </cell>
          <cell r="D7" t="str">
            <v>Alsea SD 7J</v>
          </cell>
          <cell r="E7">
            <v>2098</v>
          </cell>
          <cell r="F7">
            <v>0</v>
          </cell>
        </row>
        <row r="8">
          <cell r="B8">
            <v>1900</v>
          </cell>
          <cell r="C8" t="str">
            <v>Benton</v>
          </cell>
          <cell r="D8" t="str">
            <v>Philomath SD 17J</v>
          </cell>
          <cell r="E8">
            <v>2098</v>
          </cell>
          <cell r="F8">
            <v>0</v>
          </cell>
        </row>
        <row r="9">
          <cell r="B9">
            <v>1901</v>
          </cell>
          <cell r="C9" t="str">
            <v>Benton</v>
          </cell>
          <cell r="D9" t="str">
            <v>Corvallis SD 509J</v>
          </cell>
          <cell r="E9">
            <v>2098</v>
          </cell>
          <cell r="F9">
            <v>0</v>
          </cell>
        </row>
        <row r="10">
          <cell r="B10">
            <v>1922</v>
          </cell>
          <cell r="C10" t="str">
            <v>Clackamas</v>
          </cell>
          <cell r="D10" t="str">
            <v>West Linn-Wilsonville SD 3J</v>
          </cell>
          <cell r="E10">
            <v>1902</v>
          </cell>
          <cell r="F10">
            <v>0</v>
          </cell>
        </row>
        <row r="11">
          <cell r="B11">
            <v>1923</v>
          </cell>
          <cell r="C11" t="str">
            <v>Clackamas</v>
          </cell>
          <cell r="D11" t="str">
            <v>Lake Oswego SD 7J</v>
          </cell>
          <cell r="E11">
            <v>1902</v>
          </cell>
          <cell r="F11">
            <v>0</v>
          </cell>
        </row>
        <row r="12">
          <cell r="B12">
            <v>1924</v>
          </cell>
          <cell r="C12" t="str">
            <v>Clackamas</v>
          </cell>
          <cell r="D12" t="str">
            <v>North Clackamas SD 12</v>
          </cell>
          <cell r="E12">
            <v>1902</v>
          </cell>
          <cell r="F12">
            <v>451.00539137179385</v>
          </cell>
        </row>
        <row r="13">
          <cell r="B13">
            <v>1925</v>
          </cell>
          <cell r="C13" t="str">
            <v>Clackamas</v>
          </cell>
          <cell r="D13" t="str">
            <v>Molalla River SD 35</v>
          </cell>
          <cell r="E13">
            <v>1902</v>
          </cell>
          <cell r="F13">
            <v>0</v>
          </cell>
        </row>
        <row r="14">
          <cell r="B14">
            <v>1926</v>
          </cell>
          <cell r="C14" t="str">
            <v>Clackamas</v>
          </cell>
          <cell r="D14" t="str">
            <v>Oregon Trail SD 46</v>
          </cell>
          <cell r="E14">
            <v>1902</v>
          </cell>
          <cell r="F14">
            <v>0</v>
          </cell>
        </row>
        <row r="15">
          <cell r="B15">
            <v>1927</v>
          </cell>
          <cell r="C15" t="str">
            <v>Clackamas</v>
          </cell>
          <cell r="D15" t="str">
            <v>Colton SD 53</v>
          </cell>
          <cell r="E15">
            <v>1902</v>
          </cell>
          <cell r="F15">
            <v>0</v>
          </cell>
        </row>
        <row r="16">
          <cell r="B16">
            <v>1928</v>
          </cell>
          <cell r="C16" t="str">
            <v>Clackamas</v>
          </cell>
          <cell r="D16" t="str">
            <v>Oregon City SD 62</v>
          </cell>
          <cell r="E16">
            <v>1902</v>
          </cell>
          <cell r="F16">
            <v>0</v>
          </cell>
        </row>
        <row r="17">
          <cell r="B17">
            <v>1929</v>
          </cell>
          <cell r="C17" t="str">
            <v>Clackamas</v>
          </cell>
          <cell r="D17" t="str">
            <v>Canby SD 86</v>
          </cell>
          <cell r="E17">
            <v>1902</v>
          </cell>
          <cell r="F17">
            <v>0</v>
          </cell>
        </row>
        <row r="18">
          <cell r="B18">
            <v>1930</v>
          </cell>
          <cell r="C18" t="str">
            <v>Clackamas</v>
          </cell>
          <cell r="D18" t="str">
            <v>Estacada SD 108</v>
          </cell>
          <cell r="E18">
            <v>1902</v>
          </cell>
          <cell r="F18">
            <v>1106.8499497135099</v>
          </cell>
        </row>
        <row r="19">
          <cell r="B19">
            <v>1931</v>
          </cell>
          <cell r="C19" t="str">
            <v>Clackamas</v>
          </cell>
          <cell r="D19" t="str">
            <v>Gladstone SD 115</v>
          </cell>
          <cell r="E19">
            <v>1902</v>
          </cell>
          <cell r="F19">
            <v>0</v>
          </cell>
        </row>
        <row r="20">
          <cell r="B20">
            <v>1933</v>
          </cell>
          <cell r="C20" t="str">
            <v>Clatsop</v>
          </cell>
          <cell r="D20" t="str">
            <v>Astoria SD 1</v>
          </cell>
          <cell r="E20">
            <v>2230</v>
          </cell>
          <cell r="F20">
            <v>0</v>
          </cell>
        </row>
        <row r="21">
          <cell r="B21">
            <v>1934</v>
          </cell>
          <cell r="C21" t="str">
            <v>Clatsop</v>
          </cell>
          <cell r="D21" t="str">
            <v>Jewell SD 8</v>
          </cell>
          <cell r="E21">
            <v>2230</v>
          </cell>
          <cell r="F21">
            <v>0</v>
          </cell>
        </row>
        <row r="22">
          <cell r="B22">
            <v>1935</v>
          </cell>
          <cell r="C22" t="str">
            <v>Clatsop</v>
          </cell>
          <cell r="D22" t="str">
            <v>Seaside SD 10</v>
          </cell>
          <cell r="E22">
            <v>2230</v>
          </cell>
          <cell r="F22">
            <v>0</v>
          </cell>
        </row>
        <row r="23">
          <cell r="B23">
            <v>1936</v>
          </cell>
          <cell r="C23" t="str">
            <v>Clatsop</v>
          </cell>
          <cell r="D23" t="str">
            <v>Warrenton-Hammond SD 30</v>
          </cell>
          <cell r="E23">
            <v>2230</v>
          </cell>
          <cell r="F23">
            <v>0</v>
          </cell>
        </row>
        <row r="24">
          <cell r="B24">
            <v>2262</v>
          </cell>
          <cell r="C24" t="str">
            <v>Clatsop</v>
          </cell>
          <cell r="D24" t="str">
            <v>Knappa SD 4</v>
          </cell>
          <cell r="E24">
            <v>2230</v>
          </cell>
          <cell r="F24">
            <v>0</v>
          </cell>
        </row>
        <row r="25">
          <cell r="B25">
            <v>1944</v>
          </cell>
          <cell r="C25" t="str">
            <v>Columbia</v>
          </cell>
          <cell r="D25" t="str">
            <v>Scappoose SD 1J</v>
          </cell>
          <cell r="E25">
            <v>2230</v>
          </cell>
          <cell r="F25">
            <v>0</v>
          </cell>
        </row>
        <row r="26">
          <cell r="B26">
            <v>1945</v>
          </cell>
          <cell r="C26" t="str">
            <v>Columbia</v>
          </cell>
          <cell r="D26" t="str">
            <v>Clatskanie SD 6J</v>
          </cell>
          <cell r="E26">
            <v>2230</v>
          </cell>
          <cell r="F26">
            <v>0</v>
          </cell>
        </row>
        <row r="27">
          <cell r="B27">
            <v>1946</v>
          </cell>
          <cell r="C27" t="str">
            <v>Columbia</v>
          </cell>
          <cell r="D27" t="str">
            <v>Rainier SD 13</v>
          </cell>
          <cell r="E27">
            <v>2230</v>
          </cell>
          <cell r="F27">
            <v>0</v>
          </cell>
        </row>
        <row r="28">
          <cell r="B28">
            <v>1947</v>
          </cell>
          <cell r="C28" t="str">
            <v>Columbia</v>
          </cell>
          <cell r="D28" t="str">
            <v>Vernonia SD 47J</v>
          </cell>
          <cell r="E28">
            <v>2230</v>
          </cell>
          <cell r="F28">
            <v>0</v>
          </cell>
        </row>
        <row r="29">
          <cell r="B29">
            <v>1948</v>
          </cell>
          <cell r="C29" t="str">
            <v>Columbia</v>
          </cell>
          <cell r="D29" t="str">
            <v>St Helens SD 502</v>
          </cell>
          <cell r="E29">
            <v>2230</v>
          </cell>
          <cell r="F29">
            <v>0</v>
          </cell>
        </row>
        <row r="30">
          <cell r="B30">
            <v>1964</v>
          </cell>
          <cell r="C30" t="str">
            <v>Coos</v>
          </cell>
          <cell r="D30" t="str">
            <v>Coquille SD 8</v>
          </cell>
          <cell r="E30">
            <v>1949</v>
          </cell>
          <cell r="F30">
            <v>0</v>
          </cell>
        </row>
        <row r="31">
          <cell r="B31">
            <v>1965</v>
          </cell>
          <cell r="C31" t="str">
            <v>Coos</v>
          </cell>
          <cell r="D31" t="str">
            <v>Coos Bay SD 9</v>
          </cell>
          <cell r="E31">
            <v>1949</v>
          </cell>
          <cell r="F31">
            <v>0</v>
          </cell>
        </row>
        <row r="32">
          <cell r="B32">
            <v>1966</v>
          </cell>
          <cell r="C32" t="str">
            <v>Coos</v>
          </cell>
          <cell r="D32" t="str">
            <v>North Bend SD 13</v>
          </cell>
          <cell r="E32">
            <v>1949</v>
          </cell>
          <cell r="F32">
            <v>1863.88028168965</v>
          </cell>
        </row>
        <row r="33">
          <cell r="B33">
            <v>1967</v>
          </cell>
          <cell r="C33" t="str">
            <v>Coos</v>
          </cell>
          <cell r="D33" t="str">
            <v>Powers SD 31</v>
          </cell>
          <cell r="E33">
            <v>1949</v>
          </cell>
          <cell r="F33">
            <v>0</v>
          </cell>
        </row>
        <row r="34">
          <cell r="B34">
            <v>1968</v>
          </cell>
          <cell r="C34" t="str">
            <v>Coos</v>
          </cell>
          <cell r="D34" t="str">
            <v>Myrtle Point SD 41</v>
          </cell>
          <cell r="E34">
            <v>1949</v>
          </cell>
          <cell r="F34">
            <v>0</v>
          </cell>
        </row>
        <row r="35">
          <cell r="B35">
            <v>1969</v>
          </cell>
          <cell r="C35" t="str">
            <v>Coos</v>
          </cell>
          <cell r="D35" t="str">
            <v>Bandon SD 54</v>
          </cell>
          <cell r="E35">
            <v>1949</v>
          </cell>
          <cell r="F35">
            <v>0</v>
          </cell>
        </row>
        <row r="36">
          <cell r="B36">
            <v>1970</v>
          </cell>
          <cell r="C36" t="str">
            <v>Crook</v>
          </cell>
          <cell r="D36" t="str">
            <v>Crook County SD</v>
          </cell>
          <cell r="E36">
            <v>1975</v>
          </cell>
          <cell r="F36">
            <v>0</v>
          </cell>
        </row>
        <row r="37">
          <cell r="B37">
            <v>1972</v>
          </cell>
          <cell r="C37" t="str">
            <v>Curry</v>
          </cell>
          <cell r="D37" t="str">
            <v>Central Curry SD 1</v>
          </cell>
          <cell r="E37">
            <v>1949</v>
          </cell>
          <cell r="F37">
            <v>0</v>
          </cell>
        </row>
        <row r="38">
          <cell r="B38">
            <v>1973</v>
          </cell>
          <cell r="C38" t="str">
            <v>Curry</v>
          </cell>
          <cell r="D38" t="str">
            <v>Port Orford-Langlois SD 2CJ</v>
          </cell>
          <cell r="E38">
            <v>1949</v>
          </cell>
          <cell r="F38">
            <v>0</v>
          </cell>
        </row>
        <row r="39">
          <cell r="B39">
            <v>1974</v>
          </cell>
          <cell r="C39" t="str">
            <v>Curry</v>
          </cell>
          <cell r="D39" t="str">
            <v>Brookings-Harbor SD 17C</v>
          </cell>
          <cell r="E39">
            <v>1949</v>
          </cell>
          <cell r="F39">
            <v>0</v>
          </cell>
        </row>
        <row r="40">
          <cell r="B40">
            <v>1976</v>
          </cell>
          <cell r="C40" t="str">
            <v>Deschutes</v>
          </cell>
          <cell r="D40" t="str">
            <v>Bend-LaPine Administrative SD 1</v>
          </cell>
          <cell r="E40">
            <v>1975</v>
          </cell>
          <cell r="F40">
            <v>0</v>
          </cell>
        </row>
        <row r="41">
          <cell r="B41">
            <v>1977</v>
          </cell>
          <cell r="C41" t="str">
            <v>Deschutes</v>
          </cell>
          <cell r="D41" t="str">
            <v>Redmond SD 2J</v>
          </cell>
          <cell r="E41">
            <v>1975</v>
          </cell>
          <cell r="F41">
            <v>0</v>
          </cell>
        </row>
        <row r="42">
          <cell r="B42">
            <v>1978</v>
          </cell>
          <cell r="C42" t="str">
            <v>Deschutes</v>
          </cell>
          <cell r="D42" t="str">
            <v>Sisters SD 6</v>
          </cell>
          <cell r="E42">
            <v>1975</v>
          </cell>
          <cell r="F42">
            <v>0</v>
          </cell>
        </row>
        <row r="43">
          <cell r="B43">
            <v>1990</v>
          </cell>
          <cell r="C43" t="str">
            <v>Douglas</v>
          </cell>
          <cell r="D43" t="str">
            <v>Oakland SD 1</v>
          </cell>
          <cell r="E43">
            <v>1980</v>
          </cell>
          <cell r="F43">
            <v>0</v>
          </cell>
        </row>
        <row r="44">
          <cell r="B44">
            <v>1991</v>
          </cell>
          <cell r="C44" t="str">
            <v>Douglas</v>
          </cell>
          <cell r="D44" t="str">
            <v>Douglas County SD 4</v>
          </cell>
          <cell r="E44">
            <v>1980</v>
          </cell>
          <cell r="F44">
            <v>0</v>
          </cell>
        </row>
        <row r="45">
          <cell r="B45">
            <v>1992</v>
          </cell>
          <cell r="C45" t="str">
            <v>Douglas</v>
          </cell>
          <cell r="D45" t="str">
            <v>Glide SD 12</v>
          </cell>
          <cell r="E45">
            <v>1980</v>
          </cell>
          <cell r="F45">
            <v>0</v>
          </cell>
        </row>
        <row r="46">
          <cell r="B46">
            <v>1993</v>
          </cell>
          <cell r="C46" t="str">
            <v>Douglas</v>
          </cell>
          <cell r="D46" t="str">
            <v>Douglas County SD 15</v>
          </cell>
          <cell r="E46">
            <v>1980</v>
          </cell>
          <cell r="F46">
            <v>0</v>
          </cell>
        </row>
        <row r="47">
          <cell r="B47">
            <v>1994</v>
          </cell>
          <cell r="C47" t="str">
            <v>Douglas</v>
          </cell>
          <cell r="D47" t="str">
            <v>South Umpqua SD 19</v>
          </cell>
          <cell r="E47">
            <v>1980</v>
          </cell>
          <cell r="F47">
            <v>0</v>
          </cell>
        </row>
        <row r="48">
          <cell r="B48">
            <v>1995</v>
          </cell>
          <cell r="C48" t="str">
            <v>Douglas</v>
          </cell>
          <cell r="D48" t="str">
            <v>Camas Valley SD 21J</v>
          </cell>
          <cell r="E48">
            <v>1980</v>
          </cell>
          <cell r="F48">
            <v>0</v>
          </cell>
        </row>
        <row r="49">
          <cell r="B49">
            <v>1996</v>
          </cell>
          <cell r="C49" t="str">
            <v>Douglas</v>
          </cell>
          <cell r="D49" t="str">
            <v>North Douglas SD 22</v>
          </cell>
          <cell r="E49">
            <v>1980</v>
          </cell>
          <cell r="F49">
            <v>0</v>
          </cell>
        </row>
        <row r="50">
          <cell r="B50">
            <v>1997</v>
          </cell>
          <cell r="C50" t="str">
            <v>Douglas</v>
          </cell>
          <cell r="D50" t="str">
            <v>Yoncalla SD 32</v>
          </cell>
          <cell r="E50">
            <v>1980</v>
          </cell>
          <cell r="F50">
            <v>0</v>
          </cell>
        </row>
        <row r="51">
          <cell r="B51">
            <v>1998</v>
          </cell>
          <cell r="C51" t="str">
            <v>Douglas</v>
          </cell>
          <cell r="D51" t="str">
            <v>Elkton SD 34</v>
          </cell>
          <cell r="E51">
            <v>1980</v>
          </cell>
          <cell r="F51">
            <v>0</v>
          </cell>
        </row>
        <row r="52">
          <cell r="B52">
            <v>1999</v>
          </cell>
          <cell r="C52" t="str">
            <v>Douglas</v>
          </cell>
          <cell r="D52" t="str">
            <v>Riddle SD 70</v>
          </cell>
          <cell r="E52">
            <v>1980</v>
          </cell>
          <cell r="F52">
            <v>0</v>
          </cell>
        </row>
        <row r="53">
          <cell r="B53">
            <v>2000</v>
          </cell>
          <cell r="C53" t="str">
            <v>Douglas</v>
          </cell>
          <cell r="D53" t="str">
            <v>Glendale SD 77</v>
          </cell>
          <cell r="E53">
            <v>1980</v>
          </cell>
          <cell r="F53">
            <v>0</v>
          </cell>
        </row>
        <row r="54">
          <cell r="B54">
            <v>2001</v>
          </cell>
          <cell r="C54" t="str">
            <v>Douglas</v>
          </cell>
          <cell r="D54" t="str">
            <v>Reedsport SD 105</v>
          </cell>
          <cell r="E54">
            <v>1949</v>
          </cell>
          <cell r="F54">
            <v>0</v>
          </cell>
        </row>
        <row r="55">
          <cell r="B55">
            <v>2002</v>
          </cell>
          <cell r="C55" t="str">
            <v>Douglas</v>
          </cell>
          <cell r="D55" t="str">
            <v>Winston-Dillard SD 116</v>
          </cell>
          <cell r="E55">
            <v>1980</v>
          </cell>
          <cell r="F55">
            <v>0</v>
          </cell>
        </row>
        <row r="56">
          <cell r="B56">
            <v>2003</v>
          </cell>
          <cell r="C56" t="str">
            <v>Douglas</v>
          </cell>
          <cell r="D56" t="str">
            <v>Sutherlin SD 130</v>
          </cell>
          <cell r="E56">
            <v>1980</v>
          </cell>
          <cell r="F56">
            <v>0</v>
          </cell>
        </row>
        <row r="57">
          <cell r="B57">
            <v>2005</v>
          </cell>
          <cell r="C57" t="str">
            <v>Gilliam</v>
          </cell>
          <cell r="D57" t="str">
            <v>Arlington SD 3</v>
          </cell>
          <cell r="E57">
            <v>2004</v>
          </cell>
          <cell r="F57">
            <v>0</v>
          </cell>
        </row>
        <row r="58">
          <cell r="B58">
            <v>2006</v>
          </cell>
          <cell r="C58" t="str">
            <v>Gilliam</v>
          </cell>
          <cell r="D58" t="str">
            <v>Condon SD 25J</v>
          </cell>
          <cell r="E58">
            <v>2004</v>
          </cell>
          <cell r="F58">
            <v>0</v>
          </cell>
        </row>
        <row r="59">
          <cell r="B59">
            <v>2008</v>
          </cell>
          <cell r="C59" t="str">
            <v>Grant</v>
          </cell>
          <cell r="D59" t="str">
            <v>John Day SD 3</v>
          </cell>
          <cell r="E59">
            <v>2007</v>
          </cell>
          <cell r="F59">
            <v>0</v>
          </cell>
        </row>
        <row r="60">
          <cell r="B60">
            <v>2009</v>
          </cell>
          <cell r="C60" t="str">
            <v>Grant</v>
          </cell>
          <cell r="D60" t="str">
            <v>Prairie City SD 4</v>
          </cell>
          <cell r="E60">
            <v>2007</v>
          </cell>
          <cell r="F60">
            <v>0</v>
          </cell>
        </row>
        <row r="61">
          <cell r="B61">
            <v>2010</v>
          </cell>
          <cell r="C61" t="str">
            <v>Grant</v>
          </cell>
          <cell r="D61" t="str">
            <v>Monument SD 8</v>
          </cell>
          <cell r="E61">
            <v>2007</v>
          </cell>
          <cell r="F61">
            <v>0</v>
          </cell>
        </row>
        <row r="62">
          <cell r="B62">
            <v>2011</v>
          </cell>
          <cell r="C62" t="str">
            <v>Grant</v>
          </cell>
          <cell r="D62" t="str">
            <v>Dayville SD 16J</v>
          </cell>
          <cell r="E62">
            <v>2007</v>
          </cell>
          <cell r="F62">
            <v>0</v>
          </cell>
        </row>
        <row r="63">
          <cell r="B63">
            <v>2012</v>
          </cell>
          <cell r="C63" t="str">
            <v>Grant</v>
          </cell>
          <cell r="D63" t="str">
            <v>Long Creek SD 17</v>
          </cell>
          <cell r="E63">
            <v>2007</v>
          </cell>
          <cell r="F63">
            <v>0</v>
          </cell>
        </row>
        <row r="64">
          <cell r="B64">
            <v>2014</v>
          </cell>
          <cell r="C64" t="str">
            <v>Harney</v>
          </cell>
          <cell r="D64" t="str">
            <v>Harney County SD 3</v>
          </cell>
          <cell r="E64">
            <v>2013</v>
          </cell>
          <cell r="F64">
            <v>0</v>
          </cell>
        </row>
        <row r="65">
          <cell r="B65">
            <v>2015</v>
          </cell>
          <cell r="C65" t="str">
            <v>Harney</v>
          </cell>
          <cell r="D65" t="str">
            <v>Harney County SD 4</v>
          </cell>
          <cell r="E65">
            <v>2013</v>
          </cell>
          <cell r="F65">
            <v>261.106129563259</v>
          </cell>
        </row>
        <row r="66">
          <cell r="B66">
            <v>2016</v>
          </cell>
          <cell r="C66" t="str">
            <v>Harney</v>
          </cell>
          <cell r="D66" t="str">
            <v>Pine Creek SD 5</v>
          </cell>
          <cell r="E66">
            <v>2013</v>
          </cell>
          <cell r="F66">
            <v>0</v>
          </cell>
        </row>
        <row r="67">
          <cell r="B67">
            <v>2017</v>
          </cell>
          <cell r="C67" t="str">
            <v>Harney</v>
          </cell>
          <cell r="D67" t="str">
            <v>Diamond SD 7</v>
          </cell>
          <cell r="E67">
            <v>2013</v>
          </cell>
          <cell r="F67">
            <v>0</v>
          </cell>
        </row>
        <row r="68">
          <cell r="B68">
            <v>2018</v>
          </cell>
          <cell r="C68" t="str">
            <v>Harney</v>
          </cell>
          <cell r="D68" t="str">
            <v>Suntex SD 10</v>
          </cell>
          <cell r="E68">
            <v>2013</v>
          </cell>
          <cell r="F68">
            <v>0</v>
          </cell>
        </row>
        <row r="69">
          <cell r="B69">
            <v>2019</v>
          </cell>
          <cell r="C69" t="str">
            <v>Harney</v>
          </cell>
          <cell r="D69" t="str">
            <v>Drewsey SD 13</v>
          </cell>
          <cell r="E69">
            <v>2013</v>
          </cell>
          <cell r="F69">
            <v>0</v>
          </cell>
        </row>
        <row r="70">
          <cell r="B70">
            <v>2020</v>
          </cell>
          <cell r="C70" t="str">
            <v>Harney</v>
          </cell>
          <cell r="D70" t="str">
            <v>Frenchglen SD 16</v>
          </cell>
          <cell r="E70">
            <v>2013</v>
          </cell>
          <cell r="F70">
            <v>432.52499999999998</v>
          </cell>
        </row>
        <row r="71">
          <cell r="B71">
            <v>2021</v>
          </cell>
          <cell r="C71" t="str">
            <v>Harney</v>
          </cell>
          <cell r="D71" t="str">
            <v>Double O SD 28</v>
          </cell>
          <cell r="E71">
            <v>2013</v>
          </cell>
          <cell r="F71">
            <v>0</v>
          </cell>
        </row>
        <row r="72">
          <cell r="B72">
            <v>2022</v>
          </cell>
          <cell r="C72" t="str">
            <v>Harney</v>
          </cell>
          <cell r="D72" t="str">
            <v>South Harney SD 33</v>
          </cell>
          <cell r="E72">
            <v>2013</v>
          </cell>
          <cell r="F72">
            <v>0</v>
          </cell>
        </row>
        <row r="73">
          <cell r="B73">
            <v>2023</v>
          </cell>
          <cell r="C73" t="str">
            <v>Harney</v>
          </cell>
          <cell r="D73" t="str">
            <v>Harney County Union High SD 1J</v>
          </cell>
          <cell r="E73">
            <v>2013</v>
          </cell>
          <cell r="F73">
            <v>0</v>
          </cell>
        </row>
        <row r="74">
          <cell r="B74">
            <v>2024</v>
          </cell>
          <cell r="C74" t="str">
            <v>Hood River</v>
          </cell>
          <cell r="D74" t="str">
            <v>Hood River County SD</v>
          </cell>
          <cell r="E74">
            <v>2223</v>
          </cell>
          <cell r="F74">
            <v>0</v>
          </cell>
        </row>
        <row r="75">
          <cell r="B75">
            <v>2039</v>
          </cell>
          <cell r="C75" t="str">
            <v>Jackson</v>
          </cell>
          <cell r="D75" t="str">
            <v>Phoenix-Talent SD 4</v>
          </cell>
          <cell r="E75">
            <v>2025</v>
          </cell>
          <cell r="F75">
            <v>0</v>
          </cell>
        </row>
        <row r="76">
          <cell r="B76">
            <v>2041</v>
          </cell>
          <cell r="C76" t="str">
            <v>Jackson</v>
          </cell>
          <cell r="D76" t="str">
            <v>Ashland SD 5</v>
          </cell>
          <cell r="E76">
            <v>2025</v>
          </cell>
          <cell r="F76">
            <v>0</v>
          </cell>
        </row>
        <row r="77">
          <cell r="B77">
            <v>2042</v>
          </cell>
          <cell r="C77" t="str">
            <v>Jackson</v>
          </cell>
          <cell r="D77" t="str">
            <v>Central Point SD 6</v>
          </cell>
          <cell r="E77">
            <v>2025</v>
          </cell>
          <cell r="F77">
            <v>0</v>
          </cell>
        </row>
        <row r="78">
          <cell r="B78">
            <v>2043</v>
          </cell>
          <cell r="C78" t="str">
            <v>Jackson</v>
          </cell>
          <cell r="D78" t="str">
            <v>Eagle Point SD 9</v>
          </cell>
          <cell r="E78">
            <v>2025</v>
          </cell>
          <cell r="F78">
            <v>289.83157753851401</v>
          </cell>
        </row>
        <row r="79">
          <cell r="B79">
            <v>2044</v>
          </cell>
          <cell r="C79" t="str">
            <v>Jackson</v>
          </cell>
          <cell r="D79" t="str">
            <v>Rogue River SD 35</v>
          </cell>
          <cell r="E79">
            <v>2025</v>
          </cell>
          <cell r="F79">
            <v>0</v>
          </cell>
        </row>
        <row r="80">
          <cell r="B80">
            <v>2045</v>
          </cell>
          <cell r="C80" t="str">
            <v>Jackson</v>
          </cell>
          <cell r="D80" t="str">
            <v>Prospect SD 59</v>
          </cell>
          <cell r="E80">
            <v>2025</v>
          </cell>
          <cell r="F80">
            <v>0</v>
          </cell>
        </row>
        <row r="81">
          <cell r="B81">
            <v>2046</v>
          </cell>
          <cell r="C81" t="str">
            <v>Jackson</v>
          </cell>
          <cell r="D81" t="str">
            <v>Butte Falls SD 91</v>
          </cell>
          <cell r="E81">
            <v>2025</v>
          </cell>
          <cell r="F81">
            <v>0</v>
          </cell>
        </row>
        <row r="82">
          <cell r="B82">
            <v>2047</v>
          </cell>
          <cell r="C82" t="str">
            <v>Jackson</v>
          </cell>
          <cell r="D82" t="str">
            <v>Pinehurst SD 94</v>
          </cell>
          <cell r="E82">
            <v>2025</v>
          </cell>
          <cell r="F82">
            <v>0</v>
          </cell>
        </row>
        <row r="83">
          <cell r="B83">
            <v>2048</v>
          </cell>
          <cell r="C83" t="str">
            <v>Jackson</v>
          </cell>
          <cell r="D83" t="str">
            <v>Medford SD 549C</v>
          </cell>
          <cell r="E83">
            <v>2025</v>
          </cell>
          <cell r="F83">
            <v>0</v>
          </cell>
        </row>
        <row r="84">
          <cell r="B84">
            <v>2050</v>
          </cell>
          <cell r="C84" t="str">
            <v>Jefferson</v>
          </cell>
          <cell r="D84" t="str">
            <v>Culver SD 4</v>
          </cell>
          <cell r="E84">
            <v>2049</v>
          </cell>
          <cell r="F84">
            <v>0</v>
          </cell>
        </row>
        <row r="85">
          <cell r="B85">
            <v>2051</v>
          </cell>
          <cell r="C85" t="str">
            <v>Jefferson</v>
          </cell>
          <cell r="D85" t="str">
            <v>Ashwood SD 8</v>
          </cell>
          <cell r="E85">
            <v>2049</v>
          </cell>
          <cell r="F85">
            <v>0</v>
          </cell>
        </row>
        <row r="86">
          <cell r="B86">
            <v>2052</v>
          </cell>
          <cell r="C86" t="str">
            <v>Jefferson</v>
          </cell>
          <cell r="D86" t="str">
            <v>Black Butte SD 41</v>
          </cell>
          <cell r="E86">
            <v>2049</v>
          </cell>
          <cell r="F86">
            <v>0</v>
          </cell>
        </row>
        <row r="87">
          <cell r="B87">
            <v>2053</v>
          </cell>
          <cell r="C87" t="str">
            <v>Jefferson</v>
          </cell>
          <cell r="D87" t="str">
            <v>Jefferson County SD 509J</v>
          </cell>
          <cell r="E87">
            <v>2049</v>
          </cell>
          <cell r="F87">
            <v>0</v>
          </cell>
        </row>
        <row r="88">
          <cell r="B88">
            <v>2054</v>
          </cell>
          <cell r="C88" t="str">
            <v>Josephine</v>
          </cell>
          <cell r="D88" t="str">
            <v>Grants Pass SD 7</v>
          </cell>
          <cell r="E88">
            <v>2025</v>
          </cell>
          <cell r="F88">
            <v>0</v>
          </cell>
        </row>
        <row r="89">
          <cell r="B89">
            <v>2055</v>
          </cell>
          <cell r="C89" t="str">
            <v>Josephine</v>
          </cell>
          <cell r="D89" t="str">
            <v>Three Rivers/Josephine County SD</v>
          </cell>
          <cell r="E89">
            <v>2025</v>
          </cell>
          <cell r="F89">
            <v>0</v>
          </cell>
        </row>
        <row r="90">
          <cell r="B90">
            <v>2056</v>
          </cell>
          <cell r="C90" t="str">
            <v>Klamath</v>
          </cell>
          <cell r="D90" t="str">
            <v>Klamath Falls City Schools</v>
          </cell>
          <cell r="E90">
            <v>2025</v>
          </cell>
          <cell r="F90">
            <v>0</v>
          </cell>
        </row>
        <row r="91">
          <cell r="B91">
            <v>2057</v>
          </cell>
          <cell r="C91" t="str">
            <v>Klamath</v>
          </cell>
          <cell r="D91" t="str">
            <v>Klamath County SD</v>
          </cell>
          <cell r="E91">
            <v>2025</v>
          </cell>
          <cell r="F91">
            <v>0</v>
          </cell>
        </row>
        <row r="92">
          <cell r="B92">
            <v>2059</v>
          </cell>
          <cell r="C92" t="str">
            <v>Lake</v>
          </cell>
          <cell r="D92" t="str">
            <v>Lake County SD 7</v>
          </cell>
          <cell r="E92">
            <v>2058</v>
          </cell>
          <cell r="F92">
            <v>0</v>
          </cell>
        </row>
        <row r="93">
          <cell r="B93">
            <v>2060</v>
          </cell>
          <cell r="C93" t="str">
            <v>Lake</v>
          </cell>
          <cell r="D93" t="str">
            <v>Paisley SD 11</v>
          </cell>
          <cell r="E93">
            <v>2058</v>
          </cell>
          <cell r="F93">
            <v>207.83828621965401</v>
          </cell>
        </row>
        <row r="94">
          <cell r="B94">
            <v>2061</v>
          </cell>
          <cell r="C94" t="str">
            <v>Lake</v>
          </cell>
          <cell r="D94" t="str">
            <v>North Lake SD 14</v>
          </cell>
          <cell r="E94">
            <v>2058</v>
          </cell>
          <cell r="F94">
            <v>0</v>
          </cell>
        </row>
        <row r="95">
          <cell r="B95">
            <v>2062</v>
          </cell>
          <cell r="C95" t="str">
            <v>Lake</v>
          </cell>
          <cell r="D95" t="str">
            <v>Plush SD 18</v>
          </cell>
          <cell r="E95">
            <v>2058</v>
          </cell>
          <cell r="F95">
            <v>0</v>
          </cell>
        </row>
        <row r="96">
          <cell r="B96">
            <v>2063</v>
          </cell>
          <cell r="C96" t="str">
            <v>Lake</v>
          </cell>
          <cell r="D96" t="str">
            <v>Adel SD 21</v>
          </cell>
          <cell r="E96">
            <v>2058</v>
          </cell>
          <cell r="F96">
            <v>0</v>
          </cell>
        </row>
        <row r="97">
          <cell r="B97">
            <v>2081</v>
          </cell>
          <cell r="C97" t="str">
            <v>Lane</v>
          </cell>
          <cell r="D97" t="str">
            <v>Pleasant Hill SD 1</v>
          </cell>
          <cell r="E97">
            <v>2064</v>
          </cell>
          <cell r="F97">
            <v>0</v>
          </cell>
        </row>
        <row r="98">
          <cell r="B98">
            <v>2082</v>
          </cell>
          <cell r="C98" t="str">
            <v>Lane</v>
          </cell>
          <cell r="D98" t="str">
            <v>Eugene SD 4J</v>
          </cell>
          <cell r="E98">
            <v>2064</v>
          </cell>
          <cell r="F98">
            <v>0</v>
          </cell>
        </row>
        <row r="99">
          <cell r="B99">
            <v>2083</v>
          </cell>
          <cell r="C99" t="str">
            <v>Lane</v>
          </cell>
          <cell r="D99" t="str">
            <v>Springfield SD 19</v>
          </cell>
          <cell r="E99">
            <v>2064</v>
          </cell>
          <cell r="F99">
            <v>0</v>
          </cell>
        </row>
        <row r="100">
          <cell r="B100">
            <v>2084</v>
          </cell>
          <cell r="C100" t="str">
            <v>Lane</v>
          </cell>
          <cell r="D100" t="str">
            <v>Fern Ridge SD 28J</v>
          </cell>
          <cell r="E100">
            <v>2064</v>
          </cell>
          <cell r="F100">
            <v>74.486111111089997</v>
          </cell>
        </row>
        <row r="101">
          <cell r="B101">
            <v>2085</v>
          </cell>
          <cell r="C101" t="str">
            <v>Lane</v>
          </cell>
          <cell r="D101" t="str">
            <v>Mapleton SD 32</v>
          </cell>
          <cell r="E101">
            <v>2064</v>
          </cell>
          <cell r="F101">
            <v>0</v>
          </cell>
        </row>
        <row r="102">
          <cell r="B102">
            <v>2086</v>
          </cell>
          <cell r="C102" t="str">
            <v>Lane</v>
          </cell>
          <cell r="D102" t="str">
            <v>Creswell SD 40</v>
          </cell>
          <cell r="E102">
            <v>2064</v>
          </cell>
          <cell r="F102">
            <v>0</v>
          </cell>
        </row>
        <row r="103">
          <cell r="B103">
            <v>2087</v>
          </cell>
          <cell r="C103" t="str">
            <v>Lane</v>
          </cell>
          <cell r="D103" t="str">
            <v>South Lane SD 45J3</v>
          </cell>
          <cell r="E103">
            <v>2064</v>
          </cell>
          <cell r="F103">
            <v>0</v>
          </cell>
        </row>
        <row r="104">
          <cell r="B104">
            <v>2088</v>
          </cell>
          <cell r="C104" t="str">
            <v>Lane</v>
          </cell>
          <cell r="D104" t="str">
            <v>Bethel SD 52</v>
          </cell>
          <cell r="E104">
            <v>2064</v>
          </cell>
          <cell r="F104">
            <v>0</v>
          </cell>
        </row>
        <row r="105">
          <cell r="B105">
            <v>2089</v>
          </cell>
          <cell r="C105" t="str">
            <v>Lane</v>
          </cell>
          <cell r="D105" t="str">
            <v>Crow-Applegate-Lorane SD 66</v>
          </cell>
          <cell r="E105">
            <v>2064</v>
          </cell>
          <cell r="F105">
            <v>0</v>
          </cell>
        </row>
        <row r="106">
          <cell r="B106">
            <v>2090</v>
          </cell>
          <cell r="C106" t="str">
            <v>Lane</v>
          </cell>
          <cell r="D106" t="str">
            <v>McKenzie SD 68</v>
          </cell>
          <cell r="E106">
            <v>2064</v>
          </cell>
          <cell r="F106">
            <v>0</v>
          </cell>
        </row>
        <row r="107">
          <cell r="B107">
            <v>2091</v>
          </cell>
          <cell r="C107" t="str">
            <v>Lane</v>
          </cell>
          <cell r="D107" t="str">
            <v>Junction City SD 69</v>
          </cell>
          <cell r="E107">
            <v>2064</v>
          </cell>
          <cell r="F107">
            <v>0</v>
          </cell>
        </row>
        <row r="108">
          <cell r="B108">
            <v>2092</v>
          </cell>
          <cell r="C108" t="str">
            <v>Lane</v>
          </cell>
          <cell r="D108" t="str">
            <v>Lowell SD 71</v>
          </cell>
          <cell r="E108">
            <v>2064</v>
          </cell>
          <cell r="F108">
            <v>0</v>
          </cell>
        </row>
        <row r="109">
          <cell r="B109">
            <v>2093</v>
          </cell>
          <cell r="C109" t="str">
            <v>Lane</v>
          </cell>
          <cell r="D109" t="str">
            <v>Oakridge SD 76</v>
          </cell>
          <cell r="E109">
            <v>2064</v>
          </cell>
          <cell r="F109">
            <v>0</v>
          </cell>
        </row>
        <row r="110">
          <cell r="B110">
            <v>2094</v>
          </cell>
          <cell r="C110" t="str">
            <v>Lane</v>
          </cell>
          <cell r="D110" t="str">
            <v>Marcola SD 79J</v>
          </cell>
          <cell r="E110">
            <v>2064</v>
          </cell>
          <cell r="F110">
            <v>301.69354838708199</v>
          </cell>
        </row>
        <row r="111">
          <cell r="B111">
            <v>2095</v>
          </cell>
          <cell r="C111" t="str">
            <v>Lane</v>
          </cell>
          <cell r="D111" t="str">
            <v>Blachly SD 90</v>
          </cell>
          <cell r="E111">
            <v>2064</v>
          </cell>
          <cell r="F111">
            <v>0</v>
          </cell>
        </row>
        <row r="112">
          <cell r="B112">
            <v>2096</v>
          </cell>
          <cell r="C112" t="str">
            <v>Lane</v>
          </cell>
          <cell r="D112" t="str">
            <v>Siuslaw SD 97J</v>
          </cell>
          <cell r="E112">
            <v>2064</v>
          </cell>
          <cell r="F112">
            <v>0</v>
          </cell>
        </row>
        <row r="113">
          <cell r="B113">
            <v>2097</v>
          </cell>
          <cell r="C113" t="str">
            <v>Lincoln</v>
          </cell>
          <cell r="D113" t="str">
            <v>Lincoln County SD</v>
          </cell>
          <cell r="E113">
            <v>2098</v>
          </cell>
          <cell r="F113">
            <v>0</v>
          </cell>
        </row>
        <row r="114">
          <cell r="B114">
            <v>2099</v>
          </cell>
          <cell r="C114" t="str">
            <v>Linn</v>
          </cell>
          <cell r="D114" t="str">
            <v>Harrisburg SD 7J</v>
          </cell>
          <cell r="E114">
            <v>2098</v>
          </cell>
          <cell r="F114">
            <v>0</v>
          </cell>
        </row>
        <row r="115">
          <cell r="B115">
            <v>2100</v>
          </cell>
          <cell r="C115" t="str">
            <v>Linn</v>
          </cell>
          <cell r="D115" t="str">
            <v>Greater Albany Public SD 8J</v>
          </cell>
          <cell r="E115">
            <v>2098</v>
          </cell>
          <cell r="F115">
            <v>0</v>
          </cell>
        </row>
        <row r="116">
          <cell r="B116">
            <v>2101</v>
          </cell>
          <cell r="C116" t="str">
            <v>Linn</v>
          </cell>
          <cell r="D116" t="str">
            <v>Lebanon Community SD 9</v>
          </cell>
          <cell r="E116">
            <v>2098</v>
          </cell>
          <cell r="F116">
            <v>0</v>
          </cell>
        </row>
        <row r="117">
          <cell r="B117">
            <v>2102</v>
          </cell>
          <cell r="C117" t="str">
            <v>Linn</v>
          </cell>
          <cell r="D117" t="str">
            <v>Sweet Home SD 55</v>
          </cell>
          <cell r="E117">
            <v>2098</v>
          </cell>
          <cell r="F117">
            <v>0</v>
          </cell>
        </row>
        <row r="118">
          <cell r="B118">
            <v>2103</v>
          </cell>
          <cell r="C118" t="str">
            <v>Linn</v>
          </cell>
          <cell r="D118" t="str">
            <v>Scio SD 95</v>
          </cell>
          <cell r="E118">
            <v>2098</v>
          </cell>
          <cell r="F118">
            <v>29.826907865828701</v>
          </cell>
        </row>
        <row r="119">
          <cell r="B119">
            <v>2104</v>
          </cell>
          <cell r="C119" t="str">
            <v>Linn</v>
          </cell>
          <cell r="D119" t="str">
            <v>Santiam Canyon SD 129J</v>
          </cell>
          <cell r="E119">
            <v>2098</v>
          </cell>
          <cell r="F119">
            <v>3907.4137904912</v>
          </cell>
        </row>
        <row r="120">
          <cell r="B120">
            <v>2105</v>
          </cell>
          <cell r="C120" t="str">
            <v>Linn</v>
          </cell>
          <cell r="D120" t="str">
            <v>Central Linn SD 552</v>
          </cell>
          <cell r="E120">
            <v>2098</v>
          </cell>
          <cell r="F120">
            <v>0</v>
          </cell>
        </row>
        <row r="121">
          <cell r="B121">
            <v>2107</v>
          </cell>
          <cell r="C121" t="str">
            <v>Malheur</v>
          </cell>
          <cell r="D121" t="str">
            <v>Jordan Valley SD 3</v>
          </cell>
          <cell r="E121">
            <v>2106</v>
          </cell>
          <cell r="F121">
            <v>0</v>
          </cell>
        </row>
        <row r="122">
          <cell r="B122">
            <v>2108</v>
          </cell>
          <cell r="C122" t="str">
            <v>Malheur</v>
          </cell>
          <cell r="D122" t="str">
            <v>Ontario SD 8C</v>
          </cell>
          <cell r="E122">
            <v>2106</v>
          </cell>
          <cell r="F122">
            <v>0</v>
          </cell>
        </row>
        <row r="123">
          <cell r="B123">
            <v>2109</v>
          </cell>
          <cell r="C123" t="str">
            <v>Malheur</v>
          </cell>
          <cell r="D123" t="str">
            <v>Juntura SD 12</v>
          </cell>
          <cell r="E123">
            <v>2106</v>
          </cell>
          <cell r="F123">
            <v>0</v>
          </cell>
        </row>
        <row r="124">
          <cell r="B124">
            <v>2110</v>
          </cell>
          <cell r="C124" t="str">
            <v>Malheur</v>
          </cell>
          <cell r="D124" t="str">
            <v>Nyssa SD 26</v>
          </cell>
          <cell r="E124">
            <v>2106</v>
          </cell>
          <cell r="F124">
            <v>0</v>
          </cell>
        </row>
        <row r="125">
          <cell r="B125">
            <v>2111</v>
          </cell>
          <cell r="C125" t="str">
            <v>Malheur</v>
          </cell>
          <cell r="D125" t="str">
            <v>Annex SD 29</v>
          </cell>
          <cell r="E125">
            <v>2106</v>
          </cell>
          <cell r="F125">
            <v>0</v>
          </cell>
        </row>
        <row r="126">
          <cell r="B126">
            <v>2112</v>
          </cell>
          <cell r="C126" t="str">
            <v>Malheur</v>
          </cell>
          <cell r="D126" t="str">
            <v>Malheur County SD 51</v>
          </cell>
          <cell r="E126">
            <v>2106</v>
          </cell>
          <cell r="F126">
            <v>0</v>
          </cell>
        </row>
        <row r="127">
          <cell r="B127">
            <v>2113</v>
          </cell>
          <cell r="C127" t="str">
            <v>Malheur</v>
          </cell>
          <cell r="D127" t="str">
            <v>Adrian SD 61</v>
          </cell>
          <cell r="E127">
            <v>2106</v>
          </cell>
          <cell r="F127">
            <v>0</v>
          </cell>
        </row>
        <row r="128">
          <cell r="B128">
            <v>2114</v>
          </cell>
          <cell r="C128" t="str">
            <v>Malheur</v>
          </cell>
          <cell r="D128" t="str">
            <v>Harper SD 66</v>
          </cell>
          <cell r="E128">
            <v>2106</v>
          </cell>
          <cell r="F128">
            <v>0</v>
          </cell>
        </row>
        <row r="129">
          <cell r="B129">
            <v>2115</v>
          </cell>
          <cell r="C129" t="str">
            <v>Malheur</v>
          </cell>
          <cell r="D129" t="str">
            <v>Arock SD 81</v>
          </cell>
          <cell r="E129">
            <v>2106</v>
          </cell>
          <cell r="F129">
            <v>0</v>
          </cell>
        </row>
        <row r="130">
          <cell r="B130">
            <v>2116</v>
          </cell>
          <cell r="C130" t="str">
            <v>Malheur</v>
          </cell>
          <cell r="D130" t="str">
            <v>Vale SD 84</v>
          </cell>
          <cell r="E130">
            <v>2106</v>
          </cell>
          <cell r="F130">
            <v>0</v>
          </cell>
        </row>
        <row r="131">
          <cell r="B131">
            <v>2137</v>
          </cell>
          <cell r="C131" t="str">
            <v>Marion</v>
          </cell>
          <cell r="D131" t="str">
            <v>Gervais SD 1</v>
          </cell>
          <cell r="E131">
            <v>2117</v>
          </cell>
          <cell r="F131">
            <v>301.952054794422</v>
          </cell>
        </row>
        <row r="132">
          <cell r="B132">
            <v>2138</v>
          </cell>
          <cell r="C132" t="str">
            <v>Marion</v>
          </cell>
          <cell r="D132" t="str">
            <v>Silver Falls SD 4J</v>
          </cell>
          <cell r="E132">
            <v>2117</v>
          </cell>
          <cell r="F132">
            <v>0</v>
          </cell>
        </row>
        <row r="133">
          <cell r="B133">
            <v>2139</v>
          </cell>
          <cell r="C133" t="str">
            <v>Marion</v>
          </cell>
          <cell r="D133" t="str">
            <v>Cascade SD 5</v>
          </cell>
          <cell r="E133">
            <v>2117</v>
          </cell>
          <cell r="F133">
            <v>0</v>
          </cell>
        </row>
        <row r="134">
          <cell r="B134">
            <v>2140</v>
          </cell>
          <cell r="C134" t="str">
            <v>Marion</v>
          </cell>
          <cell r="D134" t="str">
            <v>Jefferson SD 14J</v>
          </cell>
          <cell r="E134">
            <v>2117</v>
          </cell>
          <cell r="F134">
            <v>0</v>
          </cell>
        </row>
        <row r="135">
          <cell r="B135">
            <v>2141</v>
          </cell>
          <cell r="C135" t="str">
            <v>Marion</v>
          </cell>
          <cell r="D135" t="str">
            <v>North Marion SD 15</v>
          </cell>
          <cell r="E135">
            <v>2117</v>
          </cell>
          <cell r="F135">
            <v>0</v>
          </cell>
        </row>
        <row r="136">
          <cell r="B136">
            <v>2142</v>
          </cell>
          <cell r="C136" t="str">
            <v>Marion</v>
          </cell>
          <cell r="D136" t="str">
            <v>Salem-Keizer SD 24J</v>
          </cell>
          <cell r="E136">
            <v>2117</v>
          </cell>
          <cell r="F136">
            <v>0</v>
          </cell>
        </row>
        <row r="137">
          <cell r="B137">
            <v>2143</v>
          </cell>
          <cell r="C137" t="str">
            <v>Marion</v>
          </cell>
          <cell r="D137" t="str">
            <v>North Santiam SD 29J</v>
          </cell>
          <cell r="E137">
            <v>2117</v>
          </cell>
          <cell r="F137">
            <v>0</v>
          </cell>
        </row>
        <row r="138">
          <cell r="B138">
            <v>2144</v>
          </cell>
          <cell r="C138" t="str">
            <v>Marion</v>
          </cell>
          <cell r="D138" t="str">
            <v>St Paul SD 45</v>
          </cell>
          <cell r="E138">
            <v>2117</v>
          </cell>
          <cell r="F138">
            <v>0</v>
          </cell>
        </row>
        <row r="139">
          <cell r="B139">
            <v>2145</v>
          </cell>
          <cell r="C139" t="str">
            <v>Marion</v>
          </cell>
          <cell r="D139" t="str">
            <v>Mt Angel SD 91</v>
          </cell>
          <cell r="E139">
            <v>2117</v>
          </cell>
          <cell r="F139">
            <v>0</v>
          </cell>
        </row>
        <row r="140">
          <cell r="B140">
            <v>2146</v>
          </cell>
          <cell r="C140" t="str">
            <v>Marion</v>
          </cell>
          <cell r="D140" t="str">
            <v>Woodburn SD 103</v>
          </cell>
          <cell r="E140">
            <v>2117</v>
          </cell>
          <cell r="F140">
            <v>0</v>
          </cell>
        </row>
        <row r="141">
          <cell r="B141">
            <v>2147</v>
          </cell>
          <cell r="C141" t="str">
            <v>Morrow</v>
          </cell>
          <cell r="D141" t="str">
            <v>Morrow SD 1</v>
          </cell>
          <cell r="E141">
            <v>2200</v>
          </cell>
          <cell r="F141">
            <v>0</v>
          </cell>
        </row>
        <row r="142">
          <cell r="B142">
            <v>3997</v>
          </cell>
          <cell r="C142" t="str">
            <v>Morrow</v>
          </cell>
          <cell r="D142" t="str">
            <v>Ione SD R2</v>
          </cell>
          <cell r="E142">
            <v>2200</v>
          </cell>
          <cell r="F142">
            <v>0</v>
          </cell>
        </row>
        <row r="143">
          <cell r="B143">
            <v>2180</v>
          </cell>
          <cell r="C143" t="str">
            <v>Multnomah</v>
          </cell>
          <cell r="D143" t="str">
            <v>Portland SD 1J</v>
          </cell>
          <cell r="E143">
            <v>2148</v>
          </cell>
          <cell r="F143">
            <v>0</v>
          </cell>
        </row>
        <row r="144">
          <cell r="B144">
            <v>2181</v>
          </cell>
          <cell r="C144" t="str">
            <v>Multnomah</v>
          </cell>
          <cell r="D144" t="str">
            <v>Parkrose SD 3</v>
          </cell>
          <cell r="E144">
            <v>2148</v>
          </cell>
          <cell r="F144">
            <v>0</v>
          </cell>
        </row>
        <row r="145">
          <cell r="B145">
            <v>2182</v>
          </cell>
          <cell r="C145" t="str">
            <v>Multnomah</v>
          </cell>
          <cell r="D145" t="str">
            <v>Reynolds SD 7</v>
          </cell>
          <cell r="E145">
            <v>2148</v>
          </cell>
          <cell r="F145">
            <v>0</v>
          </cell>
        </row>
        <row r="146">
          <cell r="B146">
            <v>2183</v>
          </cell>
          <cell r="C146" t="str">
            <v>Multnomah</v>
          </cell>
          <cell r="D146" t="str">
            <v>Gresham-Barlow SD 10J</v>
          </cell>
          <cell r="E146">
            <v>2148</v>
          </cell>
          <cell r="F146">
            <v>519.93028809588975</v>
          </cell>
        </row>
        <row r="147">
          <cell r="B147">
            <v>2185</v>
          </cell>
          <cell r="C147" t="str">
            <v>Multnomah</v>
          </cell>
          <cell r="D147" t="str">
            <v>Centennial SD 28J</v>
          </cell>
          <cell r="E147">
            <v>2148</v>
          </cell>
          <cell r="F147">
            <v>0</v>
          </cell>
        </row>
        <row r="148">
          <cell r="B148">
            <v>2186</v>
          </cell>
          <cell r="C148" t="str">
            <v>Multnomah</v>
          </cell>
          <cell r="D148" t="str">
            <v>Corbett SD 39</v>
          </cell>
          <cell r="E148">
            <v>2148</v>
          </cell>
          <cell r="F148">
            <v>0</v>
          </cell>
        </row>
        <row r="149">
          <cell r="B149">
            <v>2187</v>
          </cell>
          <cell r="C149" t="str">
            <v>Multnomah</v>
          </cell>
          <cell r="D149" t="str">
            <v>David Douglas SD 40</v>
          </cell>
          <cell r="E149">
            <v>2148</v>
          </cell>
          <cell r="F149">
            <v>0</v>
          </cell>
        </row>
        <row r="150">
          <cell r="B150">
            <v>2188</v>
          </cell>
          <cell r="C150" t="str">
            <v>Multnomah</v>
          </cell>
          <cell r="D150" t="str">
            <v>Riverdale SD 51J</v>
          </cell>
          <cell r="E150">
            <v>2148</v>
          </cell>
          <cell r="F150">
            <v>0</v>
          </cell>
        </row>
        <row r="151">
          <cell r="B151">
            <v>2190</v>
          </cell>
          <cell r="C151" t="str">
            <v>Polk</v>
          </cell>
          <cell r="D151" t="str">
            <v>Dallas SD 2</v>
          </cell>
          <cell r="E151">
            <v>2117</v>
          </cell>
          <cell r="F151">
            <v>0</v>
          </cell>
        </row>
        <row r="152">
          <cell r="B152">
            <v>2191</v>
          </cell>
          <cell r="C152" t="str">
            <v>Polk</v>
          </cell>
          <cell r="D152" t="str">
            <v>Central SD 13J</v>
          </cell>
          <cell r="E152">
            <v>2117</v>
          </cell>
          <cell r="F152">
            <v>0</v>
          </cell>
        </row>
        <row r="153">
          <cell r="B153">
            <v>2192</v>
          </cell>
          <cell r="C153" t="str">
            <v>Polk</v>
          </cell>
          <cell r="D153" t="str">
            <v>Perrydale SD 21</v>
          </cell>
          <cell r="E153">
            <v>2117</v>
          </cell>
          <cell r="F153">
            <v>0</v>
          </cell>
        </row>
        <row r="154">
          <cell r="B154">
            <v>2193</v>
          </cell>
          <cell r="C154" t="str">
            <v>Polk</v>
          </cell>
          <cell r="D154" t="str">
            <v>Falls City SD 57</v>
          </cell>
          <cell r="E154">
            <v>2117</v>
          </cell>
          <cell r="F154">
            <v>0</v>
          </cell>
        </row>
        <row r="155">
          <cell r="B155">
            <v>2195</v>
          </cell>
          <cell r="C155" t="str">
            <v>Sherman</v>
          </cell>
          <cell r="D155" t="str">
            <v>Sherman County SD</v>
          </cell>
          <cell r="E155">
            <v>2004</v>
          </cell>
          <cell r="F155">
            <v>0</v>
          </cell>
        </row>
        <row r="156">
          <cell r="B156">
            <v>2197</v>
          </cell>
          <cell r="C156" t="str">
            <v>Tillamook</v>
          </cell>
          <cell r="D156" t="str">
            <v>Tillamook SD 9</v>
          </cell>
          <cell r="E156">
            <v>2230</v>
          </cell>
          <cell r="F156">
            <v>0</v>
          </cell>
        </row>
        <row r="157">
          <cell r="B157">
            <v>2198</v>
          </cell>
          <cell r="C157" t="str">
            <v>Tillamook</v>
          </cell>
          <cell r="D157" t="str">
            <v>Neah-Kah-Nie SD 56</v>
          </cell>
          <cell r="E157">
            <v>2230</v>
          </cell>
          <cell r="F157">
            <v>0</v>
          </cell>
        </row>
        <row r="158">
          <cell r="B158">
            <v>2199</v>
          </cell>
          <cell r="C158" t="str">
            <v>Tillamook</v>
          </cell>
          <cell r="D158" t="str">
            <v>Nestucca Valley SD 101J</v>
          </cell>
          <cell r="E158">
            <v>2230</v>
          </cell>
          <cell r="F158">
            <v>0</v>
          </cell>
        </row>
        <row r="159">
          <cell r="B159">
            <v>2201</v>
          </cell>
          <cell r="C159" t="str">
            <v>Umatilla</v>
          </cell>
          <cell r="D159" t="str">
            <v>Helix SD 1</v>
          </cell>
          <cell r="E159">
            <v>2200</v>
          </cell>
          <cell r="F159">
            <v>0</v>
          </cell>
        </row>
        <row r="160">
          <cell r="B160">
            <v>2202</v>
          </cell>
          <cell r="C160" t="str">
            <v>Umatilla</v>
          </cell>
          <cell r="D160" t="str">
            <v>Pilot Rock SD 2</v>
          </cell>
          <cell r="E160">
            <v>2200</v>
          </cell>
          <cell r="F160">
            <v>0</v>
          </cell>
        </row>
        <row r="161">
          <cell r="B161">
            <v>2203</v>
          </cell>
          <cell r="C161" t="str">
            <v>Umatilla</v>
          </cell>
          <cell r="D161" t="str">
            <v>Echo SD 5</v>
          </cell>
          <cell r="E161">
            <v>2200</v>
          </cell>
          <cell r="F161">
            <v>0</v>
          </cell>
        </row>
        <row r="162">
          <cell r="B162">
            <v>2204</v>
          </cell>
          <cell r="C162" t="str">
            <v>Umatilla</v>
          </cell>
          <cell r="D162" t="str">
            <v>Umatilla SD 6R</v>
          </cell>
          <cell r="E162">
            <v>2200</v>
          </cell>
          <cell r="F162">
            <v>0</v>
          </cell>
        </row>
        <row r="163">
          <cell r="B163">
            <v>2205</v>
          </cell>
          <cell r="C163" t="str">
            <v>Umatilla</v>
          </cell>
          <cell r="D163" t="str">
            <v>Milton-Freewater Unified SD 7</v>
          </cell>
          <cell r="E163">
            <v>2200</v>
          </cell>
          <cell r="F163">
            <v>0</v>
          </cell>
        </row>
        <row r="164">
          <cell r="B164">
            <v>2206</v>
          </cell>
          <cell r="C164" t="str">
            <v>Umatilla</v>
          </cell>
          <cell r="D164" t="str">
            <v>Hermiston SD 8</v>
          </cell>
          <cell r="E164">
            <v>2200</v>
          </cell>
          <cell r="F164">
            <v>0</v>
          </cell>
        </row>
        <row r="165">
          <cell r="B165">
            <v>2207</v>
          </cell>
          <cell r="C165" t="str">
            <v>Umatilla</v>
          </cell>
          <cell r="D165" t="str">
            <v>Pendleton SD 16</v>
          </cell>
          <cell r="E165">
            <v>2200</v>
          </cell>
          <cell r="F165">
            <v>0</v>
          </cell>
        </row>
        <row r="166">
          <cell r="B166">
            <v>2208</v>
          </cell>
          <cell r="C166" t="str">
            <v>Umatilla</v>
          </cell>
          <cell r="D166" t="str">
            <v>Athena-Weston SD 29RJ</v>
          </cell>
          <cell r="E166">
            <v>2200</v>
          </cell>
          <cell r="F166">
            <v>0</v>
          </cell>
        </row>
        <row r="167">
          <cell r="B167">
            <v>2209</v>
          </cell>
          <cell r="C167" t="str">
            <v>Umatilla</v>
          </cell>
          <cell r="D167" t="str">
            <v>Stanfield SD 61</v>
          </cell>
          <cell r="E167">
            <v>2200</v>
          </cell>
          <cell r="F167">
            <v>0</v>
          </cell>
        </row>
        <row r="168">
          <cell r="B168">
            <v>2210</v>
          </cell>
          <cell r="C168" t="str">
            <v>Umatilla</v>
          </cell>
          <cell r="D168" t="str">
            <v>Ukiah SD 80R</v>
          </cell>
          <cell r="E168">
            <v>2200</v>
          </cell>
          <cell r="F168">
            <v>0</v>
          </cell>
        </row>
        <row r="169">
          <cell r="B169">
            <v>2212</v>
          </cell>
          <cell r="C169" t="str">
            <v>Union</v>
          </cell>
          <cell r="D169" t="str">
            <v>La Grande SD 1</v>
          </cell>
          <cell r="E169">
            <v>2200</v>
          </cell>
          <cell r="F169">
            <v>0</v>
          </cell>
        </row>
        <row r="170">
          <cell r="B170">
            <v>2213</v>
          </cell>
          <cell r="C170" t="str">
            <v>Union</v>
          </cell>
          <cell r="D170" t="str">
            <v>Union SD 5</v>
          </cell>
          <cell r="E170">
            <v>2200</v>
          </cell>
          <cell r="F170">
            <v>0</v>
          </cell>
        </row>
        <row r="171">
          <cell r="B171">
            <v>2214</v>
          </cell>
          <cell r="C171" t="str">
            <v>Union</v>
          </cell>
          <cell r="D171" t="str">
            <v>North Powder SD 8J</v>
          </cell>
          <cell r="E171">
            <v>2200</v>
          </cell>
          <cell r="F171">
            <v>0</v>
          </cell>
        </row>
        <row r="172">
          <cell r="B172">
            <v>2215</v>
          </cell>
          <cell r="C172" t="str">
            <v>Union</v>
          </cell>
          <cell r="D172" t="str">
            <v>Imbler SD 11</v>
          </cell>
          <cell r="E172">
            <v>2200</v>
          </cell>
          <cell r="F172">
            <v>0</v>
          </cell>
        </row>
        <row r="173">
          <cell r="B173">
            <v>2216</v>
          </cell>
          <cell r="C173" t="str">
            <v>Union</v>
          </cell>
          <cell r="D173" t="str">
            <v>Cove SD 15</v>
          </cell>
          <cell r="E173">
            <v>2200</v>
          </cell>
          <cell r="F173">
            <v>0</v>
          </cell>
        </row>
        <row r="174">
          <cell r="B174">
            <v>2217</v>
          </cell>
          <cell r="C174" t="str">
            <v>Union</v>
          </cell>
          <cell r="D174" t="str">
            <v>Elgin SD 23</v>
          </cell>
          <cell r="E174">
            <v>2200</v>
          </cell>
          <cell r="F174">
            <v>0</v>
          </cell>
        </row>
        <row r="175">
          <cell r="B175">
            <v>2219</v>
          </cell>
          <cell r="C175" t="str">
            <v>Wallowa</v>
          </cell>
          <cell r="D175" t="str">
            <v>Joseph SD 6</v>
          </cell>
          <cell r="E175">
            <v>2218</v>
          </cell>
          <cell r="F175">
            <v>0</v>
          </cell>
        </row>
        <row r="176">
          <cell r="B176">
            <v>2220</v>
          </cell>
          <cell r="C176" t="str">
            <v>Wallowa</v>
          </cell>
          <cell r="D176" t="str">
            <v>Wallowa SD 12</v>
          </cell>
          <cell r="E176">
            <v>2218</v>
          </cell>
          <cell r="F176">
            <v>0</v>
          </cell>
        </row>
        <row r="177">
          <cell r="B177">
            <v>2221</v>
          </cell>
          <cell r="C177" t="str">
            <v>Wallowa</v>
          </cell>
          <cell r="D177" t="str">
            <v>Enterprise SD 21</v>
          </cell>
          <cell r="E177">
            <v>2218</v>
          </cell>
          <cell r="F177">
            <v>0</v>
          </cell>
        </row>
        <row r="178">
          <cell r="B178">
            <v>2222</v>
          </cell>
          <cell r="C178" t="str">
            <v>Wallowa</v>
          </cell>
          <cell r="D178" t="str">
            <v>Troy SD 54</v>
          </cell>
          <cell r="E178">
            <v>2218</v>
          </cell>
          <cell r="F178">
            <v>0</v>
          </cell>
        </row>
        <row r="179">
          <cell r="B179">
            <v>2225</v>
          </cell>
          <cell r="C179" t="str">
            <v>Wasco</v>
          </cell>
          <cell r="D179" t="str">
            <v>South Wasco County SD 1</v>
          </cell>
          <cell r="E179">
            <v>2223</v>
          </cell>
          <cell r="F179">
            <v>0</v>
          </cell>
        </row>
        <row r="180">
          <cell r="B180">
            <v>2229</v>
          </cell>
          <cell r="C180" t="str">
            <v>Wasco</v>
          </cell>
          <cell r="D180" t="str">
            <v>Dufur SD 29</v>
          </cell>
          <cell r="E180">
            <v>2223</v>
          </cell>
          <cell r="F180">
            <v>0</v>
          </cell>
        </row>
        <row r="181">
          <cell r="B181">
            <v>4131</v>
          </cell>
          <cell r="C181" t="str">
            <v>Wasco</v>
          </cell>
          <cell r="D181" t="str">
            <v>North Wasco County SD 21</v>
          </cell>
          <cell r="E181">
            <v>2223</v>
          </cell>
          <cell r="F181">
            <v>0</v>
          </cell>
        </row>
        <row r="182">
          <cell r="B182">
            <v>2239</v>
          </cell>
          <cell r="C182" t="str">
            <v>Washington</v>
          </cell>
          <cell r="D182" t="str">
            <v>Hillsboro SD 1J</v>
          </cell>
          <cell r="E182">
            <v>2230</v>
          </cell>
          <cell r="F182">
            <v>0</v>
          </cell>
        </row>
        <row r="183">
          <cell r="B183">
            <v>2240</v>
          </cell>
          <cell r="C183" t="str">
            <v>Washington</v>
          </cell>
          <cell r="D183" t="str">
            <v>Banks SD 13</v>
          </cell>
          <cell r="E183">
            <v>2230</v>
          </cell>
          <cell r="F183">
            <v>0</v>
          </cell>
        </row>
        <row r="184">
          <cell r="B184">
            <v>2241</v>
          </cell>
          <cell r="C184" t="str">
            <v>Washington</v>
          </cell>
          <cell r="D184" t="str">
            <v>Forest Grove SD 15</v>
          </cell>
          <cell r="E184">
            <v>2230</v>
          </cell>
          <cell r="F184">
            <v>0</v>
          </cell>
        </row>
        <row r="185">
          <cell r="B185">
            <v>2242</v>
          </cell>
          <cell r="C185" t="str">
            <v>Washington</v>
          </cell>
          <cell r="D185" t="str">
            <v>Tigard-Tualatin SD 23J</v>
          </cell>
          <cell r="E185">
            <v>2230</v>
          </cell>
          <cell r="F185">
            <v>0</v>
          </cell>
        </row>
        <row r="186">
          <cell r="B186">
            <v>2243</v>
          </cell>
          <cell r="C186" t="str">
            <v>Washington</v>
          </cell>
          <cell r="D186" t="str">
            <v>Beaverton SD 48J</v>
          </cell>
          <cell r="E186">
            <v>2230</v>
          </cell>
          <cell r="F186">
            <v>0</v>
          </cell>
        </row>
        <row r="187">
          <cell r="B187">
            <v>2244</v>
          </cell>
          <cell r="C187" t="str">
            <v>Washington</v>
          </cell>
          <cell r="D187" t="str">
            <v>Sherwood SD 88J</v>
          </cell>
          <cell r="E187">
            <v>2230</v>
          </cell>
          <cell r="F187">
            <v>0</v>
          </cell>
        </row>
        <row r="188">
          <cell r="B188">
            <v>2245</v>
          </cell>
          <cell r="C188" t="str">
            <v>Washington</v>
          </cell>
          <cell r="D188" t="str">
            <v>Gaston SD 511J</v>
          </cell>
          <cell r="E188">
            <v>2230</v>
          </cell>
          <cell r="F188">
            <v>0</v>
          </cell>
        </row>
        <row r="189">
          <cell r="B189">
            <v>2247</v>
          </cell>
          <cell r="C189" t="str">
            <v>Wheeler</v>
          </cell>
          <cell r="D189" t="str">
            <v>Spray SD 1</v>
          </cell>
          <cell r="E189">
            <v>2004</v>
          </cell>
          <cell r="F189">
            <v>0</v>
          </cell>
        </row>
        <row r="190">
          <cell r="B190">
            <v>2248</v>
          </cell>
          <cell r="C190" t="str">
            <v>Wheeler</v>
          </cell>
          <cell r="D190" t="str">
            <v>Fossil SD 21J</v>
          </cell>
          <cell r="E190">
            <v>2004</v>
          </cell>
          <cell r="F190">
            <v>752.30553116767999</v>
          </cell>
        </row>
        <row r="191">
          <cell r="B191">
            <v>2249</v>
          </cell>
          <cell r="C191" t="str">
            <v>Wheeler</v>
          </cell>
          <cell r="D191" t="str">
            <v>Mitchell SD 55</v>
          </cell>
          <cell r="E191">
            <v>2004</v>
          </cell>
          <cell r="F191">
            <v>438.01084709362101</v>
          </cell>
        </row>
        <row r="192">
          <cell r="B192">
            <v>2251</v>
          </cell>
          <cell r="C192" t="str">
            <v>Yamhill</v>
          </cell>
          <cell r="D192" t="str">
            <v>Yamhill Carlton SD 1</v>
          </cell>
          <cell r="E192">
            <v>2117</v>
          </cell>
          <cell r="F192">
            <v>0</v>
          </cell>
        </row>
        <row r="193">
          <cell r="B193">
            <v>2252</v>
          </cell>
          <cell r="C193" t="str">
            <v>Yamhill</v>
          </cell>
          <cell r="D193" t="str">
            <v>Amity SD 4J</v>
          </cell>
          <cell r="E193">
            <v>2117</v>
          </cell>
          <cell r="F193">
            <v>0</v>
          </cell>
        </row>
        <row r="194">
          <cell r="B194">
            <v>2253</v>
          </cell>
          <cell r="C194" t="str">
            <v>Yamhill</v>
          </cell>
          <cell r="D194" t="str">
            <v>Dayton SD 8</v>
          </cell>
          <cell r="E194">
            <v>2117</v>
          </cell>
          <cell r="F194">
            <v>0</v>
          </cell>
        </row>
        <row r="195">
          <cell r="B195">
            <v>2254</v>
          </cell>
          <cell r="C195" t="str">
            <v>Yamhill</v>
          </cell>
          <cell r="D195" t="str">
            <v>Newberg SD 29J</v>
          </cell>
          <cell r="E195">
            <v>2117</v>
          </cell>
          <cell r="F195">
            <v>0</v>
          </cell>
        </row>
        <row r="196">
          <cell r="B196">
            <v>2255</v>
          </cell>
          <cell r="C196" t="str">
            <v>Yamhill</v>
          </cell>
          <cell r="D196" t="str">
            <v>Willamina SD 30J</v>
          </cell>
          <cell r="E196">
            <v>2117</v>
          </cell>
          <cell r="F196">
            <v>0</v>
          </cell>
        </row>
        <row r="197">
          <cell r="B197">
            <v>2256</v>
          </cell>
          <cell r="C197" t="str">
            <v>Yamhill</v>
          </cell>
          <cell r="D197" t="str">
            <v>McMinnville SD 40</v>
          </cell>
          <cell r="E197">
            <v>2117</v>
          </cell>
          <cell r="F197">
            <v>0</v>
          </cell>
        </row>
        <row r="198">
          <cell r="B198">
            <v>2257</v>
          </cell>
          <cell r="C198" t="str">
            <v>Yamhill</v>
          </cell>
          <cell r="D198" t="str">
            <v>Sheridan SD 48J</v>
          </cell>
          <cell r="E198">
            <v>2117</v>
          </cell>
          <cell r="F198">
            <v>134.58000000000001</v>
          </cell>
        </row>
      </sheetData>
      <sheetData sheetId="4">
        <row r="8">
          <cell r="S8">
            <v>1976</v>
          </cell>
          <cell r="T8">
            <v>216.08500000000001</v>
          </cell>
        </row>
        <row r="9">
          <cell r="S9">
            <v>1991</v>
          </cell>
          <cell r="T9">
            <v>199.005</v>
          </cell>
        </row>
        <row r="10">
          <cell r="S10">
            <v>2048</v>
          </cell>
          <cell r="T10">
            <v>515.67499999999995</v>
          </cell>
        </row>
        <row r="11">
          <cell r="S11">
            <v>2055</v>
          </cell>
          <cell r="T11">
            <v>153.41</v>
          </cell>
        </row>
        <row r="12">
          <cell r="S12">
            <v>2082</v>
          </cell>
          <cell r="T12">
            <v>228.32</v>
          </cell>
        </row>
        <row r="13">
          <cell r="S13">
            <v>2083</v>
          </cell>
          <cell r="T13">
            <v>286.49250000000001</v>
          </cell>
        </row>
        <row r="14">
          <cell r="S14">
            <v>2097</v>
          </cell>
          <cell r="T14">
            <v>249.51499999999999</v>
          </cell>
        </row>
        <row r="15">
          <cell r="S15">
            <v>2102</v>
          </cell>
          <cell r="T15">
            <v>142.38999999999999</v>
          </cell>
        </row>
        <row r="16">
          <cell r="S16">
            <v>2108</v>
          </cell>
          <cell r="T16">
            <v>377.13749999999999</v>
          </cell>
        </row>
        <row r="17">
          <cell r="S17">
            <v>2180</v>
          </cell>
          <cell r="T17">
            <v>177.02</v>
          </cell>
        </row>
        <row r="18">
          <cell r="S18">
            <v>2207</v>
          </cell>
          <cell r="T18">
            <v>78.91</v>
          </cell>
        </row>
        <row r="19">
          <cell r="S19">
            <v>2252</v>
          </cell>
          <cell r="T19">
            <v>39.56</v>
          </cell>
        </row>
        <row r="20">
          <cell r="S20">
            <v>4131</v>
          </cell>
          <cell r="T20">
            <v>63.297499999999999</v>
          </cell>
        </row>
        <row r="21">
          <cell r="T21">
            <v>0</v>
          </cell>
        </row>
        <row r="22">
          <cell r="S22" t="str">
            <v>Grand Total</v>
          </cell>
          <cell r="T22">
            <v>2726.8174999999997</v>
          </cell>
        </row>
      </sheetData>
      <sheetData sheetId="5">
        <row r="2">
          <cell r="B2">
            <v>1894</v>
          </cell>
          <cell r="C2" t="str">
            <v>Baker</v>
          </cell>
          <cell r="D2" t="str">
            <v>Baker SD 5J</v>
          </cell>
          <cell r="E2">
            <v>2200</v>
          </cell>
        </row>
        <row r="3">
          <cell r="B3">
            <v>1895</v>
          </cell>
          <cell r="C3" t="str">
            <v>Baker</v>
          </cell>
          <cell r="D3" t="str">
            <v>Huntington SD 16J</v>
          </cell>
          <cell r="E3">
            <v>2106</v>
          </cell>
        </row>
        <row r="4">
          <cell r="B4">
            <v>1896</v>
          </cell>
          <cell r="C4" t="str">
            <v>Baker</v>
          </cell>
          <cell r="D4" t="str">
            <v>Burnt River SD 30J</v>
          </cell>
          <cell r="E4">
            <v>2200</v>
          </cell>
        </row>
        <row r="5">
          <cell r="B5">
            <v>1897</v>
          </cell>
          <cell r="C5" t="str">
            <v>Baker</v>
          </cell>
          <cell r="D5" t="str">
            <v>Pine Eagle SD 61</v>
          </cell>
          <cell r="E5">
            <v>2200</v>
          </cell>
        </row>
        <row r="6">
          <cell r="B6">
            <v>1898</v>
          </cell>
          <cell r="C6" t="str">
            <v>Benton</v>
          </cell>
          <cell r="D6" t="str">
            <v>Monroe SD 1J</v>
          </cell>
          <cell r="E6">
            <v>2098</v>
          </cell>
        </row>
        <row r="7">
          <cell r="B7">
            <v>1899</v>
          </cell>
          <cell r="C7" t="str">
            <v>Benton</v>
          </cell>
          <cell r="D7" t="str">
            <v>Alsea SD 7J</v>
          </cell>
          <cell r="E7">
            <v>2098</v>
          </cell>
        </row>
        <row r="8">
          <cell r="B8">
            <v>1900</v>
          </cell>
          <cell r="C8" t="str">
            <v>Benton</v>
          </cell>
          <cell r="D8" t="str">
            <v>Philomath SD 17J</v>
          </cell>
          <cell r="E8">
            <v>2098</v>
          </cell>
        </row>
        <row r="9">
          <cell r="B9">
            <v>1901</v>
          </cell>
          <cell r="C9" t="str">
            <v>Benton</v>
          </cell>
          <cell r="D9" t="str">
            <v>Corvallis SD 509J</v>
          </cell>
          <cell r="E9">
            <v>2098</v>
          </cell>
        </row>
        <row r="10">
          <cell r="B10">
            <v>1922</v>
          </cell>
          <cell r="C10" t="str">
            <v>Clackamas</v>
          </cell>
          <cell r="D10" t="str">
            <v>West Linn-Wilsonville SD 3J</v>
          </cell>
          <cell r="E10">
            <v>1902</v>
          </cell>
        </row>
        <row r="11">
          <cell r="B11">
            <v>1923</v>
          </cell>
          <cell r="C11" t="str">
            <v>Clackamas</v>
          </cell>
          <cell r="D11" t="str">
            <v>Lake Oswego SD 7J</v>
          </cell>
          <cell r="E11">
            <v>1902</v>
          </cell>
        </row>
        <row r="12">
          <cell r="B12">
            <v>1924</v>
          </cell>
          <cell r="C12" t="str">
            <v>Clackamas</v>
          </cell>
          <cell r="D12" t="str">
            <v>North Clackamas SD 12</v>
          </cell>
          <cell r="E12">
            <v>1902</v>
          </cell>
        </row>
        <row r="13">
          <cell r="B13">
            <v>1925</v>
          </cell>
          <cell r="C13" t="str">
            <v>Clackamas</v>
          </cell>
          <cell r="D13" t="str">
            <v>Molalla River SD 35</v>
          </cell>
          <cell r="E13">
            <v>1902</v>
          </cell>
        </row>
        <row r="14">
          <cell r="B14">
            <v>1926</v>
          </cell>
          <cell r="C14" t="str">
            <v>Clackamas</v>
          </cell>
          <cell r="D14" t="str">
            <v>Oregon Trail SD 46</v>
          </cell>
          <cell r="E14">
            <v>1902</v>
          </cell>
        </row>
        <row r="15">
          <cell r="B15">
            <v>1927</v>
          </cell>
          <cell r="C15" t="str">
            <v>Clackamas</v>
          </cell>
          <cell r="D15" t="str">
            <v>Colton SD 53</v>
          </cell>
          <cell r="E15">
            <v>1902</v>
          </cell>
        </row>
        <row r="16">
          <cell r="B16">
            <v>1928</v>
          </cell>
          <cell r="C16" t="str">
            <v>Clackamas</v>
          </cell>
          <cell r="D16" t="str">
            <v>Oregon City SD 62</v>
          </cell>
          <cell r="E16">
            <v>1902</v>
          </cell>
        </row>
        <row r="17">
          <cell r="B17">
            <v>1929</v>
          </cell>
          <cell r="C17" t="str">
            <v>Clackamas</v>
          </cell>
          <cell r="D17" t="str">
            <v>Canby SD 86</v>
          </cell>
          <cell r="E17">
            <v>1902</v>
          </cell>
        </row>
        <row r="18">
          <cell r="B18">
            <v>1930</v>
          </cell>
          <cell r="C18" t="str">
            <v>Clackamas</v>
          </cell>
          <cell r="D18" t="str">
            <v>Estacada SD 108</v>
          </cell>
          <cell r="E18">
            <v>1902</v>
          </cell>
        </row>
        <row r="19">
          <cell r="B19">
            <v>1931</v>
          </cell>
          <cell r="C19" t="str">
            <v>Clackamas</v>
          </cell>
          <cell r="D19" t="str">
            <v>Gladstone SD 115</v>
          </cell>
          <cell r="E19">
            <v>1902</v>
          </cell>
        </row>
        <row r="20">
          <cell r="B20">
            <v>1933</v>
          </cell>
          <cell r="C20" t="str">
            <v>Clatsop</v>
          </cell>
          <cell r="D20" t="str">
            <v>Astoria SD 1</v>
          </cell>
          <cell r="E20">
            <v>2230</v>
          </cell>
        </row>
        <row r="21">
          <cell r="B21">
            <v>1934</v>
          </cell>
          <cell r="C21" t="str">
            <v>Clatsop</v>
          </cell>
          <cell r="D21" t="str">
            <v>Jewell SD 8</v>
          </cell>
          <cell r="E21">
            <v>2230</v>
          </cell>
        </row>
        <row r="22">
          <cell r="B22">
            <v>1935</v>
          </cell>
          <cell r="C22" t="str">
            <v>Clatsop</v>
          </cell>
          <cell r="D22" t="str">
            <v>Seaside SD 10</v>
          </cell>
          <cell r="E22">
            <v>2230</v>
          </cell>
        </row>
        <row r="23">
          <cell r="B23">
            <v>1936</v>
          </cell>
          <cell r="C23" t="str">
            <v>Clatsop</v>
          </cell>
          <cell r="D23" t="str">
            <v>Warrenton-Hammond SD 30</v>
          </cell>
          <cell r="E23">
            <v>2230</v>
          </cell>
        </row>
        <row r="24">
          <cell r="B24">
            <v>2262</v>
          </cell>
          <cell r="C24" t="str">
            <v>Clatsop</v>
          </cell>
          <cell r="D24" t="str">
            <v>Knappa SD 4</v>
          </cell>
          <cell r="E24">
            <v>2230</v>
          </cell>
        </row>
        <row r="25">
          <cell r="B25">
            <v>1944</v>
          </cell>
          <cell r="C25" t="str">
            <v>Columbia</v>
          </cell>
          <cell r="D25" t="str">
            <v>Scappoose SD 1J</v>
          </cell>
          <cell r="E25">
            <v>2230</v>
          </cell>
        </row>
        <row r="26">
          <cell r="B26">
            <v>1945</v>
          </cell>
          <cell r="C26" t="str">
            <v>Columbia</v>
          </cell>
          <cell r="D26" t="str">
            <v>Clatskanie SD 6J</v>
          </cell>
          <cell r="E26">
            <v>2230</v>
          </cell>
        </row>
        <row r="27">
          <cell r="B27">
            <v>1946</v>
          </cell>
          <cell r="C27" t="str">
            <v>Columbia</v>
          </cell>
          <cell r="D27" t="str">
            <v>Rainier SD 13</v>
          </cell>
          <cell r="E27">
            <v>2230</v>
          </cell>
        </row>
        <row r="28">
          <cell r="B28">
            <v>1947</v>
          </cell>
          <cell r="C28" t="str">
            <v>Columbia</v>
          </cell>
          <cell r="D28" t="str">
            <v>Vernonia SD 47J</v>
          </cell>
          <cell r="E28">
            <v>2230</v>
          </cell>
        </row>
        <row r="29">
          <cell r="B29">
            <v>1948</v>
          </cell>
          <cell r="C29" t="str">
            <v>Columbia</v>
          </cell>
          <cell r="D29" t="str">
            <v>St Helens SD 502</v>
          </cell>
          <cell r="E29">
            <v>2230</v>
          </cell>
        </row>
        <row r="30">
          <cell r="B30">
            <v>1964</v>
          </cell>
          <cell r="C30" t="str">
            <v>Coos</v>
          </cell>
          <cell r="D30" t="str">
            <v>Coquille SD 8</v>
          </cell>
          <cell r="E30">
            <v>1949</v>
          </cell>
        </row>
        <row r="31">
          <cell r="B31">
            <v>1965</v>
          </cell>
          <cell r="C31" t="str">
            <v>Coos</v>
          </cell>
          <cell r="D31" t="str">
            <v>Coos Bay SD 9</v>
          </cell>
          <cell r="E31">
            <v>1949</v>
          </cell>
        </row>
        <row r="32">
          <cell r="B32">
            <v>1966</v>
          </cell>
          <cell r="C32" t="str">
            <v>Coos</v>
          </cell>
          <cell r="D32" t="str">
            <v>North Bend SD 13</v>
          </cell>
          <cell r="E32">
            <v>1949</v>
          </cell>
        </row>
        <row r="33">
          <cell r="B33">
            <v>1967</v>
          </cell>
          <cell r="C33" t="str">
            <v>Coos</v>
          </cell>
          <cell r="D33" t="str">
            <v>Powers SD 31</v>
          </cell>
          <cell r="E33">
            <v>1949</v>
          </cell>
        </row>
        <row r="34">
          <cell r="B34">
            <v>1968</v>
          </cell>
          <cell r="C34" t="str">
            <v>Coos</v>
          </cell>
          <cell r="D34" t="str">
            <v>Myrtle Point SD 41</v>
          </cell>
          <cell r="E34">
            <v>1949</v>
          </cell>
        </row>
        <row r="35">
          <cell r="B35">
            <v>1969</v>
          </cell>
          <cell r="C35" t="str">
            <v>Coos</v>
          </cell>
          <cell r="D35" t="str">
            <v>Bandon SD 54</v>
          </cell>
          <cell r="E35">
            <v>1949</v>
          </cell>
        </row>
        <row r="36">
          <cell r="B36">
            <v>1970</v>
          </cell>
          <cell r="C36" t="str">
            <v>Crook</v>
          </cell>
          <cell r="D36" t="str">
            <v>Crook County SD</v>
          </cell>
          <cell r="E36">
            <v>1975</v>
          </cell>
        </row>
        <row r="37">
          <cell r="B37">
            <v>1972</v>
          </cell>
          <cell r="C37" t="str">
            <v>Curry</v>
          </cell>
          <cell r="D37" t="str">
            <v>Central Curry SD 1</v>
          </cell>
          <cell r="E37">
            <v>1949</v>
          </cell>
        </row>
        <row r="38">
          <cell r="B38">
            <v>1973</v>
          </cell>
          <cell r="C38" t="str">
            <v>Curry</v>
          </cell>
          <cell r="D38" t="str">
            <v>Port Orford-Langlois SD 2CJ</v>
          </cell>
          <cell r="E38">
            <v>1949</v>
          </cell>
        </row>
        <row r="39">
          <cell r="B39">
            <v>1974</v>
          </cell>
          <cell r="C39" t="str">
            <v>Curry</v>
          </cell>
          <cell r="D39" t="str">
            <v>Brookings-Harbor SD 17C</v>
          </cell>
          <cell r="E39">
            <v>1949</v>
          </cell>
        </row>
        <row r="40">
          <cell r="B40">
            <v>1976</v>
          </cell>
          <cell r="C40" t="str">
            <v>Deschutes</v>
          </cell>
          <cell r="D40" t="str">
            <v>Bend-LaPine Administrative SD 1</v>
          </cell>
          <cell r="E40">
            <v>1975</v>
          </cell>
        </row>
        <row r="41">
          <cell r="B41">
            <v>1977</v>
          </cell>
          <cell r="C41" t="str">
            <v>Deschutes</v>
          </cell>
          <cell r="D41" t="str">
            <v>Redmond SD 2J</v>
          </cell>
          <cell r="E41">
            <v>1975</v>
          </cell>
        </row>
        <row r="42">
          <cell r="B42">
            <v>1978</v>
          </cell>
          <cell r="C42" t="str">
            <v>Deschutes</v>
          </cell>
          <cell r="D42" t="str">
            <v>Sisters SD 6</v>
          </cell>
          <cell r="E42">
            <v>1975</v>
          </cell>
        </row>
        <row r="43">
          <cell r="B43">
            <v>1990</v>
          </cell>
          <cell r="C43" t="str">
            <v>Douglas</v>
          </cell>
          <cell r="D43" t="str">
            <v>Oakland SD 1</v>
          </cell>
          <cell r="E43">
            <v>1980</v>
          </cell>
        </row>
        <row r="44">
          <cell r="B44">
            <v>1991</v>
          </cell>
          <cell r="C44" t="str">
            <v>Douglas</v>
          </cell>
          <cell r="D44" t="str">
            <v>Douglas County SD 4</v>
          </cell>
          <cell r="E44">
            <v>1980</v>
          </cell>
        </row>
        <row r="45">
          <cell r="B45">
            <v>1992</v>
          </cell>
          <cell r="C45" t="str">
            <v>Douglas</v>
          </cell>
          <cell r="D45" t="str">
            <v>Glide SD 12</v>
          </cell>
          <cell r="E45">
            <v>1980</v>
          </cell>
        </row>
        <row r="46">
          <cell r="B46">
            <v>1993</v>
          </cell>
          <cell r="C46" t="str">
            <v>Douglas</v>
          </cell>
          <cell r="D46" t="str">
            <v>Douglas County SD 15</v>
          </cell>
          <cell r="E46">
            <v>1980</v>
          </cell>
        </row>
        <row r="47">
          <cell r="B47">
            <v>1994</v>
          </cell>
          <cell r="C47" t="str">
            <v>Douglas</v>
          </cell>
          <cell r="D47" t="str">
            <v>South Umpqua SD 19</v>
          </cell>
          <cell r="E47">
            <v>1980</v>
          </cell>
        </row>
        <row r="48">
          <cell r="B48">
            <v>1995</v>
          </cell>
          <cell r="C48" t="str">
            <v>Douglas</v>
          </cell>
          <cell r="D48" t="str">
            <v>Camas Valley SD 21J</v>
          </cell>
          <cell r="E48">
            <v>1980</v>
          </cell>
        </row>
        <row r="49">
          <cell r="B49">
            <v>1996</v>
          </cell>
          <cell r="C49" t="str">
            <v>Douglas</v>
          </cell>
          <cell r="D49" t="str">
            <v>North Douglas SD 22</v>
          </cell>
          <cell r="E49">
            <v>1980</v>
          </cell>
        </row>
        <row r="50">
          <cell r="B50">
            <v>1997</v>
          </cell>
          <cell r="C50" t="str">
            <v>Douglas</v>
          </cell>
          <cell r="D50" t="str">
            <v>Yoncalla SD 32</v>
          </cell>
          <cell r="E50">
            <v>1980</v>
          </cell>
        </row>
        <row r="51">
          <cell r="B51">
            <v>1998</v>
          </cell>
          <cell r="C51" t="str">
            <v>Douglas</v>
          </cell>
          <cell r="D51" t="str">
            <v>Elkton SD 34</v>
          </cell>
          <cell r="E51">
            <v>1980</v>
          </cell>
        </row>
        <row r="52">
          <cell r="B52">
            <v>1999</v>
          </cell>
          <cell r="C52" t="str">
            <v>Douglas</v>
          </cell>
          <cell r="D52" t="str">
            <v>Riddle SD 70</v>
          </cell>
          <cell r="E52">
            <v>1980</v>
          </cell>
        </row>
        <row r="53">
          <cell r="B53">
            <v>2000</v>
          </cell>
          <cell r="C53" t="str">
            <v>Douglas</v>
          </cell>
          <cell r="D53" t="str">
            <v>Glendale SD 77</v>
          </cell>
          <cell r="E53">
            <v>1980</v>
          </cell>
        </row>
        <row r="54">
          <cell r="B54">
            <v>2001</v>
          </cell>
          <cell r="C54" t="str">
            <v>Douglas</v>
          </cell>
          <cell r="D54" t="str">
            <v>Reedsport SD 105</v>
          </cell>
          <cell r="E54">
            <v>1949</v>
          </cell>
        </row>
        <row r="55">
          <cell r="B55">
            <v>2002</v>
          </cell>
          <cell r="C55" t="str">
            <v>Douglas</v>
          </cell>
          <cell r="D55" t="str">
            <v>Winston-Dillard SD 116</v>
          </cell>
          <cell r="E55">
            <v>1980</v>
          </cell>
        </row>
        <row r="56">
          <cell r="B56">
            <v>2003</v>
          </cell>
          <cell r="C56" t="str">
            <v>Douglas</v>
          </cell>
          <cell r="D56" t="str">
            <v>Sutherlin SD 130</v>
          </cell>
          <cell r="E56">
            <v>1980</v>
          </cell>
        </row>
        <row r="57">
          <cell r="B57">
            <v>2005</v>
          </cell>
          <cell r="C57" t="str">
            <v>Gilliam</v>
          </cell>
          <cell r="D57" t="str">
            <v>Arlington SD 3</v>
          </cell>
          <cell r="E57">
            <v>2004</v>
          </cell>
        </row>
        <row r="58">
          <cell r="B58">
            <v>2006</v>
          </cell>
          <cell r="C58" t="str">
            <v>Gilliam</v>
          </cell>
          <cell r="D58" t="str">
            <v>Condon SD 25J</v>
          </cell>
          <cell r="E58">
            <v>2004</v>
          </cell>
        </row>
        <row r="59">
          <cell r="B59">
            <v>2008</v>
          </cell>
          <cell r="C59" t="str">
            <v>Grant</v>
          </cell>
          <cell r="D59" t="str">
            <v>John Day SD 3</v>
          </cell>
          <cell r="E59">
            <v>2007</v>
          </cell>
        </row>
        <row r="60">
          <cell r="B60">
            <v>2009</v>
          </cell>
          <cell r="C60" t="str">
            <v>Grant</v>
          </cell>
          <cell r="D60" t="str">
            <v>Prairie City SD 4</v>
          </cell>
          <cell r="E60">
            <v>2007</v>
          </cell>
        </row>
        <row r="61">
          <cell r="B61">
            <v>2010</v>
          </cell>
          <cell r="C61" t="str">
            <v>Grant</v>
          </cell>
          <cell r="D61" t="str">
            <v>Monument SD 8</v>
          </cell>
          <cell r="E61">
            <v>2007</v>
          </cell>
        </row>
        <row r="62">
          <cell r="B62">
            <v>2011</v>
          </cell>
          <cell r="C62" t="str">
            <v>Grant</v>
          </cell>
          <cell r="D62" t="str">
            <v>Dayville SD 16J</v>
          </cell>
          <cell r="E62">
            <v>2007</v>
          </cell>
        </row>
        <row r="63">
          <cell r="B63">
            <v>2012</v>
          </cell>
          <cell r="C63" t="str">
            <v>Grant</v>
          </cell>
          <cell r="D63" t="str">
            <v>Long Creek SD 17</v>
          </cell>
          <cell r="E63">
            <v>2007</v>
          </cell>
        </row>
        <row r="64">
          <cell r="B64">
            <v>2014</v>
          </cell>
          <cell r="C64" t="str">
            <v>Harney</v>
          </cell>
          <cell r="D64" t="str">
            <v>Harney County SD 3</v>
          </cell>
          <cell r="E64">
            <v>2013</v>
          </cell>
        </row>
        <row r="65">
          <cell r="B65">
            <v>2015</v>
          </cell>
          <cell r="C65" t="str">
            <v>Harney</v>
          </cell>
          <cell r="D65" t="str">
            <v>Harney County SD 4</v>
          </cell>
          <cell r="E65">
            <v>2013</v>
          </cell>
        </row>
        <row r="66">
          <cell r="B66">
            <v>2016</v>
          </cell>
          <cell r="C66" t="str">
            <v>Harney</v>
          </cell>
          <cell r="D66" t="str">
            <v>Pine Creek SD 5</v>
          </cell>
          <cell r="E66">
            <v>2013</v>
          </cell>
        </row>
        <row r="67">
          <cell r="B67">
            <v>2017</v>
          </cell>
          <cell r="C67" t="str">
            <v>Harney</v>
          </cell>
          <cell r="D67" t="str">
            <v>Diamond SD 7</v>
          </cell>
          <cell r="E67">
            <v>2013</v>
          </cell>
        </row>
        <row r="68">
          <cell r="B68">
            <v>2018</v>
          </cell>
          <cell r="C68" t="str">
            <v>Harney</v>
          </cell>
          <cell r="D68" t="str">
            <v>Suntex SD 10</v>
          </cell>
          <cell r="E68">
            <v>2013</v>
          </cell>
        </row>
        <row r="69">
          <cell r="B69">
            <v>2019</v>
          </cell>
          <cell r="C69" t="str">
            <v>Harney</v>
          </cell>
          <cell r="D69" t="str">
            <v>Drewsey SD 13</v>
          </cell>
          <cell r="E69">
            <v>2013</v>
          </cell>
        </row>
        <row r="70">
          <cell r="B70">
            <v>2020</v>
          </cell>
          <cell r="C70" t="str">
            <v>Harney</v>
          </cell>
          <cell r="D70" t="str">
            <v>Frenchglen SD 16</v>
          </cell>
          <cell r="E70">
            <v>2013</v>
          </cell>
        </row>
        <row r="71">
          <cell r="B71">
            <v>2021</v>
          </cell>
          <cell r="C71" t="str">
            <v>Harney</v>
          </cell>
          <cell r="D71" t="str">
            <v>Double O SD 28</v>
          </cell>
          <cell r="E71">
            <v>2013</v>
          </cell>
        </row>
        <row r="72">
          <cell r="B72">
            <v>2022</v>
          </cell>
          <cell r="C72" t="str">
            <v>Harney</v>
          </cell>
          <cell r="D72" t="str">
            <v>South Harney SD 33</v>
          </cell>
          <cell r="E72">
            <v>2013</v>
          </cell>
        </row>
        <row r="73">
          <cell r="B73">
            <v>2023</v>
          </cell>
          <cell r="C73" t="str">
            <v>Harney</v>
          </cell>
          <cell r="D73" t="str">
            <v>Harney County Union High SD 1J</v>
          </cell>
          <cell r="E73">
            <v>2013</v>
          </cell>
        </row>
        <row r="74">
          <cell r="B74">
            <v>2024</v>
          </cell>
          <cell r="C74" t="str">
            <v>Hood River</v>
          </cell>
          <cell r="D74" t="str">
            <v>Hood River County SD</v>
          </cell>
          <cell r="E74">
            <v>2223</v>
          </cell>
        </row>
        <row r="75">
          <cell r="B75">
            <v>2039</v>
          </cell>
          <cell r="C75" t="str">
            <v>Jackson</v>
          </cell>
          <cell r="D75" t="str">
            <v>Phoenix-Talent SD 4</v>
          </cell>
          <cell r="E75">
            <v>2025</v>
          </cell>
        </row>
        <row r="76">
          <cell r="B76">
            <v>2041</v>
          </cell>
          <cell r="C76" t="str">
            <v>Jackson</v>
          </cell>
          <cell r="D76" t="str">
            <v>Ashland SD 5</v>
          </cell>
          <cell r="E76">
            <v>2025</v>
          </cell>
        </row>
        <row r="77">
          <cell r="B77">
            <v>2042</v>
          </cell>
          <cell r="C77" t="str">
            <v>Jackson</v>
          </cell>
          <cell r="D77" t="str">
            <v>Central Point SD 6</v>
          </cell>
          <cell r="E77">
            <v>2025</v>
          </cell>
        </row>
        <row r="78">
          <cell r="B78">
            <v>2043</v>
          </cell>
          <cell r="C78" t="str">
            <v>Jackson</v>
          </cell>
          <cell r="D78" t="str">
            <v>Eagle Point SD 9</v>
          </cell>
          <cell r="E78">
            <v>2025</v>
          </cell>
        </row>
        <row r="79">
          <cell r="B79">
            <v>2044</v>
          </cell>
          <cell r="C79" t="str">
            <v>Jackson</v>
          </cell>
          <cell r="D79" t="str">
            <v>Rogue River SD 35</v>
          </cell>
          <cell r="E79">
            <v>2025</v>
          </cell>
        </row>
        <row r="80">
          <cell r="B80">
            <v>2045</v>
          </cell>
          <cell r="C80" t="str">
            <v>Jackson</v>
          </cell>
          <cell r="D80" t="str">
            <v>Prospect SD 59</v>
          </cell>
          <cell r="E80">
            <v>2025</v>
          </cell>
        </row>
        <row r="81">
          <cell r="B81">
            <v>2046</v>
          </cell>
          <cell r="C81" t="str">
            <v>Jackson</v>
          </cell>
          <cell r="D81" t="str">
            <v>Butte Falls SD 91</v>
          </cell>
          <cell r="E81">
            <v>2025</v>
          </cell>
        </row>
        <row r="82">
          <cell r="B82">
            <v>2047</v>
          </cell>
          <cell r="C82" t="str">
            <v>Jackson</v>
          </cell>
          <cell r="D82" t="str">
            <v>Pinehurst SD 94</v>
          </cell>
          <cell r="E82">
            <v>2025</v>
          </cell>
        </row>
        <row r="83">
          <cell r="B83">
            <v>2048</v>
          </cell>
          <cell r="C83" t="str">
            <v>Jackson</v>
          </cell>
          <cell r="D83" t="str">
            <v>Medford SD 549C</v>
          </cell>
          <cell r="E83">
            <v>2025</v>
          </cell>
        </row>
        <row r="84">
          <cell r="B84">
            <v>2050</v>
          </cell>
          <cell r="C84" t="str">
            <v>Jefferson</v>
          </cell>
          <cell r="D84" t="str">
            <v>Culver SD 4</v>
          </cell>
          <cell r="E84">
            <v>2049</v>
          </cell>
        </row>
        <row r="85">
          <cell r="B85">
            <v>2051</v>
          </cell>
          <cell r="C85" t="str">
            <v>Jefferson</v>
          </cell>
          <cell r="D85" t="str">
            <v>Ashwood SD 8</v>
          </cell>
          <cell r="E85">
            <v>2049</v>
          </cell>
        </row>
        <row r="86">
          <cell r="B86">
            <v>2052</v>
          </cell>
          <cell r="C86" t="str">
            <v>Jefferson</v>
          </cell>
          <cell r="D86" t="str">
            <v>Black Butte SD 41</v>
          </cell>
          <cell r="E86">
            <v>2049</v>
          </cell>
        </row>
        <row r="87">
          <cell r="B87">
            <v>2053</v>
          </cell>
          <cell r="C87" t="str">
            <v>Jefferson</v>
          </cell>
          <cell r="D87" t="str">
            <v>Jefferson County SD 509J</v>
          </cell>
          <cell r="E87">
            <v>2049</v>
          </cell>
        </row>
        <row r="88">
          <cell r="B88">
            <v>2054</v>
          </cell>
          <cell r="C88" t="str">
            <v>Josephine</v>
          </cell>
          <cell r="D88" t="str">
            <v>Grants Pass SD 7</v>
          </cell>
          <cell r="E88">
            <v>2025</v>
          </cell>
        </row>
        <row r="89">
          <cell r="B89">
            <v>2055</v>
          </cell>
          <cell r="C89" t="str">
            <v>Josephine</v>
          </cell>
          <cell r="D89" t="str">
            <v>Three Rivers/Josephine County SD</v>
          </cell>
          <cell r="E89">
            <v>2025</v>
          </cell>
        </row>
        <row r="90">
          <cell r="B90">
            <v>2056</v>
          </cell>
          <cell r="C90" t="str">
            <v>Klamath</v>
          </cell>
          <cell r="D90" t="str">
            <v>Klamath Falls City Schools</v>
          </cell>
          <cell r="E90">
            <v>2025</v>
          </cell>
        </row>
        <row r="91">
          <cell r="B91">
            <v>2057</v>
          </cell>
          <cell r="C91" t="str">
            <v>Klamath</v>
          </cell>
          <cell r="D91" t="str">
            <v>Klamath County SD</v>
          </cell>
          <cell r="E91">
            <v>2025</v>
          </cell>
        </row>
        <row r="92">
          <cell r="B92">
            <v>2059</v>
          </cell>
          <cell r="C92" t="str">
            <v>Lake</v>
          </cell>
          <cell r="D92" t="str">
            <v>Lake County SD 7</v>
          </cell>
          <cell r="E92">
            <v>2058</v>
          </cell>
        </row>
        <row r="93">
          <cell r="B93">
            <v>2060</v>
          </cell>
          <cell r="C93" t="str">
            <v>Lake</v>
          </cell>
          <cell r="D93" t="str">
            <v>Paisley SD 11</v>
          </cell>
          <cell r="E93">
            <v>2058</v>
          </cell>
        </row>
        <row r="94">
          <cell r="B94">
            <v>2061</v>
          </cell>
          <cell r="C94" t="str">
            <v>Lake</v>
          </cell>
          <cell r="D94" t="str">
            <v>North Lake SD 14</v>
          </cell>
          <cell r="E94">
            <v>2058</v>
          </cell>
        </row>
        <row r="95">
          <cell r="B95">
            <v>2062</v>
          </cell>
          <cell r="C95" t="str">
            <v>Lake</v>
          </cell>
          <cell r="D95" t="str">
            <v>Plush SD 18</v>
          </cell>
          <cell r="E95">
            <v>2058</v>
          </cell>
        </row>
        <row r="96">
          <cell r="B96">
            <v>2063</v>
          </cell>
          <cell r="C96" t="str">
            <v>Lake</v>
          </cell>
          <cell r="D96" t="str">
            <v>Adel SD 21</v>
          </cell>
          <cell r="E96">
            <v>2058</v>
          </cell>
        </row>
        <row r="97">
          <cell r="B97">
            <v>2081</v>
          </cell>
          <cell r="C97" t="str">
            <v>Lane</v>
          </cell>
          <cell r="D97" t="str">
            <v>Pleasant Hill SD 1</v>
          </cell>
          <cell r="E97">
            <v>2064</v>
          </cell>
        </row>
        <row r="98">
          <cell r="B98">
            <v>2082</v>
          </cell>
          <cell r="C98" t="str">
            <v>Lane</v>
          </cell>
          <cell r="D98" t="str">
            <v>Eugene SD 4J</v>
          </cell>
          <cell r="E98">
            <v>2064</v>
          </cell>
        </row>
        <row r="99">
          <cell r="B99">
            <v>2083</v>
          </cell>
          <cell r="C99" t="str">
            <v>Lane</v>
          </cell>
          <cell r="D99" t="str">
            <v>Springfield SD 19</v>
          </cell>
          <cell r="E99">
            <v>2064</v>
          </cell>
        </row>
        <row r="100">
          <cell r="B100">
            <v>2084</v>
          </cell>
          <cell r="C100" t="str">
            <v>Lane</v>
          </cell>
          <cell r="D100" t="str">
            <v>Fern Ridge SD 28J</v>
          </cell>
          <cell r="E100">
            <v>2064</v>
          </cell>
        </row>
        <row r="101">
          <cell r="B101">
            <v>2085</v>
          </cell>
          <cell r="C101" t="str">
            <v>Lane</v>
          </cell>
          <cell r="D101" t="str">
            <v>Mapleton SD 32</v>
          </cell>
          <cell r="E101">
            <v>2064</v>
          </cell>
        </row>
        <row r="102">
          <cell r="B102">
            <v>2086</v>
          </cell>
          <cell r="C102" t="str">
            <v>Lane</v>
          </cell>
          <cell r="D102" t="str">
            <v>Creswell SD 40</v>
          </cell>
          <cell r="E102">
            <v>2064</v>
          </cell>
        </row>
        <row r="103">
          <cell r="B103">
            <v>2087</v>
          </cell>
          <cell r="C103" t="str">
            <v>Lane</v>
          </cell>
          <cell r="D103" t="str">
            <v>South Lane SD 45J3</v>
          </cell>
          <cell r="E103">
            <v>2064</v>
          </cell>
        </row>
        <row r="104">
          <cell r="B104">
            <v>2088</v>
          </cell>
          <cell r="C104" t="str">
            <v>Lane</v>
          </cell>
          <cell r="D104" t="str">
            <v>Bethel SD 52</v>
          </cell>
          <cell r="E104">
            <v>2064</v>
          </cell>
        </row>
        <row r="105">
          <cell r="B105">
            <v>2089</v>
          </cell>
          <cell r="C105" t="str">
            <v>Lane</v>
          </cell>
          <cell r="D105" t="str">
            <v>Crow-Applegate-Lorane SD 66</v>
          </cell>
          <cell r="E105">
            <v>2064</v>
          </cell>
        </row>
        <row r="106">
          <cell r="B106">
            <v>2090</v>
          </cell>
          <cell r="C106" t="str">
            <v>Lane</v>
          </cell>
          <cell r="D106" t="str">
            <v>McKenzie SD 68</v>
          </cell>
          <cell r="E106">
            <v>2064</v>
          </cell>
        </row>
        <row r="107">
          <cell r="B107">
            <v>2091</v>
          </cell>
          <cell r="C107" t="str">
            <v>Lane</v>
          </cell>
          <cell r="D107" t="str">
            <v>Junction City SD 69</v>
          </cell>
          <cell r="E107">
            <v>2064</v>
          </cell>
        </row>
        <row r="108">
          <cell r="B108">
            <v>2092</v>
          </cell>
          <cell r="C108" t="str">
            <v>Lane</v>
          </cell>
          <cell r="D108" t="str">
            <v>Lowell SD 71</v>
          </cell>
          <cell r="E108">
            <v>2064</v>
          </cell>
        </row>
        <row r="109">
          <cell r="B109">
            <v>2093</v>
          </cell>
          <cell r="C109" t="str">
            <v>Lane</v>
          </cell>
          <cell r="D109" t="str">
            <v>Oakridge SD 76</v>
          </cell>
          <cell r="E109">
            <v>2064</v>
          </cell>
        </row>
        <row r="110">
          <cell r="B110">
            <v>2094</v>
          </cell>
          <cell r="C110" t="str">
            <v>Lane</v>
          </cell>
          <cell r="D110" t="str">
            <v>Marcola SD 79J</v>
          </cell>
          <cell r="E110">
            <v>2064</v>
          </cell>
        </row>
        <row r="111">
          <cell r="B111">
            <v>2095</v>
          </cell>
          <cell r="C111" t="str">
            <v>Lane</v>
          </cell>
          <cell r="D111" t="str">
            <v>Blachly SD 90</v>
          </cell>
          <cell r="E111">
            <v>2064</v>
          </cell>
        </row>
        <row r="112">
          <cell r="B112">
            <v>2096</v>
          </cell>
          <cell r="C112" t="str">
            <v>Lane</v>
          </cell>
          <cell r="D112" t="str">
            <v>Siuslaw SD 97J</v>
          </cell>
          <cell r="E112">
            <v>2064</v>
          </cell>
        </row>
        <row r="113">
          <cell r="B113">
            <v>2097</v>
          </cell>
          <cell r="C113" t="str">
            <v>Lincoln</v>
          </cell>
          <cell r="D113" t="str">
            <v>Lincoln County SD</v>
          </cell>
          <cell r="E113">
            <v>2098</v>
          </cell>
        </row>
        <row r="114">
          <cell r="B114">
            <v>2099</v>
          </cell>
          <cell r="C114" t="str">
            <v>Linn</v>
          </cell>
          <cell r="D114" t="str">
            <v>Harrisburg SD 7J</v>
          </cell>
          <cell r="E114">
            <v>2098</v>
          </cell>
        </row>
        <row r="115">
          <cell r="B115">
            <v>2100</v>
          </cell>
          <cell r="C115" t="str">
            <v>Linn</v>
          </cell>
          <cell r="D115" t="str">
            <v>Greater Albany Public SD 8J</v>
          </cell>
          <cell r="E115">
            <v>2098</v>
          </cell>
        </row>
        <row r="116">
          <cell r="B116">
            <v>2101</v>
          </cell>
          <cell r="C116" t="str">
            <v>Linn</v>
          </cell>
          <cell r="D116" t="str">
            <v>Lebanon Community SD 9</v>
          </cell>
          <cell r="E116">
            <v>2098</v>
          </cell>
        </row>
        <row r="117">
          <cell r="B117">
            <v>2102</v>
          </cell>
          <cell r="C117" t="str">
            <v>Linn</v>
          </cell>
          <cell r="D117" t="str">
            <v>Sweet Home SD 55</v>
          </cell>
          <cell r="E117">
            <v>2098</v>
          </cell>
        </row>
        <row r="118">
          <cell r="B118">
            <v>2103</v>
          </cell>
          <cell r="C118" t="str">
            <v>Linn</v>
          </cell>
          <cell r="D118" t="str">
            <v>Scio SD 95</v>
          </cell>
          <cell r="E118">
            <v>2098</v>
          </cell>
        </row>
        <row r="119">
          <cell r="B119">
            <v>2104</v>
          </cell>
          <cell r="C119" t="str">
            <v>Linn</v>
          </cell>
          <cell r="D119" t="str">
            <v>Santiam Canyon SD 129J</v>
          </cell>
          <cell r="E119">
            <v>2098</v>
          </cell>
        </row>
        <row r="120">
          <cell r="B120">
            <v>2105</v>
          </cell>
          <cell r="C120" t="str">
            <v>Linn</v>
          </cell>
          <cell r="D120" t="str">
            <v>Central Linn SD 552</v>
          </cell>
          <cell r="E120">
            <v>2098</v>
          </cell>
        </row>
        <row r="121">
          <cell r="B121">
            <v>2107</v>
          </cell>
          <cell r="C121" t="str">
            <v>Malheur</v>
          </cell>
          <cell r="D121" t="str">
            <v>Jordan Valley SD 3</v>
          </cell>
          <cell r="E121">
            <v>2106</v>
          </cell>
        </row>
        <row r="122">
          <cell r="B122">
            <v>2108</v>
          </cell>
          <cell r="C122" t="str">
            <v>Malheur</v>
          </cell>
          <cell r="D122" t="str">
            <v>Ontario SD 8C</v>
          </cell>
          <cell r="E122">
            <v>2106</v>
          </cell>
        </row>
        <row r="123">
          <cell r="B123">
            <v>2109</v>
          </cell>
          <cell r="C123" t="str">
            <v>Malheur</v>
          </cell>
          <cell r="D123" t="str">
            <v>Juntura SD 12</v>
          </cell>
          <cell r="E123">
            <v>2106</v>
          </cell>
        </row>
        <row r="124">
          <cell r="B124">
            <v>2110</v>
          </cell>
          <cell r="C124" t="str">
            <v>Malheur</v>
          </cell>
          <cell r="D124" t="str">
            <v>Nyssa SD 26</v>
          </cell>
          <cell r="E124">
            <v>2106</v>
          </cell>
        </row>
        <row r="125">
          <cell r="B125">
            <v>2111</v>
          </cell>
          <cell r="C125" t="str">
            <v>Malheur</v>
          </cell>
          <cell r="D125" t="str">
            <v>Annex SD 29</v>
          </cell>
          <cell r="E125">
            <v>2106</v>
          </cell>
        </row>
        <row r="126">
          <cell r="B126">
            <v>2112</v>
          </cell>
          <cell r="C126" t="str">
            <v>Malheur</v>
          </cell>
          <cell r="D126" t="str">
            <v>Malheur County SD 51</v>
          </cell>
          <cell r="E126">
            <v>2106</v>
          </cell>
        </row>
        <row r="127">
          <cell r="B127">
            <v>2113</v>
          </cell>
          <cell r="C127" t="str">
            <v>Malheur</v>
          </cell>
          <cell r="D127" t="str">
            <v>Adrian SD 61</v>
          </cell>
          <cell r="E127">
            <v>2106</v>
          </cell>
        </row>
        <row r="128">
          <cell r="B128">
            <v>2114</v>
          </cell>
          <cell r="C128" t="str">
            <v>Malheur</v>
          </cell>
          <cell r="D128" t="str">
            <v>Harper SD 66</v>
          </cell>
          <cell r="E128">
            <v>2106</v>
          </cell>
        </row>
        <row r="129">
          <cell r="B129">
            <v>2115</v>
          </cell>
          <cell r="C129" t="str">
            <v>Malheur</v>
          </cell>
          <cell r="D129" t="str">
            <v>Arock SD 81</v>
          </cell>
          <cell r="E129">
            <v>2106</v>
          </cell>
        </row>
        <row r="130">
          <cell r="B130">
            <v>2116</v>
          </cell>
          <cell r="C130" t="str">
            <v>Malheur</v>
          </cell>
          <cell r="D130" t="str">
            <v>Vale SD 84</v>
          </cell>
          <cell r="E130">
            <v>2106</v>
          </cell>
        </row>
        <row r="131">
          <cell r="B131">
            <v>2137</v>
          </cell>
          <cell r="C131" t="str">
            <v>Marion</v>
          </cell>
          <cell r="D131" t="str">
            <v>Gervais SD 1</v>
          </cell>
          <cell r="E131">
            <v>2117</v>
          </cell>
        </row>
        <row r="132">
          <cell r="B132">
            <v>2138</v>
          </cell>
          <cell r="C132" t="str">
            <v>Marion</v>
          </cell>
          <cell r="D132" t="str">
            <v>Silver Falls SD 4J</v>
          </cell>
          <cell r="E132">
            <v>2117</v>
          </cell>
        </row>
        <row r="133">
          <cell r="B133">
            <v>2139</v>
          </cell>
          <cell r="C133" t="str">
            <v>Marion</v>
          </cell>
          <cell r="D133" t="str">
            <v>Cascade SD 5</v>
          </cell>
          <cell r="E133">
            <v>2117</v>
          </cell>
        </row>
        <row r="134">
          <cell r="B134">
            <v>2140</v>
          </cell>
          <cell r="C134" t="str">
            <v>Marion</v>
          </cell>
          <cell r="D134" t="str">
            <v>Jefferson SD 14J</v>
          </cell>
          <cell r="E134">
            <v>2117</v>
          </cell>
        </row>
        <row r="135">
          <cell r="B135">
            <v>2141</v>
          </cell>
          <cell r="C135" t="str">
            <v>Marion</v>
          </cell>
          <cell r="D135" t="str">
            <v>North Marion SD 15</v>
          </cell>
          <cell r="E135">
            <v>2117</v>
          </cell>
        </row>
        <row r="136">
          <cell r="B136">
            <v>2142</v>
          </cell>
          <cell r="C136" t="str">
            <v>Marion</v>
          </cell>
          <cell r="D136" t="str">
            <v>Salem-Keizer SD 24J</v>
          </cell>
          <cell r="E136">
            <v>2117</v>
          </cell>
        </row>
        <row r="137">
          <cell r="B137">
            <v>2143</v>
          </cell>
          <cell r="C137" t="str">
            <v>Marion</v>
          </cell>
          <cell r="D137" t="str">
            <v>North Santiam SD 29J</v>
          </cell>
          <cell r="E137">
            <v>2117</v>
          </cell>
        </row>
        <row r="138">
          <cell r="B138">
            <v>2144</v>
          </cell>
          <cell r="C138" t="str">
            <v>Marion</v>
          </cell>
          <cell r="D138" t="str">
            <v>St Paul SD 45</v>
          </cell>
          <cell r="E138">
            <v>2117</v>
          </cell>
        </row>
        <row r="139">
          <cell r="B139">
            <v>2145</v>
          </cell>
          <cell r="C139" t="str">
            <v>Marion</v>
          </cell>
          <cell r="D139" t="str">
            <v>Mt Angel SD 91</v>
          </cell>
          <cell r="E139">
            <v>2117</v>
          </cell>
        </row>
        <row r="140">
          <cell r="B140">
            <v>2146</v>
          </cell>
          <cell r="C140" t="str">
            <v>Marion</v>
          </cell>
          <cell r="D140" t="str">
            <v>Woodburn SD 103</v>
          </cell>
          <cell r="E140">
            <v>2117</v>
          </cell>
        </row>
        <row r="141">
          <cell r="B141">
            <v>2147</v>
          </cell>
          <cell r="C141" t="str">
            <v>Morrow</v>
          </cell>
          <cell r="D141" t="str">
            <v>Morrow SD 1</v>
          </cell>
          <cell r="E141">
            <v>2200</v>
          </cell>
        </row>
        <row r="142">
          <cell r="B142">
            <v>3997</v>
          </cell>
          <cell r="C142" t="str">
            <v>Morrow</v>
          </cell>
          <cell r="D142" t="str">
            <v>Ione SD R2</v>
          </cell>
          <cell r="E142">
            <v>2200</v>
          </cell>
        </row>
        <row r="143">
          <cell r="B143">
            <v>2180</v>
          </cell>
          <cell r="C143" t="str">
            <v>Multnomah</v>
          </cell>
          <cell r="D143" t="str">
            <v>Portland SD 1J</v>
          </cell>
          <cell r="E143">
            <v>2148</v>
          </cell>
        </row>
        <row r="144">
          <cell r="B144">
            <v>2181</v>
          </cell>
          <cell r="C144" t="str">
            <v>Multnomah</v>
          </cell>
          <cell r="D144" t="str">
            <v>Parkrose SD 3</v>
          </cell>
          <cell r="E144">
            <v>2148</v>
          </cell>
        </row>
        <row r="145">
          <cell r="B145">
            <v>2182</v>
          </cell>
          <cell r="C145" t="str">
            <v>Multnomah</v>
          </cell>
          <cell r="D145" t="str">
            <v>Reynolds SD 7</v>
          </cell>
          <cell r="E145">
            <v>2148</v>
          </cell>
        </row>
        <row r="146">
          <cell r="B146">
            <v>2183</v>
          </cell>
          <cell r="C146" t="str">
            <v>Multnomah</v>
          </cell>
          <cell r="D146" t="str">
            <v>Gresham-Barlow SD 10J</v>
          </cell>
          <cell r="E146">
            <v>2148</v>
          </cell>
        </row>
        <row r="147">
          <cell r="B147">
            <v>2185</v>
          </cell>
          <cell r="C147" t="str">
            <v>Multnomah</v>
          </cell>
          <cell r="D147" t="str">
            <v>Centennial SD 28J</v>
          </cell>
          <cell r="E147">
            <v>2148</v>
          </cell>
        </row>
        <row r="148">
          <cell r="B148">
            <v>2186</v>
          </cell>
          <cell r="C148" t="str">
            <v>Multnomah</v>
          </cell>
          <cell r="D148" t="str">
            <v>Corbett SD 39</v>
          </cell>
          <cell r="E148">
            <v>2148</v>
          </cell>
        </row>
        <row r="149">
          <cell r="B149">
            <v>2187</v>
          </cell>
          <cell r="C149" t="str">
            <v>Multnomah</v>
          </cell>
          <cell r="D149" t="str">
            <v>David Douglas SD 40</v>
          </cell>
          <cell r="E149">
            <v>2148</v>
          </cell>
        </row>
        <row r="150">
          <cell r="B150">
            <v>2188</v>
          </cell>
          <cell r="C150" t="str">
            <v>Multnomah</v>
          </cell>
          <cell r="D150" t="str">
            <v>Riverdale SD 51J</v>
          </cell>
          <cell r="E150">
            <v>2148</v>
          </cell>
        </row>
        <row r="151">
          <cell r="B151">
            <v>2190</v>
          </cell>
          <cell r="C151" t="str">
            <v>Polk</v>
          </cell>
          <cell r="D151" t="str">
            <v>Dallas SD 2</v>
          </cell>
          <cell r="E151">
            <v>2117</v>
          </cell>
        </row>
        <row r="152">
          <cell r="B152">
            <v>2191</v>
          </cell>
          <cell r="C152" t="str">
            <v>Polk</v>
          </cell>
          <cell r="D152" t="str">
            <v>Central SD 13J</v>
          </cell>
          <cell r="E152">
            <v>2117</v>
          </cell>
        </row>
        <row r="153">
          <cell r="B153">
            <v>2192</v>
          </cell>
          <cell r="C153" t="str">
            <v>Polk</v>
          </cell>
          <cell r="D153" t="str">
            <v>Perrydale SD 21</v>
          </cell>
          <cell r="E153">
            <v>2117</v>
          </cell>
        </row>
        <row r="154">
          <cell r="B154">
            <v>2193</v>
          </cell>
          <cell r="C154" t="str">
            <v>Polk</v>
          </cell>
          <cell r="D154" t="str">
            <v>Falls City SD 57</v>
          </cell>
          <cell r="E154">
            <v>2117</v>
          </cell>
        </row>
        <row r="155">
          <cell r="B155">
            <v>2195</v>
          </cell>
          <cell r="C155" t="str">
            <v>Sherman</v>
          </cell>
          <cell r="D155" t="str">
            <v>Sherman County SD</v>
          </cell>
          <cell r="E155">
            <v>2004</v>
          </cell>
        </row>
        <row r="156">
          <cell r="B156">
            <v>2197</v>
          </cell>
          <cell r="C156" t="str">
            <v>Tillamook</v>
          </cell>
          <cell r="D156" t="str">
            <v>Tillamook SD 9</v>
          </cell>
          <cell r="E156">
            <v>2230</v>
          </cell>
        </row>
        <row r="157">
          <cell r="B157">
            <v>2198</v>
          </cell>
          <cell r="C157" t="str">
            <v>Tillamook</v>
          </cell>
          <cell r="D157" t="str">
            <v>Neah-Kah-Nie SD 56</v>
          </cell>
          <cell r="E157">
            <v>2230</v>
          </cell>
        </row>
        <row r="158">
          <cell r="B158">
            <v>2199</v>
          </cell>
          <cell r="C158" t="str">
            <v>Tillamook</v>
          </cell>
          <cell r="D158" t="str">
            <v>Nestucca Valley SD 101J</v>
          </cell>
          <cell r="E158">
            <v>2230</v>
          </cell>
        </row>
        <row r="159">
          <cell r="B159">
            <v>2201</v>
          </cell>
          <cell r="C159" t="str">
            <v>Umatilla</v>
          </cell>
          <cell r="D159" t="str">
            <v>Helix SD 1</v>
          </cell>
          <cell r="E159">
            <v>2200</v>
          </cell>
        </row>
        <row r="160">
          <cell r="B160">
            <v>2202</v>
          </cell>
          <cell r="C160" t="str">
            <v>Umatilla</v>
          </cell>
          <cell r="D160" t="str">
            <v>Pilot Rock SD 2</v>
          </cell>
          <cell r="E160">
            <v>2200</v>
          </cell>
        </row>
        <row r="161">
          <cell r="B161">
            <v>2203</v>
          </cell>
          <cell r="C161" t="str">
            <v>Umatilla</v>
          </cell>
          <cell r="D161" t="str">
            <v>Echo SD 5</v>
          </cell>
          <cell r="E161">
            <v>2200</v>
          </cell>
        </row>
        <row r="162">
          <cell r="B162">
            <v>2204</v>
          </cell>
          <cell r="C162" t="str">
            <v>Umatilla</v>
          </cell>
          <cell r="D162" t="str">
            <v>Umatilla SD 6R</v>
          </cell>
          <cell r="E162">
            <v>2200</v>
          </cell>
        </row>
        <row r="163">
          <cell r="B163">
            <v>2205</v>
          </cell>
          <cell r="C163" t="str">
            <v>Umatilla</v>
          </cell>
          <cell r="D163" t="str">
            <v>Milton-Freewater Unified SD 7</v>
          </cell>
          <cell r="E163">
            <v>2200</v>
          </cell>
        </row>
        <row r="164">
          <cell r="B164">
            <v>2206</v>
          </cell>
          <cell r="C164" t="str">
            <v>Umatilla</v>
          </cell>
          <cell r="D164" t="str">
            <v>Hermiston SD 8</v>
          </cell>
          <cell r="E164">
            <v>2200</v>
          </cell>
        </row>
        <row r="165">
          <cell r="B165">
            <v>2207</v>
          </cell>
          <cell r="C165" t="str">
            <v>Umatilla</v>
          </cell>
          <cell r="D165" t="str">
            <v>Pendleton SD 16</v>
          </cell>
          <cell r="E165">
            <v>2200</v>
          </cell>
        </row>
        <row r="166">
          <cell r="B166">
            <v>2208</v>
          </cell>
          <cell r="C166" t="str">
            <v>Umatilla</v>
          </cell>
          <cell r="D166" t="str">
            <v>Athena-Weston SD 29RJ</v>
          </cell>
          <cell r="E166">
            <v>2200</v>
          </cell>
        </row>
        <row r="167">
          <cell r="B167">
            <v>2209</v>
          </cell>
          <cell r="C167" t="str">
            <v>Umatilla</v>
          </cell>
          <cell r="D167" t="str">
            <v>Stanfield SD 61</v>
          </cell>
          <cell r="E167">
            <v>2200</v>
          </cell>
        </row>
        <row r="168">
          <cell r="B168">
            <v>2210</v>
          </cell>
          <cell r="C168" t="str">
            <v>Umatilla</v>
          </cell>
          <cell r="D168" t="str">
            <v>Ukiah SD 80R</v>
          </cell>
          <cell r="E168">
            <v>2200</v>
          </cell>
        </row>
        <row r="169">
          <cell r="B169">
            <v>2212</v>
          </cell>
          <cell r="C169" t="str">
            <v>Union</v>
          </cell>
          <cell r="D169" t="str">
            <v>La Grande SD 1</v>
          </cell>
          <cell r="E169">
            <v>2200</v>
          </cell>
        </row>
        <row r="170">
          <cell r="B170">
            <v>2213</v>
          </cell>
          <cell r="C170" t="str">
            <v>Union</v>
          </cell>
          <cell r="D170" t="str">
            <v>Union SD 5</v>
          </cell>
          <cell r="E170">
            <v>2200</v>
          </cell>
        </row>
        <row r="171">
          <cell r="B171">
            <v>2214</v>
          </cell>
          <cell r="C171" t="str">
            <v>Union</v>
          </cell>
          <cell r="D171" t="str">
            <v>North Powder SD 8J</v>
          </cell>
          <cell r="E171">
            <v>2200</v>
          </cell>
        </row>
        <row r="172">
          <cell r="B172">
            <v>2215</v>
          </cell>
          <cell r="C172" t="str">
            <v>Union</v>
          </cell>
          <cell r="D172" t="str">
            <v>Imbler SD 11</v>
          </cell>
          <cell r="E172">
            <v>2200</v>
          </cell>
        </row>
        <row r="173">
          <cell r="B173">
            <v>2216</v>
          </cell>
          <cell r="C173" t="str">
            <v>Union</v>
          </cell>
          <cell r="D173" t="str">
            <v>Cove SD 15</v>
          </cell>
          <cell r="E173">
            <v>2200</v>
          </cell>
        </row>
        <row r="174">
          <cell r="B174">
            <v>2217</v>
          </cell>
          <cell r="C174" t="str">
            <v>Union</v>
          </cell>
          <cell r="D174" t="str">
            <v>Elgin SD 23</v>
          </cell>
          <cell r="E174">
            <v>2200</v>
          </cell>
        </row>
        <row r="175">
          <cell r="B175">
            <v>2219</v>
          </cell>
          <cell r="C175" t="str">
            <v>Wallowa</v>
          </cell>
          <cell r="D175" t="str">
            <v>Joseph SD 6</v>
          </cell>
          <cell r="E175">
            <v>2218</v>
          </cell>
        </row>
        <row r="176">
          <cell r="B176">
            <v>2220</v>
          </cell>
          <cell r="C176" t="str">
            <v>Wallowa</v>
          </cell>
          <cell r="D176" t="str">
            <v>Wallowa SD 12</v>
          </cell>
          <cell r="E176">
            <v>2218</v>
          </cell>
        </row>
        <row r="177">
          <cell r="B177">
            <v>2221</v>
          </cell>
          <cell r="C177" t="str">
            <v>Wallowa</v>
          </cell>
          <cell r="D177" t="str">
            <v>Enterprise SD 21</v>
          </cell>
          <cell r="E177">
            <v>2218</v>
          </cell>
        </row>
        <row r="178">
          <cell r="B178">
            <v>2222</v>
          </cell>
          <cell r="C178" t="str">
            <v>Wallowa</v>
          </cell>
          <cell r="D178" t="str">
            <v>Troy SD 54</v>
          </cell>
          <cell r="E178">
            <v>2218</v>
          </cell>
        </row>
        <row r="179">
          <cell r="B179">
            <v>2225</v>
          </cell>
          <cell r="C179" t="str">
            <v>Wasco</v>
          </cell>
          <cell r="D179" t="str">
            <v>South Wasco County SD 1</v>
          </cell>
          <cell r="E179">
            <v>2223</v>
          </cell>
        </row>
        <row r="180">
          <cell r="B180">
            <v>2229</v>
          </cell>
          <cell r="C180" t="str">
            <v>Wasco</v>
          </cell>
          <cell r="D180" t="str">
            <v>Dufur SD 29</v>
          </cell>
          <cell r="E180">
            <v>2223</v>
          </cell>
        </row>
        <row r="181">
          <cell r="B181">
            <v>4131</v>
          </cell>
          <cell r="C181" t="str">
            <v>Wasco</v>
          </cell>
          <cell r="D181" t="str">
            <v>North Wasco County SD 21</v>
          </cell>
          <cell r="E181">
            <v>2223</v>
          </cell>
        </row>
        <row r="182">
          <cell r="B182">
            <v>2239</v>
          </cell>
          <cell r="C182" t="str">
            <v>Washington</v>
          </cell>
          <cell r="D182" t="str">
            <v>Hillsboro SD 1J</v>
          </cell>
          <cell r="E182">
            <v>2230</v>
          </cell>
        </row>
        <row r="183">
          <cell r="B183">
            <v>2240</v>
          </cell>
          <cell r="C183" t="str">
            <v>Washington</v>
          </cell>
          <cell r="D183" t="str">
            <v>Banks SD 13</v>
          </cell>
          <cell r="E183">
            <v>2230</v>
          </cell>
        </row>
        <row r="184">
          <cell r="B184">
            <v>2241</v>
          </cell>
          <cell r="C184" t="str">
            <v>Washington</v>
          </cell>
          <cell r="D184" t="str">
            <v>Forest Grove SD 15</v>
          </cell>
          <cell r="E184">
            <v>2230</v>
          </cell>
        </row>
        <row r="185">
          <cell r="B185">
            <v>2242</v>
          </cell>
          <cell r="C185" t="str">
            <v>Washington</v>
          </cell>
          <cell r="D185" t="str">
            <v>Tigard-Tualatin SD 23J</v>
          </cell>
          <cell r="E185">
            <v>2230</v>
          </cell>
        </row>
        <row r="186">
          <cell r="B186">
            <v>2243</v>
          </cell>
          <cell r="C186" t="str">
            <v>Washington</v>
          </cell>
          <cell r="D186" t="str">
            <v>Beaverton SD 48J</v>
          </cell>
          <cell r="E186">
            <v>2230</v>
          </cell>
        </row>
        <row r="187">
          <cell r="B187">
            <v>2244</v>
          </cell>
          <cell r="C187" t="str">
            <v>Washington</v>
          </cell>
          <cell r="D187" t="str">
            <v>Sherwood SD 88J</v>
          </cell>
          <cell r="E187">
            <v>2230</v>
          </cell>
        </row>
        <row r="188">
          <cell r="B188">
            <v>2245</v>
          </cell>
          <cell r="C188" t="str">
            <v>Washington</v>
          </cell>
          <cell r="D188" t="str">
            <v>Gaston SD 511J</v>
          </cell>
          <cell r="E188">
            <v>2230</v>
          </cell>
        </row>
        <row r="189">
          <cell r="B189">
            <v>2247</v>
          </cell>
          <cell r="C189" t="str">
            <v>Wheeler</v>
          </cell>
          <cell r="D189" t="str">
            <v>Spray SD 1</v>
          </cell>
          <cell r="E189">
            <v>2004</v>
          </cell>
        </row>
        <row r="190">
          <cell r="B190">
            <v>2248</v>
          </cell>
          <cell r="C190" t="str">
            <v>Wheeler</v>
          </cell>
          <cell r="D190" t="str">
            <v>Fossil SD 21J</v>
          </cell>
          <cell r="E190">
            <v>2004</v>
          </cell>
        </row>
        <row r="191">
          <cell r="B191">
            <v>2249</v>
          </cell>
          <cell r="C191" t="str">
            <v>Wheeler</v>
          </cell>
          <cell r="D191" t="str">
            <v>Mitchell SD 55</v>
          </cell>
          <cell r="E191">
            <v>2004</v>
          </cell>
        </row>
        <row r="192">
          <cell r="B192">
            <v>2251</v>
          </cell>
          <cell r="C192" t="str">
            <v>Yamhill</v>
          </cell>
          <cell r="D192" t="str">
            <v>Yamhill Carlton SD 1</v>
          </cell>
          <cell r="E192">
            <v>2117</v>
          </cell>
        </row>
        <row r="193">
          <cell r="B193">
            <v>2252</v>
          </cell>
          <cell r="C193" t="str">
            <v>Yamhill</v>
          </cell>
          <cell r="D193" t="str">
            <v>Amity SD 4J</v>
          </cell>
          <cell r="E193">
            <v>2117</v>
          </cell>
        </row>
        <row r="194">
          <cell r="B194">
            <v>2253</v>
          </cell>
          <cell r="C194" t="str">
            <v>Yamhill</v>
          </cell>
          <cell r="D194" t="str">
            <v>Dayton SD 8</v>
          </cell>
          <cell r="E194">
            <v>2117</v>
          </cell>
        </row>
        <row r="195">
          <cell r="B195">
            <v>2254</v>
          </cell>
          <cell r="C195" t="str">
            <v>Yamhill</v>
          </cell>
          <cell r="D195" t="str">
            <v>Newberg SD 29J</v>
          </cell>
          <cell r="E195">
            <v>2117</v>
          </cell>
        </row>
        <row r="196">
          <cell r="B196">
            <v>2255</v>
          </cell>
          <cell r="C196" t="str">
            <v>Yamhill</v>
          </cell>
          <cell r="D196" t="str">
            <v>Willamina SD 30J</v>
          </cell>
          <cell r="E196">
            <v>2117</v>
          </cell>
        </row>
        <row r="197">
          <cell r="B197">
            <v>2256</v>
          </cell>
          <cell r="C197" t="str">
            <v>Yamhill</v>
          </cell>
          <cell r="D197" t="str">
            <v>McMinnville SD 40</v>
          </cell>
          <cell r="E197">
            <v>2117</v>
          </cell>
        </row>
        <row r="198">
          <cell r="B198">
            <v>2257</v>
          </cell>
          <cell r="C198" t="str">
            <v>Yamhill</v>
          </cell>
          <cell r="D198" t="str">
            <v>Sheridan SD 48J</v>
          </cell>
          <cell r="E198">
            <v>2117</v>
          </cell>
        </row>
        <row r="199">
          <cell r="B199">
            <v>3476</v>
          </cell>
          <cell r="C199" t="str">
            <v>State of Oregon</v>
          </cell>
          <cell r="D199" t="str">
            <v>ODE JDEP District</v>
          </cell>
          <cell r="E199" t="str">
            <v/>
          </cell>
        </row>
        <row r="200">
          <cell r="B200">
            <v>3477</v>
          </cell>
          <cell r="C200" t="str">
            <v>State of Oregon</v>
          </cell>
          <cell r="D200" t="str">
            <v>ODE YCEP District</v>
          </cell>
          <cell r="E200" t="str">
            <v/>
          </cell>
        </row>
      </sheetData>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regon.gov/ode/StudentSuccess/Pages/StudentInvestmentAccount.aspx" TargetMode="External"/><Relationship Id="rId2" Type="http://schemas.openxmlformats.org/officeDocument/2006/relationships/hyperlink" Target="https://www.oregon.gov/ode/StudentSuccess/Pages/SIA-Guidance.aspx" TargetMode="External"/><Relationship Id="rId1" Type="http://schemas.openxmlformats.org/officeDocument/2006/relationships/hyperlink" Target="https://www.oregon.gov/ode/StudentSuccess/Documents/SIA%20Engagement%20Toolkit_FINAL.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mknee@roseburg.k12.or.u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3"/>
  <sheetViews>
    <sheetView topLeftCell="B1" workbookViewId="0">
      <selection activeCell="C10" sqref="C10:F10"/>
    </sheetView>
  </sheetViews>
  <sheetFormatPr baseColWidth="10" defaultColWidth="10.6640625" defaultRowHeight="16" x14ac:dyDescent="0.2"/>
  <cols>
    <col min="1" max="1" width="5.83203125" customWidth="1"/>
    <col min="3" max="3" width="15.5" customWidth="1"/>
    <col min="5" max="5" width="38.6640625" customWidth="1"/>
    <col min="6" max="6" width="43.33203125" customWidth="1"/>
    <col min="9" max="9" width="19.1640625" customWidth="1"/>
  </cols>
  <sheetData>
    <row r="1" spans="1:9" ht="17" thickBot="1" x14ac:dyDescent="0.25">
      <c r="A1" s="11"/>
      <c r="B1" s="11"/>
      <c r="C1" s="11"/>
      <c r="D1" s="11"/>
      <c r="E1" s="11"/>
      <c r="F1" s="11"/>
      <c r="G1" s="11"/>
      <c r="H1" s="11"/>
      <c r="I1" s="11"/>
    </row>
    <row r="2" spans="1:9" ht="29" customHeight="1" thickBot="1" x14ac:dyDescent="0.25">
      <c r="A2" s="11"/>
      <c r="B2" s="21"/>
      <c r="C2" s="22"/>
      <c r="D2" s="22"/>
      <c r="E2" s="21" t="s">
        <v>232</v>
      </c>
      <c r="F2" s="20" t="s">
        <v>55</v>
      </c>
      <c r="G2" s="11"/>
      <c r="H2" s="11"/>
      <c r="I2" s="11"/>
    </row>
    <row r="3" spans="1:9" ht="29" customHeight="1" thickBot="1" x14ac:dyDescent="0.3">
      <c r="A3" s="11"/>
      <c r="B3" s="13"/>
      <c r="C3" s="13"/>
      <c r="D3" s="13"/>
      <c r="E3" s="13"/>
      <c r="F3" s="11"/>
      <c r="G3" s="11"/>
      <c r="H3" s="11"/>
      <c r="I3" s="11"/>
    </row>
    <row r="4" spans="1:9" ht="29" customHeight="1" x14ac:dyDescent="0.25">
      <c r="A4" s="11"/>
      <c r="B4" s="13"/>
      <c r="C4" s="11"/>
      <c r="D4" s="13"/>
      <c r="E4" s="147" t="s">
        <v>29</v>
      </c>
      <c r="F4" s="23">
        <f>VLOOKUP(F2,Wrksht!B1:D212,2,0)</f>
        <v>4636549.5601710323</v>
      </c>
      <c r="G4" s="11"/>
      <c r="H4" s="11"/>
      <c r="I4" s="11"/>
    </row>
    <row r="5" spans="1:9" ht="29" customHeight="1" thickBot="1" x14ac:dyDescent="0.3">
      <c r="A5" s="11"/>
      <c r="B5" s="13"/>
      <c r="C5" s="11"/>
      <c r="D5" s="13"/>
      <c r="E5" s="148" t="s">
        <v>345</v>
      </c>
      <c r="F5" s="24">
        <f>VLOOKUP(F2,Wrksht!B1:D212,3,0)</f>
        <v>231827.47800855164</v>
      </c>
      <c r="G5" s="11"/>
      <c r="H5" s="11"/>
      <c r="I5" s="11"/>
    </row>
    <row r="6" spans="1:9" ht="29" customHeight="1" thickBot="1" x14ac:dyDescent="0.3">
      <c r="A6" s="11"/>
      <c r="B6" s="13"/>
      <c r="C6" s="13"/>
      <c r="D6" s="13"/>
      <c r="E6" s="13"/>
      <c r="F6" s="11"/>
      <c r="G6" s="11"/>
      <c r="H6" s="11"/>
      <c r="I6" s="11"/>
    </row>
    <row r="7" spans="1:9" ht="25" customHeight="1" thickBot="1" x14ac:dyDescent="0.3">
      <c r="A7" s="11"/>
      <c r="B7" s="176" t="s">
        <v>231</v>
      </c>
      <c r="C7" s="177"/>
      <c r="D7" s="177"/>
      <c r="E7" s="177"/>
      <c r="F7" s="178"/>
      <c r="G7" s="11"/>
      <c r="H7" s="11"/>
      <c r="I7" s="11"/>
    </row>
    <row r="8" spans="1:9" ht="29" customHeight="1" x14ac:dyDescent="0.25">
      <c r="A8" s="11"/>
      <c r="B8" s="25" t="s">
        <v>30</v>
      </c>
      <c r="C8" s="181" t="s">
        <v>382</v>
      </c>
      <c r="D8" s="181"/>
      <c r="E8" s="181"/>
      <c r="F8" s="182"/>
      <c r="G8" s="11"/>
      <c r="H8" s="11"/>
      <c r="I8" s="11"/>
    </row>
    <row r="9" spans="1:9" ht="29" customHeight="1" x14ac:dyDescent="0.25">
      <c r="A9" s="11"/>
      <c r="B9" s="26" t="s">
        <v>31</v>
      </c>
      <c r="C9" s="179" t="s">
        <v>383</v>
      </c>
      <c r="D9" s="179"/>
      <c r="E9" s="179"/>
      <c r="F9" s="180"/>
      <c r="G9" s="11"/>
      <c r="H9" s="11"/>
      <c r="I9" s="11"/>
    </row>
    <row r="10" spans="1:9" ht="29" customHeight="1" thickBot="1" x14ac:dyDescent="0.3">
      <c r="A10" s="11"/>
      <c r="B10" s="27" t="s">
        <v>32</v>
      </c>
      <c r="C10" s="183" t="s">
        <v>384</v>
      </c>
      <c r="D10" s="184"/>
      <c r="E10" s="184"/>
      <c r="F10" s="185"/>
      <c r="G10" s="11"/>
      <c r="H10" s="11"/>
      <c r="I10" s="11"/>
    </row>
    <row r="11" spans="1:9" ht="17" thickBot="1" x14ac:dyDescent="0.25">
      <c r="A11" s="11"/>
      <c r="B11" s="11"/>
      <c r="C11" s="11"/>
      <c r="D11" s="11"/>
      <c r="E11" s="11"/>
      <c r="F11" s="11"/>
      <c r="G11" s="11"/>
      <c r="H11" s="11"/>
      <c r="I11" s="11"/>
    </row>
    <row r="12" spans="1:9" ht="19" x14ac:dyDescent="0.25">
      <c r="A12" s="11"/>
      <c r="B12" s="161" t="s">
        <v>371</v>
      </c>
      <c r="C12" s="162"/>
      <c r="D12" s="162"/>
      <c r="E12" s="162"/>
      <c r="F12" s="163"/>
      <c r="G12" s="11"/>
      <c r="H12" s="11"/>
      <c r="I12" s="11"/>
    </row>
    <row r="13" spans="1:9" x14ac:dyDescent="0.2">
      <c r="A13" s="11"/>
      <c r="B13" s="164"/>
      <c r="C13" s="165" t="s">
        <v>372</v>
      </c>
      <c r="D13" s="166"/>
      <c r="E13" s="166"/>
      <c r="F13" s="167"/>
      <c r="G13" s="11"/>
      <c r="H13" s="11"/>
      <c r="I13" s="11"/>
    </row>
    <row r="14" spans="1:9" x14ac:dyDescent="0.2">
      <c r="A14" s="11"/>
      <c r="B14" s="164"/>
      <c r="C14" s="165" t="s">
        <v>373</v>
      </c>
      <c r="D14" s="166"/>
      <c r="E14" s="166"/>
      <c r="F14" s="167"/>
      <c r="G14" s="11"/>
      <c r="H14" s="11"/>
      <c r="I14" s="11"/>
    </row>
    <row r="15" spans="1:9" ht="17" thickBot="1" x14ac:dyDescent="0.25">
      <c r="A15" s="11"/>
      <c r="B15" s="168"/>
      <c r="C15" s="169" t="s">
        <v>374</v>
      </c>
      <c r="D15" s="170"/>
      <c r="E15" s="170"/>
      <c r="F15" s="171"/>
      <c r="G15" s="11"/>
      <c r="H15" s="11"/>
      <c r="I15" s="11"/>
    </row>
    <row r="16" spans="1:9" x14ac:dyDescent="0.2">
      <c r="A16" s="11"/>
      <c r="B16" s="11"/>
      <c r="C16" s="11"/>
      <c r="D16" s="11"/>
      <c r="E16" s="11"/>
      <c r="F16" s="11"/>
      <c r="G16" s="11"/>
      <c r="H16" s="11"/>
      <c r="I16" s="11"/>
    </row>
    <row r="17" spans="1:9" x14ac:dyDescent="0.2">
      <c r="A17" s="11"/>
      <c r="B17" s="11"/>
      <c r="C17" s="11"/>
      <c r="D17" s="11"/>
      <c r="E17" s="11"/>
      <c r="F17" s="11"/>
      <c r="G17" s="11"/>
      <c r="H17" s="11"/>
      <c r="I17" s="11"/>
    </row>
    <row r="18" spans="1:9" ht="19" x14ac:dyDescent="0.25">
      <c r="A18" s="11"/>
      <c r="B18" s="11"/>
      <c r="C18" s="172" t="s">
        <v>375</v>
      </c>
      <c r="D18" s="11"/>
      <c r="E18" s="11"/>
      <c r="F18" s="11"/>
      <c r="G18" s="11"/>
      <c r="H18" s="11"/>
      <c r="I18" s="11"/>
    </row>
    <row r="19" spans="1:9" x14ac:dyDescent="0.2">
      <c r="A19" s="11"/>
      <c r="B19" s="11"/>
      <c r="C19" s="11"/>
      <c r="D19" s="11"/>
      <c r="E19" s="11"/>
      <c r="F19" s="11"/>
      <c r="G19" s="11"/>
      <c r="H19" s="11"/>
      <c r="I19" s="11"/>
    </row>
    <row r="20" spans="1:9" ht="19" x14ac:dyDescent="0.25">
      <c r="A20" s="11"/>
      <c r="B20" s="11"/>
      <c r="C20" s="11"/>
      <c r="D20" s="172" t="s">
        <v>377</v>
      </c>
      <c r="E20" s="11"/>
      <c r="F20" s="11"/>
      <c r="G20" s="11"/>
      <c r="H20" s="11"/>
      <c r="I20" s="11"/>
    </row>
    <row r="21" spans="1:9" x14ac:dyDescent="0.2">
      <c r="A21" s="11"/>
      <c r="B21" s="11"/>
      <c r="C21" s="11"/>
      <c r="D21" s="11"/>
      <c r="E21" s="11"/>
      <c r="F21" s="11"/>
      <c r="G21" s="11"/>
      <c r="H21" s="11"/>
      <c r="I21" s="11"/>
    </row>
    <row r="22" spans="1:9" ht="19" x14ac:dyDescent="0.25">
      <c r="A22" s="11"/>
      <c r="B22" s="11"/>
      <c r="C22" s="11"/>
      <c r="D22" s="11"/>
      <c r="E22" s="172" t="s">
        <v>376</v>
      </c>
      <c r="F22" s="11"/>
      <c r="G22" s="11"/>
      <c r="H22" s="11"/>
      <c r="I22" s="11"/>
    </row>
    <row r="23" spans="1:9" x14ac:dyDescent="0.2">
      <c r="A23" s="11"/>
      <c r="B23" s="11"/>
      <c r="C23" s="11"/>
      <c r="D23" s="11"/>
      <c r="E23" s="11"/>
      <c r="F23" s="11"/>
      <c r="G23" s="11"/>
      <c r="H23" s="11"/>
      <c r="I23" s="11"/>
    </row>
    <row r="24" spans="1:9" x14ac:dyDescent="0.2">
      <c r="A24" s="11"/>
      <c r="B24" s="11"/>
      <c r="C24" s="11"/>
      <c r="D24" s="11"/>
      <c r="E24" s="11"/>
      <c r="F24" s="11"/>
      <c r="G24" s="11"/>
      <c r="H24" s="11"/>
      <c r="I24" s="11"/>
    </row>
    <row r="25" spans="1:9" x14ac:dyDescent="0.2">
      <c r="A25" s="11"/>
      <c r="B25" s="11"/>
      <c r="C25" s="11"/>
      <c r="D25" s="11"/>
      <c r="E25" s="11"/>
      <c r="F25" s="11"/>
      <c r="G25" s="11"/>
      <c r="H25" s="11"/>
      <c r="I25" s="11"/>
    </row>
    <row r="26" spans="1:9" x14ac:dyDescent="0.2">
      <c r="A26" s="11"/>
      <c r="B26" s="11"/>
      <c r="C26" s="11"/>
      <c r="D26" s="11"/>
      <c r="E26" s="11"/>
      <c r="F26" s="11"/>
      <c r="G26" s="11"/>
      <c r="H26" s="11"/>
      <c r="I26" s="11"/>
    </row>
    <row r="27" spans="1:9" x14ac:dyDescent="0.2">
      <c r="A27" s="11"/>
      <c r="B27" s="11"/>
      <c r="C27" s="11"/>
      <c r="D27" s="11"/>
      <c r="E27" s="11"/>
      <c r="F27" s="11"/>
      <c r="G27" s="11"/>
      <c r="H27" s="11"/>
      <c r="I27" s="11"/>
    </row>
    <row r="28" spans="1:9" x14ac:dyDescent="0.2">
      <c r="A28" s="11"/>
      <c r="B28" s="11"/>
      <c r="C28" s="11"/>
      <c r="D28" s="11"/>
      <c r="E28" s="11"/>
      <c r="F28" s="11"/>
      <c r="G28" s="11"/>
      <c r="H28" s="11"/>
      <c r="I28" s="11"/>
    </row>
    <row r="29" spans="1:9" x14ac:dyDescent="0.2">
      <c r="A29" s="11"/>
      <c r="B29" s="11"/>
      <c r="C29" s="11"/>
      <c r="D29" s="11"/>
      <c r="E29" s="11"/>
      <c r="F29" s="11"/>
      <c r="G29" s="11"/>
      <c r="H29" s="11"/>
      <c r="I29" s="11"/>
    </row>
    <row r="30" spans="1:9" x14ac:dyDescent="0.2">
      <c r="A30" s="11"/>
      <c r="B30" s="11"/>
      <c r="C30" s="11"/>
      <c r="D30" s="11"/>
      <c r="E30" s="11"/>
      <c r="F30" s="11"/>
      <c r="G30" s="11"/>
      <c r="H30" s="11"/>
      <c r="I30" s="11"/>
    </row>
    <row r="31" spans="1:9" x14ac:dyDescent="0.2">
      <c r="A31" s="11"/>
      <c r="B31" s="11"/>
      <c r="C31" s="11"/>
      <c r="D31" s="11"/>
      <c r="E31" s="11"/>
      <c r="F31" s="11"/>
      <c r="G31" s="11"/>
      <c r="H31" s="11"/>
      <c r="I31" s="11"/>
    </row>
    <row r="32" spans="1:9" x14ac:dyDescent="0.2">
      <c r="A32" s="11"/>
      <c r="B32" s="11"/>
      <c r="C32" s="11"/>
      <c r="D32" s="11"/>
      <c r="E32" s="11"/>
      <c r="F32" s="11"/>
      <c r="G32" s="11"/>
      <c r="H32" s="11"/>
      <c r="I32" s="11"/>
    </row>
    <row r="33" spans="1:9" x14ac:dyDescent="0.2">
      <c r="A33" s="11"/>
      <c r="B33" s="11"/>
      <c r="C33" s="11"/>
      <c r="D33" s="11"/>
      <c r="E33" s="11"/>
      <c r="F33" s="11"/>
      <c r="G33" s="11"/>
      <c r="H33" s="11"/>
      <c r="I33" s="11"/>
    </row>
    <row r="34" spans="1:9" x14ac:dyDescent="0.2">
      <c r="A34" s="11"/>
      <c r="B34" s="11"/>
      <c r="C34" s="11"/>
      <c r="D34" s="11"/>
      <c r="E34" s="11"/>
      <c r="F34" s="11"/>
      <c r="G34" s="11"/>
      <c r="H34" s="11"/>
      <c r="I34" s="11"/>
    </row>
    <row r="35" spans="1:9" x14ac:dyDescent="0.2">
      <c r="A35" s="11"/>
      <c r="B35" s="11"/>
      <c r="C35" s="11"/>
      <c r="D35" s="11"/>
      <c r="E35" s="11"/>
      <c r="F35" s="11"/>
      <c r="G35" s="11"/>
      <c r="H35" s="11"/>
      <c r="I35" s="11"/>
    </row>
    <row r="36" spans="1:9" x14ac:dyDescent="0.2">
      <c r="A36" s="11"/>
      <c r="B36" s="11"/>
      <c r="C36" s="11"/>
      <c r="D36" s="11"/>
      <c r="E36" s="11"/>
      <c r="F36" s="11"/>
      <c r="G36" s="11"/>
      <c r="H36" s="11"/>
      <c r="I36" s="11"/>
    </row>
    <row r="37" spans="1:9" x14ac:dyDescent="0.2">
      <c r="A37" s="11"/>
      <c r="B37" s="11"/>
      <c r="C37" s="11"/>
      <c r="D37" s="11"/>
      <c r="E37" s="11"/>
      <c r="F37" s="11"/>
      <c r="G37" s="11"/>
      <c r="H37" s="11"/>
      <c r="I37" s="11"/>
    </row>
    <row r="38" spans="1:9" x14ac:dyDescent="0.2">
      <c r="A38" s="11"/>
      <c r="B38" s="11"/>
      <c r="C38" s="11"/>
      <c r="D38" s="11"/>
      <c r="E38" s="11"/>
      <c r="F38" s="11"/>
      <c r="G38" s="11"/>
      <c r="H38" s="11"/>
      <c r="I38" s="11"/>
    </row>
    <row r="39" spans="1:9" x14ac:dyDescent="0.2">
      <c r="A39" s="11"/>
      <c r="B39" s="11"/>
      <c r="C39" s="11"/>
      <c r="D39" s="11"/>
      <c r="E39" s="11"/>
      <c r="F39" s="11"/>
      <c r="G39" s="11"/>
      <c r="H39" s="11"/>
      <c r="I39" s="11"/>
    </row>
    <row r="40" spans="1:9" x14ac:dyDescent="0.2">
      <c r="A40" s="11"/>
      <c r="B40" s="11"/>
      <c r="C40" s="11"/>
      <c r="D40" s="11"/>
      <c r="E40" s="11"/>
      <c r="F40" s="11"/>
      <c r="H40" s="174" t="s">
        <v>381</v>
      </c>
      <c r="I40" s="11"/>
    </row>
    <row r="41" spans="1:9" x14ac:dyDescent="0.2">
      <c r="A41" s="11"/>
      <c r="B41" s="11"/>
      <c r="C41" s="11"/>
      <c r="D41" s="11"/>
      <c r="E41" s="11"/>
      <c r="F41" s="11"/>
      <c r="G41" s="11"/>
      <c r="H41" s="11"/>
      <c r="I41" s="11"/>
    </row>
    <row r="42" spans="1:9" x14ac:dyDescent="0.2">
      <c r="A42" s="11"/>
      <c r="B42" s="11"/>
      <c r="C42" s="11"/>
      <c r="D42" s="11"/>
      <c r="E42" s="11"/>
      <c r="F42" s="11"/>
      <c r="G42" s="11"/>
      <c r="H42" s="11"/>
      <c r="I42" s="11"/>
    </row>
    <row r="43" spans="1:9" x14ac:dyDescent="0.2">
      <c r="A43" s="11"/>
      <c r="B43" s="11"/>
      <c r="C43" s="11"/>
      <c r="D43" s="11"/>
      <c r="E43" s="11"/>
      <c r="F43" s="11"/>
      <c r="G43" s="11"/>
      <c r="H43" s="11"/>
      <c r="I43" s="11"/>
    </row>
  </sheetData>
  <mergeCells count="4">
    <mergeCell ref="B7:F7"/>
    <mergeCell ref="C9:F9"/>
    <mergeCell ref="C8:F8"/>
    <mergeCell ref="C10:F10"/>
  </mergeCells>
  <hyperlinks>
    <hyperlink ref="C13" r:id="rId1" xr:uid="{00000000-0004-0000-0000-000000000000}"/>
    <hyperlink ref="C14" r:id="rId2" xr:uid="{00000000-0004-0000-0000-000001000000}"/>
    <hyperlink ref="C15" r:id="rId3" xr:uid="{00000000-0004-0000-0000-000002000000}"/>
    <hyperlink ref="C10" r:id="rId4" xr:uid="{45EC63A2-3618-A949-904D-E29C140F9AE1}"/>
  </hyperlinks>
  <pageMargins left="0.75" right="0.75" top="1" bottom="1" header="0.5" footer="0.5"/>
  <pageSetup orientation="portrait" horizontalDpi="4294967292" verticalDpi="4294967292" r:id="rId5"/>
  <drawing r:id="rId6"/>
  <extLst>
    <ext xmlns:x14="http://schemas.microsoft.com/office/spreadsheetml/2009/9/main" uri="{CCE6A557-97BC-4b89-ADB6-D9C93CAAB3DF}">
      <x14:dataValidations xmlns:xm="http://schemas.microsoft.com/office/excel/2006/main" count="1">
        <x14:dataValidation type="list" showInputMessage="1" showErrorMessage="1" xr:uid="{00000000-0002-0000-0000-000000000000}">
          <x14:formula1>
            <xm:f>Wrksht!$B$1:$B$212</xm:f>
          </x14:formula1>
          <xm:sqref>F2</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47"/>
  <sheetViews>
    <sheetView topLeftCell="A8" workbookViewId="0">
      <selection activeCell="E33" sqref="E33"/>
    </sheetView>
  </sheetViews>
  <sheetFormatPr baseColWidth="10" defaultColWidth="8.83203125" defaultRowHeight="16" x14ac:dyDescent="0.2"/>
  <cols>
    <col min="3" max="3" width="3.33203125" customWidth="1"/>
  </cols>
  <sheetData>
    <row r="1" spans="1:24" x14ac:dyDescent="0.2">
      <c r="A1" s="11"/>
      <c r="B1" s="11"/>
      <c r="C1" s="11"/>
      <c r="D1" s="11"/>
      <c r="E1" s="11"/>
      <c r="F1" s="11"/>
      <c r="G1" s="11"/>
      <c r="H1" s="11"/>
      <c r="I1" s="11"/>
      <c r="J1" s="11"/>
      <c r="K1" s="11"/>
      <c r="L1" s="11"/>
      <c r="M1" s="11"/>
      <c r="N1" s="11"/>
      <c r="O1" s="11"/>
      <c r="P1" s="11"/>
      <c r="Q1" s="11"/>
      <c r="R1" s="11"/>
      <c r="S1" s="11"/>
      <c r="T1" s="11"/>
      <c r="U1" s="11"/>
      <c r="V1" s="11"/>
      <c r="W1" s="11"/>
      <c r="X1" s="11"/>
    </row>
    <row r="2" spans="1:24" x14ac:dyDescent="0.2">
      <c r="A2" s="11"/>
      <c r="B2" s="11"/>
      <c r="C2" s="11"/>
      <c r="D2" s="11"/>
      <c r="E2" s="11"/>
      <c r="F2" s="11"/>
      <c r="G2" s="11"/>
      <c r="H2" s="11"/>
      <c r="I2" s="11"/>
      <c r="J2" s="11"/>
      <c r="K2" s="11"/>
      <c r="L2" s="11"/>
      <c r="M2" s="11"/>
      <c r="N2" s="11"/>
      <c r="O2" s="11"/>
      <c r="P2" s="11"/>
      <c r="Q2" s="11"/>
      <c r="R2" s="11"/>
      <c r="S2" s="11"/>
      <c r="T2" s="11"/>
      <c r="U2" s="11"/>
      <c r="V2" s="11"/>
      <c r="W2" s="11"/>
      <c r="X2" s="11"/>
    </row>
    <row r="3" spans="1:24" x14ac:dyDescent="0.2">
      <c r="A3" s="11"/>
      <c r="B3" s="11" t="s">
        <v>369</v>
      </c>
      <c r="C3" s="11"/>
      <c r="D3" s="11"/>
      <c r="E3" s="11"/>
      <c r="F3" s="11"/>
      <c r="G3" s="11"/>
      <c r="H3" s="11"/>
      <c r="I3" s="11"/>
      <c r="J3" s="11"/>
      <c r="K3" s="11"/>
      <c r="L3" s="11"/>
      <c r="M3" s="11"/>
      <c r="N3" s="11"/>
      <c r="O3" s="11"/>
      <c r="P3" s="11"/>
      <c r="Q3" s="11"/>
      <c r="R3" s="11"/>
      <c r="S3" s="11"/>
      <c r="T3" s="11"/>
      <c r="U3" s="11"/>
      <c r="V3" s="11"/>
      <c r="W3" s="11"/>
      <c r="X3" s="11"/>
    </row>
    <row r="4" spans="1:24" x14ac:dyDescent="0.2">
      <c r="A4" s="11"/>
      <c r="B4" s="11"/>
      <c r="C4" s="11"/>
      <c r="D4" s="11"/>
      <c r="E4" s="11"/>
      <c r="F4" s="11"/>
      <c r="G4" s="11"/>
      <c r="H4" s="11"/>
      <c r="I4" s="11"/>
      <c r="J4" s="11"/>
      <c r="K4" s="11"/>
      <c r="L4" s="11"/>
      <c r="M4" s="11"/>
      <c r="N4" s="11"/>
      <c r="O4" s="11"/>
      <c r="P4" s="11"/>
      <c r="Q4" s="11"/>
      <c r="R4" s="11"/>
      <c r="S4" s="11"/>
      <c r="T4" s="11"/>
      <c r="U4" s="11"/>
      <c r="V4" s="11"/>
      <c r="W4" s="11"/>
      <c r="X4" s="11"/>
    </row>
    <row r="5" spans="1:24" x14ac:dyDescent="0.2">
      <c r="A5" s="11"/>
      <c r="B5" s="11"/>
      <c r="C5" s="11"/>
      <c r="D5" s="11"/>
      <c r="E5" s="11"/>
      <c r="F5" s="11"/>
      <c r="G5" s="11"/>
      <c r="H5" s="11"/>
      <c r="I5" s="11"/>
      <c r="J5" s="11"/>
      <c r="K5" s="11"/>
      <c r="L5" s="11"/>
      <c r="M5" s="11"/>
      <c r="N5" s="11"/>
      <c r="O5" s="11"/>
      <c r="P5" s="11"/>
      <c r="Q5" s="11"/>
      <c r="R5" s="11"/>
      <c r="S5" s="11"/>
      <c r="T5" s="11"/>
      <c r="U5" s="11"/>
      <c r="V5" s="11"/>
      <c r="W5" s="11"/>
      <c r="X5" s="11"/>
    </row>
    <row r="6" spans="1:24" x14ac:dyDescent="0.2">
      <c r="A6" s="11"/>
      <c r="B6" s="11"/>
      <c r="C6" s="11"/>
      <c r="D6" s="11"/>
      <c r="E6" s="11"/>
      <c r="F6" s="11"/>
      <c r="G6" s="11"/>
      <c r="H6" s="11"/>
      <c r="I6" s="11"/>
      <c r="J6" s="11"/>
      <c r="K6" s="11"/>
      <c r="L6" s="11"/>
      <c r="M6" s="11"/>
      <c r="N6" s="11"/>
      <c r="O6" s="11"/>
      <c r="P6" s="11"/>
      <c r="Q6" s="11"/>
      <c r="R6" s="11"/>
      <c r="S6" s="11"/>
      <c r="T6" s="11"/>
      <c r="U6" s="11"/>
      <c r="V6" s="11"/>
      <c r="W6" s="11"/>
      <c r="X6" s="11"/>
    </row>
    <row r="7" spans="1:24" ht="19" x14ac:dyDescent="0.25">
      <c r="A7" s="11"/>
      <c r="B7" s="157" t="s">
        <v>354</v>
      </c>
      <c r="C7" s="158" t="s">
        <v>355</v>
      </c>
      <c r="D7" s="11"/>
      <c r="E7" s="11"/>
      <c r="F7" s="11"/>
      <c r="G7" s="11"/>
      <c r="H7" s="11"/>
      <c r="I7" s="11"/>
      <c r="J7" s="11"/>
      <c r="K7" s="11"/>
      <c r="L7" s="11"/>
      <c r="M7" s="11"/>
      <c r="N7" s="11"/>
      <c r="O7" s="11"/>
      <c r="P7" s="11"/>
      <c r="Q7" s="11"/>
      <c r="R7" s="11"/>
      <c r="S7" s="11"/>
      <c r="T7" s="11"/>
      <c r="U7" s="11"/>
      <c r="V7" s="11"/>
      <c r="W7" s="11"/>
      <c r="X7" s="11"/>
    </row>
    <row r="8" spans="1:24" x14ac:dyDescent="0.2">
      <c r="A8" s="11"/>
      <c r="B8" s="11"/>
      <c r="C8" s="11"/>
      <c r="D8" s="11" t="s">
        <v>370</v>
      </c>
      <c r="E8" s="11"/>
      <c r="F8" s="11"/>
      <c r="G8" s="11"/>
      <c r="H8" s="11"/>
      <c r="I8" s="11"/>
      <c r="J8" s="11"/>
      <c r="K8" s="11"/>
      <c r="L8" s="11"/>
      <c r="M8" s="11"/>
      <c r="N8" s="11"/>
      <c r="O8" s="11"/>
      <c r="P8" s="11"/>
      <c r="Q8" s="11"/>
      <c r="R8" s="11"/>
      <c r="S8" s="11"/>
      <c r="T8" s="11"/>
      <c r="U8" s="11"/>
      <c r="V8" s="11"/>
      <c r="W8" s="11"/>
      <c r="X8" s="11"/>
    </row>
    <row r="9" spans="1:24" x14ac:dyDescent="0.2">
      <c r="A9" s="11"/>
      <c r="B9" s="11"/>
      <c r="C9" s="11"/>
      <c r="D9" s="11"/>
      <c r="E9" s="11"/>
      <c r="F9" s="11"/>
      <c r="G9" s="11"/>
      <c r="H9" s="11"/>
      <c r="I9" s="11"/>
      <c r="J9" s="11"/>
      <c r="K9" s="11"/>
      <c r="L9" s="11"/>
      <c r="M9" s="11"/>
      <c r="N9" s="11"/>
      <c r="O9" s="11"/>
      <c r="P9" s="11"/>
      <c r="Q9" s="11"/>
      <c r="R9" s="11"/>
      <c r="S9" s="11"/>
      <c r="T9" s="11"/>
      <c r="U9" s="11"/>
      <c r="V9" s="11"/>
      <c r="W9" s="11"/>
      <c r="X9" s="11"/>
    </row>
    <row r="10" spans="1:24" ht="19" x14ac:dyDescent="0.25">
      <c r="A10" s="11"/>
      <c r="B10" s="157" t="s">
        <v>339</v>
      </c>
      <c r="C10" s="158" t="s">
        <v>340</v>
      </c>
      <c r="D10" s="11"/>
      <c r="E10" s="11"/>
      <c r="F10" s="11"/>
      <c r="G10" s="11"/>
      <c r="H10" s="11"/>
      <c r="I10" s="11"/>
      <c r="J10" s="11"/>
      <c r="K10" s="11"/>
      <c r="L10" s="11"/>
      <c r="M10" s="11"/>
      <c r="N10" s="11"/>
      <c r="O10" s="11"/>
      <c r="P10" s="11"/>
      <c r="Q10" s="11"/>
      <c r="R10" s="11"/>
      <c r="S10" s="11"/>
      <c r="T10" s="11"/>
      <c r="U10" s="11"/>
      <c r="V10" s="11"/>
      <c r="W10" s="11"/>
      <c r="X10" s="11"/>
    </row>
    <row r="11" spans="1:24" ht="19" x14ac:dyDescent="0.25">
      <c r="A11" s="11"/>
      <c r="B11" s="157"/>
      <c r="C11" s="11"/>
      <c r="D11" s="159" t="s">
        <v>358</v>
      </c>
      <c r="E11" s="11"/>
      <c r="F11" s="11"/>
      <c r="G11" s="11"/>
      <c r="H11" s="11"/>
      <c r="I11" s="11"/>
      <c r="J11" s="11"/>
      <c r="K11" s="11"/>
      <c r="L11" s="11"/>
      <c r="M11" s="11"/>
      <c r="N11" s="11"/>
      <c r="O11" s="11"/>
      <c r="P11" s="11"/>
      <c r="Q11" s="11"/>
      <c r="R11" s="11"/>
      <c r="S11" s="11"/>
      <c r="T11" s="11"/>
      <c r="U11" s="11"/>
      <c r="V11" s="11"/>
      <c r="W11" s="11"/>
      <c r="X11" s="11"/>
    </row>
    <row r="12" spans="1:24" ht="19" x14ac:dyDescent="0.25">
      <c r="A12" s="11"/>
      <c r="B12" s="157"/>
      <c r="C12" s="11"/>
      <c r="D12" s="159" t="s">
        <v>359</v>
      </c>
      <c r="E12" s="11"/>
      <c r="F12" s="11"/>
      <c r="G12" s="11"/>
      <c r="H12" s="11"/>
      <c r="I12" s="11"/>
      <c r="J12" s="11"/>
      <c r="K12" s="11"/>
      <c r="L12" s="11"/>
      <c r="M12" s="11"/>
      <c r="N12" s="11"/>
      <c r="O12" s="11"/>
      <c r="P12" s="11"/>
      <c r="Q12" s="11"/>
      <c r="R12" s="11"/>
      <c r="S12" s="11"/>
      <c r="T12" s="11"/>
      <c r="U12" s="11"/>
      <c r="V12" s="11"/>
      <c r="W12" s="11"/>
      <c r="X12" s="11"/>
    </row>
    <row r="13" spans="1:24" ht="19" x14ac:dyDescent="0.25">
      <c r="A13" s="11"/>
      <c r="B13" s="157"/>
      <c r="C13" s="11"/>
      <c r="D13" s="159" t="s">
        <v>360</v>
      </c>
      <c r="E13" s="11"/>
      <c r="F13" s="11"/>
      <c r="G13" s="11"/>
      <c r="H13" s="11"/>
      <c r="I13" s="11"/>
      <c r="J13" s="11"/>
      <c r="K13" s="11"/>
      <c r="L13" s="11"/>
      <c r="M13" s="11"/>
      <c r="N13" s="11"/>
      <c r="O13" s="11"/>
      <c r="P13" s="11"/>
      <c r="Q13" s="11"/>
      <c r="R13" s="11"/>
      <c r="S13" s="11"/>
      <c r="T13" s="11"/>
      <c r="U13" s="11"/>
      <c r="V13" s="11"/>
      <c r="W13" s="11"/>
      <c r="X13" s="11"/>
    </row>
    <row r="14" spans="1:24" ht="19" x14ac:dyDescent="0.25">
      <c r="A14" s="11"/>
      <c r="B14" s="157"/>
      <c r="C14" s="11"/>
      <c r="D14" s="11"/>
      <c r="E14" s="11"/>
      <c r="F14" s="11"/>
      <c r="G14" s="11"/>
      <c r="H14" s="11"/>
      <c r="I14" s="11"/>
      <c r="J14" s="11"/>
      <c r="K14" s="11"/>
      <c r="L14" s="11"/>
      <c r="M14" s="11"/>
      <c r="N14" s="11"/>
      <c r="O14" s="11"/>
      <c r="P14" s="11"/>
      <c r="Q14" s="11"/>
      <c r="R14" s="11"/>
      <c r="S14" s="11"/>
      <c r="T14" s="11"/>
      <c r="U14" s="11"/>
      <c r="V14" s="11"/>
      <c r="W14" s="11"/>
      <c r="X14" s="11"/>
    </row>
    <row r="15" spans="1:24" ht="19" x14ac:dyDescent="0.25">
      <c r="A15" s="11"/>
      <c r="B15" s="157" t="s">
        <v>338</v>
      </c>
      <c r="C15" s="158" t="s">
        <v>341</v>
      </c>
      <c r="D15" s="11"/>
      <c r="E15" s="11"/>
      <c r="F15" s="11"/>
      <c r="G15" s="11"/>
      <c r="H15" s="11"/>
      <c r="I15" s="11"/>
      <c r="J15" s="11"/>
      <c r="K15" s="11"/>
      <c r="L15" s="11"/>
      <c r="M15" s="11"/>
      <c r="N15" s="11"/>
      <c r="O15" s="11"/>
      <c r="P15" s="11"/>
      <c r="Q15" s="11"/>
      <c r="R15" s="11"/>
      <c r="S15" s="11"/>
      <c r="T15" s="11"/>
      <c r="U15" s="11"/>
      <c r="V15" s="11"/>
      <c r="W15" s="11"/>
      <c r="X15" s="11"/>
    </row>
    <row r="16" spans="1:24" ht="19" x14ac:dyDescent="0.25">
      <c r="A16" s="11"/>
      <c r="B16" s="157"/>
      <c r="C16" s="11"/>
      <c r="D16" s="159" t="s">
        <v>361</v>
      </c>
      <c r="E16" s="11"/>
      <c r="F16" s="11"/>
      <c r="G16" s="11"/>
      <c r="H16" s="11"/>
      <c r="I16" s="11"/>
      <c r="J16" s="11"/>
      <c r="K16" s="11"/>
      <c r="L16" s="11"/>
      <c r="M16" s="11"/>
      <c r="N16" s="11"/>
      <c r="O16" s="11"/>
      <c r="P16" s="11"/>
      <c r="Q16" s="11"/>
      <c r="R16" s="11"/>
      <c r="S16" s="11"/>
      <c r="T16" s="11"/>
      <c r="U16" s="11"/>
      <c r="V16" s="11"/>
      <c r="W16" s="11"/>
      <c r="X16" s="11"/>
    </row>
    <row r="17" spans="1:24" ht="19" x14ac:dyDescent="0.25">
      <c r="A17" s="11"/>
      <c r="B17" s="157"/>
      <c r="C17" s="11"/>
      <c r="D17" s="11"/>
      <c r="E17" s="11"/>
      <c r="F17" s="11"/>
      <c r="G17" s="11"/>
      <c r="H17" s="11"/>
      <c r="I17" s="11"/>
      <c r="J17" s="11"/>
      <c r="K17" s="11"/>
      <c r="L17" s="11"/>
      <c r="M17" s="11"/>
      <c r="N17" s="11"/>
      <c r="O17" s="11"/>
      <c r="P17" s="11"/>
      <c r="Q17" s="11"/>
      <c r="R17" s="11"/>
      <c r="S17" s="11"/>
      <c r="T17" s="11"/>
      <c r="U17" s="11"/>
      <c r="V17" s="11"/>
      <c r="W17" s="11"/>
      <c r="X17" s="11"/>
    </row>
    <row r="18" spans="1:24" ht="19" x14ac:dyDescent="0.25">
      <c r="A18" s="11"/>
      <c r="B18" s="157" t="s">
        <v>337</v>
      </c>
      <c r="C18" s="158" t="s">
        <v>342</v>
      </c>
      <c r="D18" s="11"/>
      <c r="E18" s="11"/>
      <c r="F18" s="11"/>
      <c r="G18" s="11"/>
      <c r="H18" s="11"/>
      <c r="I18" s="11"/>
      <c r="J18" s="11"/>
      <c r="K18" s="11"/>
      <c r="L18" s="11"/>
      <c r="M18" s="11"/>
      <c r="N18" s="11"/>
      <c r="O18" s="11"/>
      <c r="P18" s="11"/>
      <c r="Q18" s="11"/>
      <c r="R18" s="11"/>
      <c r="S18" s="11"/>
      <c r="T18" s="11"/>
      <c r="U18" s="11"/>
      <c r="V18" s="11"/>
      <c r="W18" s="11"/>
      <c r="X18" s="11"/>
    </row>
    <row r="19" spans="1:24" ht="19" x14ac:dyDescent="0.25">
      <c r="A19" s="11"/>
      <c r="B19" s="157"/>
      <c r="C19" s="11"/>
      <c r="D19" s="159" t="s">
        <v>356</v>
      </c>
      <c r="E19" s="11"/>
      <c r="F19" s="11"/>
      <c r="G19" s="11"/>
      <c r="H19" s="11"/>
      <c r="I19" s="11"/>
      <c r="J19" s="11"/>
      <c r="K19" s="11"/>
      <c r="L19" s="11"/>
      <c r="M19" s="11"/>
      <c r="N19" s="11"/>
      <c r="O19" s="11"/>
      <c r="P19" s="11"/>
      <c r="Q19" s="11"/>
      <c r="R19" s="11"/>
      <c r="S19" s="11"/>
      <c r="T19" s="11"/>
      <c r="U19" s="11"/>
      <c r="V19" s="11"/>
      <c r="W19" s="11"/>
      <c r="X19" s="11"/>
    </row>
    <row r="20" spans="1:24" ht="19" x14ac:dyDescent="0.25">
      <c r="A20" s="11"/>
      <c r="B20" s="157"/>
      <c r="C20" s="11"/>
      <c r="D20" s="159" t="s">
        <v>357</v>
      </c>
      <c r="E20" s="11"/>
      <c r="F20" s="11"/>
      <c r="G20" s="11"/>
      <c r="H20" s="11"/>
      <c r="I20" s="11"/>
      <c r="J20" s="11"/>
      <c r="K20" s="11"/>
      <c r="L20" s="11"/>
      <c r="M20" s="11"/>
      <c r="N20" s="11"/>
      <c r="O20" s="11"/>
      <c r="P20" s="11"/>
      <c r="Q20" s="11"/>
      <c r="R20" s="11"/>
      <c r="S20" s="11"/>
      <c r="T20" s="11"/>
      <c r="U20" s="11"/>
      <c r="V20" s="11"/>
      <c r="W20" s="11"/>
      <c r="X20" s="11"/>
    </row>
    <row r="21" spans="1:24" ht="19" x14ac:dyDescent="0.25">
      <c r="A21" s="11"/>
      <c r="B21" s="157"/>
      <c r="C21" s="11"/>
      <c r="D21" s="11"/>
      <c r="E21" s="11"/>
      <c r="F21" s="11"/>
      <c r="G21" s="11"/>
      <c r="H21" s="11"/>
      <c r="I21" s="11"/>
      <c r="J21" s="11"/>
      <c r="K21" s="11"/>
      <c r="L21" s="11"/>
      <c r="M21" s="11"/>
      <c r="N21" s="11"/>
      <c r="O21" s="11"/>
      <c r="P21" s="11"/>
      <c r="Q21" s="11"/>
      <c r="R21" s="11"/>
      <c r="S21" s="11"/>
      <c r="T21" s="11"/>
      <c r="U21" s="11"/>
      <c r="V21" s="11"/>
      <c r="W21" s="11"/>
      <c r="X21" s="11"/>
    </row>
    <row r="22" spans="1:24" ht="19" x14ac:dyDescent="0.25">
      <c r="A22" s="11"/>
      <c r="B22" s="157" t="s">
        <v>367</v>
      </c>
      <c r="C22" s="158" t="s">
        <v>362</v>
      </c>
      <c r="D22" s="11"/>
      <c r="E22" s="11"/>
      <c r="F22" s="11"/>
      <c r="G22" s="11"/>
      <c r="H22" s="11"/>
      <c r="I22" s="11"/>
      <c r="J22" s="11"/>
      <c r="K22" s="11"/>
      <c r="L22" s="11"/>
      <c r="M22" s="11"/>
      <c r="N22" s="11"/>
      <c r="O22" s="11"/>
      <c r="P22" s="11"/>
      <c r="Q22" s="11"/>
      <c r="R22" s="11"/>
      <c r="S22" s="11"/>
      <c r="T22" s="11"/>
      <c r="U22" s="11"/>
      <c r="V22" s="11"/>
      <c r="W22" s="11"/>
      <c r="X22" s="11"/>
    </row>
    <row r="23" spans="1:24" x14ac:dyDescent="0.2">
      <c r="A23" s="11"/>
      <c r="B23" s="11"/>
      <c r="C23" s="11"/>
      <c r="D23" s="160" t="s">
        <v>363</v>
      </c>
      <c r="E23" s="11"/>
      <c r="F23" s="11"/>
      <c r="G23" s="11"/>
      <c r="H23" s="11"/>
      <c r="I23" s="11"/>
      <c r="J23" s="11"/>
      <c r="K23" s="11"/>
      <c r="L23" s="11"/>
      <c r="M23" s="11"/>
      <c r="N23" s="11"/>
      <c r="O23" s="11"/>
      <c r="P23" s="11"/>
      <c r="Q23" s="11"/>
      <c r="R23" s="11"/>
      <c r="S23" s="11"/>
      <c r="T23" s="11"/>
      <c r="U23" s="11"/>
      <c r="V23" s="11"/>
      <c r="W23" s="11"/>
      <c r="X23" s="11"/>
    </row>
    <row r="24" spans="1:24" x14ac:dyDescent="0.2">
      <c r="A24" s="11"/>
      <c r="B24" s="11"/>
      <c r="C24" s="11"/>
      <c r="D24" s="160" t="s">
        <v>364</v>
      </c>
      <c r="E24" s="11"/>
      <c r="F24" s="11"/>
      <c r="G24" s="11"/>
      <c r="H24" s="11"/>
      <c r="I24" s="11"/>
      <c r="J24" s="11"/>
      <c r="K24" s="11"/>
      <c r="L24" s="11"/>
      <c r="M24" s="11"/>
      <c r="N24" s="11"/>
      <c r="O24" s="11"/>
      <c r="P24" s="11"/>
      <c r="Q24" s="11"/>
      <c r="R24" s="11"/>
      <c r="S24" s="11"/>
      <c r="T24" s="11"/>
      <c r="U24" s="11"/>
      <c r="V24" s="11"/>
      <c r="W24" s="11"/>
      <c r="X24" s="11"/>
    </row>
    <row r="25" spans="1:24" x14ac:dyDescent="0.2">
      <c r="A25" s="11"/>
      <c r="B25" s="11"/>
      <c r="C25" s="11"/>
      <c r="D25" s="160" t="s">
        <v>365</v>
      </c>
      <c r="E25" s="11"/>
      <c r="F25" s="11"/>
      <c r="G25" s="11"/>
      <c r="H25" s="11"/>
      <c r="I25" s="11"/>
      <c r="J25" s="11"/>
      <c r="K25" s="11"/>
      <c r="L25" s="11"/>
      <c r="M25" s="11"/>
      <c r="N25" s="11"/>
      <c r="O25" s="11"/>
      <c r="P25" s="11"/>
      <c r="Q25" s="11"/>
      <c r="R25" s="11"/>
      <c r="S25" s="11"/>
      <c r="T25" s="11"/>
      <c r="U25" s="11"/>
      <c r="V25" s="11"/>
      <c r="W25" s="11"/>
      <c r="X25" s="11"/>
    </row>
    <row r="26" spans="1:24" x14ac:dyDescent="0.2">
      <c r="A26" s="11"/>
      <c r="B26" s="11"/>
      <c r="C26" s="11"/>
      <c r="D26" s="160" t="s">
        <v>366</v>
      </c>
      <c r="E26" s="11"/>
      <c r="F26" s="11"/>
      <c r="G26" s="11"/>
      <c r="H26" s="11"/>
      <c r="I26" s="11"/>
      <c r="J26" s="11"/>
      <c r="K26" s="11"/>
      <c r="L26" s="11"/>
      <c r="M26" s="11"/>
      <c r="N26" s="11"/>
      <c r="O26" s="11"/>
      <c r="P26" s="11"/>
      <c r="Q26" s="11"/>
      <c r="R26" s="11"/>
      <c r="S26" s="11"/>
      <c r="T26" s="11"/>
      <c r="U26" s="11"/>
      <c r="V26" s="11"/>
      <c r="W26" s="11"/>
      <c r="X26" s="11"/>
    </row>
    <row r="27" spans="1:24" x14ac:dyDescent="0.2">
      <c r="A27" s="11"/>
      <c r="B27" s="11"/>
      <c r="C27" s="11"/>
      <c r="D27" s="11"/>
      <c r="E27" s="11"/>
      <c r="F27" s="11"/>
      <c r="G27" s="11"/>
      <c r="H27" s="11"/>
      <c r="I27" s="11"/>
      <c r="J27" s="11"/>
      <c r="K27" s="11"/>
      <c r="L27" s="11"/>
      <c r="M27" s="11"/>
      <c r="N27" s="11"/>
      <c r="O27" s="11"/>
      <c r="P27" s="11"/>
      <c r="Q27" s="11"/>
      <c r="R27" s="11"/>
      <c r="S27" s="11"/>
      <c r="T27" s="11"/>
      <c r="U27" s="11"/>
      <c r="V27" s="11"/>
      <c r="W27" s="11"/>
      <c r="X27" s="11"/>
    </row>
    <row r="28" spans="1:24" ht="19" x14ac:dyDescent="0.25">
      <c r="A28" s="11"/>
      <c r="B28" s="157" t="s">
        <v>349</v>
      </c>
      <c r="C28" s="158" t="s">
        <v>351</v>
      </c>
      <c r="D28" s="11"/>
      <c r="E28" s="11"/>
      <c r="F28" s="11"/>
      <c r="G28" s="11"/>
      <c r="H28" s="11"/>
      <c r="I28" s="11"/>
      <c r="J28" s="11"/>
      <c r="K28" s="11"/>
      <c r="L28" s="11"/>
      <c r="M28" s="11"/>
      <c r="N28" s="11"/>
      <c r="O28" s="11"/>
      <c r="P28" s="11"/>
      <c r="Q28" s="11"/>
      <c r="R28" s="11"/>
      <c r="S28" s="11"/>
      <c r="T28" s="11"/>
      <c r="U28" s="11"/>
      <c r="V28" s="11"/>
      <c r="W28" s="11"/>
      <c r="X28" s="11"/>
    </row>
    <row r="29" spans="1:24" x14ac:dyDescent="0.2">
      <c r="A29" s="11"/>
      <c r="B29" s="11"/>
      <c r="C29" s="11"/>
      <c r="D29" s="11"/>
      <c r="E29" s="11"/>
      <c r="F29" s="11"/>
      <c r="G29" s="11"/>
      <c r="H29" s="11"/>
      <c r="I29" s="11"/>
      <c r="J29" s="11"/>
      <c r="K29" s="11"/>
      <c r="L29" s="11"/>
      <c r="M29" s="11"/>
      <c r="N29" s="11"/>
      <c r="O29" s="11"/>
      <c r="P29" s="11"/>
      <c r="Q29" s="11"/>
      <c r="R29" s="11"/>
      <c r="S29" s="11"/>
      <c r="T29" s="11"/>
      <c r="U29" s="11"/>
      <c r="V29" s="11"/>
      <c r="W29" s="11"/>
      <c r="X29" s="11"/>
    </row>
    <row r="30" spans="1:24" x14ac:dyDescent="0.2">
      <c r="A30" s="11"/>
      <c r="B30" s="11"/>
      <c r="C30" s="11"/>
      <c r="D30" s="11"/>
      <c r="E30" s="11"/>
      <c r="F30" s="11"/>
      <c r="G30" s="11"/>
      <c r="H30" s="11"/>
      <c r="I30" s="11"/>
      <c r="J30" s="11"/>
      <c r="K30" s="11"/>
      <c r="L30" s="11"/>
      <c r="M30" s="11"/>
      <c r="N30" s="11"/>
      <c r="O30" s="11"/>
      <c r="P30" s="11"/>
      <c r="Q30" s="11"/>
      <c r="R30" s="11"/>
      <c r="S30" s="11"/>
      <c r="T30" s="11"/>
      <c r="U30" s="11"/>
      <c r="V30" s="11"/>
      <c r="W30" s="11"/>
      <c r="X30" s="11"/>
    </row>
    <row r="31" spans="1:24" x14ac:dyDescent="0.2">
      <c r="A31" s="11"/>
      <c r="B31" s="11"/>
      <c r="C31" s="11"/>
      <c r="D31" s="11">
        <v>0</v>
      </c>
      <c r="E31" s="11"/>
      <c r="F31" s="11"/>
      <c r="G31" s="11"/>
      <c r="H31" s="11"/>
      <c r="I31" s="11"/>
      <c r="J31" s="11"/>
      <c r="K31" s="11"/>
      <c r="L31" s="11"/>
      <c r="M31" s="11"/>
      <c r="N31" s="11"/>
      <c r="O31" s="11"/>
      <c r="P31" s="11"/>
      <c r="Q31" s="11"/>
      <c r="R31" s="11"/>
      <c r="S31" s="11"/>
      <c r="T31" s="11"/>
      <c r="U31" s="11"/>
      <c r="V31" s="11"/>
      <c r="W31" s="11"/>
      <c r="X31" s="11"/>
    </row>
    <row r="32" spans="1:24" x14ac:dyDescent="0.2">
      <c r="A32" s="11"/>
      <c r="B32" s="11"/>
      <c r="C32" s="11"/>
      <c r="D32" s="11"/>
      <c r="E32" s="11"/>
      <c r="F32" s="11"/>
      <c r="G32" s="11"/>
      <c r="H32" s="11"/>
      <c r="I32" s="11"/>
      <c r="J32" s="11"/>
      <c r="K32" s="11"/>
      <c r="L32" s="11"/>
      <c r="M32" s="11"/>
      <c r="N32" s="11"/>
      <c r="O32" s="11"/>
      <c r="P32" s="11"/>
      <c r="Q32" s="11"/>
      <c r="R32" s="11"/>
      <c r="S32" s="11"/>
      <c r="T32" s="11"/>
      <c r="U32" s="11"/>
      <c r="V32" s="11"/>
      <c r="W32" s="11"/>
      <c r="X32" s="11"/>
    </row>
    <row r="33" spans="1:24" x14ac:dyDescent="0.2">
      <c r="A33" s="11"/>
      <c r="B33" s="11"/>
      <c r="C33" s="11"/>
      <c r="D33" s="11"/>
      <c r="E33" s="11"/>
      <c r="F33" s="11"/>
      <c r="G33" s="11"/>
      <c r="H33" s="11"/>
      <c r="I33" s="11"/>
      <c r="J33" s="11"/>
      <c r="K33" s="11"/>
      <c r="L33" s="11"/>
      <c r="M33" s="11"/>
      <c r="N33" s="11"/>
      <c r="O33" s="11"/>
      <c r="P33" s="11"/>
      <c r="Q33" s="11"/>
      <c r="R33" s="11"/>
      <c r="S33" s="11"/>
      <c r="T33" s="11"/>
      <c r="U33" s="11"/>
      <c r="V33" s="11"/>
      <c r="W33" s="11"/>
      <c r="X33" s="11"/>
    </row>
    <row r="34" spans="1:24" x14ac:dyDescent="0.2">
      <c r="A34" s="11"/>
      <c r="B34" s="11"/>
      <c r="C34" s="11"/>
      <c r="D34" s="11"/>
      <c r="E34" s="11"/>
      <c r="F34" s="11"/>
      <c r="G34" s="11"/>
      <c r="H34" s="11"/>
      <c r="I34" s="11"/>
      <c r="J34" s="11"/>
      <c r="K34" s="11"/>
      <c r="L34" s="11"/>
      <c r="M34" s="11"/>
      <c r="N34" s="11"/>
      <c r="O34" s="11"/>
      <c r="P34" s="11"/>
      <c r="Q34" s="11"/>
      <c r="R34" s="11"/>
      <c r="S34" s="11"/>
      <c r="T34" s="11"/>
      <c r="U34" s="11"/>
      <c r="V34" s="11"/>
      <c r="W34" s="11"/>
      <c r="X34" s="11"/>
    </row>
    <row r="35" spans="1:24" x14ac:dyDescent="0.2">
      <c r="A35" s="11"/>
      <c r="B35" s="11"/>
      <c r="C35" s="11"/>
      <c r="D35" s="11"/>
      <c r="E35" s="11"/>
      <c r="F35" s="11"/>
      <c r="G35" s="11"/>
      <c r="H35" s="11"/>
      <c r="I35" s="11"/>
      <c r="J35" s="11"/>
      <c r="K35" s="11"/>
      <c r="L35" s="11"/>
      <c r="M35" s="11"/>
      <c r="N35" s="11"/>
      <c r="O35" s="11"/>
      <c r="P35" s="11"/>
      <c r="Q35" s="11"/>
      <c r="R35" s="11"/>
      <c r="S35" s="11"/>
      <c r="T35" s="11"/>
      <c r="U35" s="11"/>
      <c r="V35" s="11"/>
      <c r="W35" s="11"/>
      <c r="X35" s="11"/>
    </row>
    <row r="36" spans="1:24" x14ac:dyDescent="0.2">
      <c r="A36" s="11"/>
      <c r="B36" s="11"/>
      <c r="C36" s="11"/>
      <c r="D36" s="11"/>
      <c r="E36" s="11"/>
      <c r="F36" s="11"/>
      <c r="G36" s="11"/>
      <c r="H36" s="11"/>
      <c r="I36" s="11"/>
      <c r="J36" s="11"/>
      <c r="K36" s="11"/>
      <c r="L36" s="11"/>
      <c r="M36" s="11"/>
      <c r="N36" s="11"/>
      <c r="O36" s="11"/>
      <c r="P36" s="11"/>
      <c r="Q36" s="11"/>
      <c r="R36" s="11"/>
      <c r="S36" s="11"/>
      <c r="T36" s="11"/>
      <c r="U36" s="11"/>
      <c r="V36" s="11"/>
      <c r="W36" s="11"/>
      <c r="X36" s="11"/>
    </row>
    <row r="37" spans="1:24" x14ac:dyDescent="0.2">
      <c r="A37" s="11"/>
      <c r="B37" s="11"/>
      <c r="C37" s="11"/>
      <c r="D37" s="11"/>
      <c r="E37" s="11"/>
      <c r="F37" s="11"/>
      <c r="G37" s="11"/>
      <c r="H37" s="11"/>
      <c r="I37" s="11"/>
      <c r="J37" s="11"/>
      <c r="K37" s="11"/>
      <c r="L37" s="11"/>
      <c r="M37" s="11"/>
      <c r="N37" s="11"/>
      <c r="O37" s="11"/>
      <c r="P37" s="11"/>
      <c r="Q37" s="11"/>
      <c r="R37" s="11"/>
      <c r="S37" s="11"/>
      <c r="T37" s="11"/>
      <c r="U37" s="11"/>
      <c r="V37" s="11"/>
      <c r="W37" s="11"/>
      <c r="X37" s="11"/>
    </row>
    <row r="38" spans="1:24" x14ac:dyDescent="0.2">
      <c r="A38" s="11"/>
      <c r="B38" s="11"/>
      <c r="C38" s="11"/>
      <c r="D38" s="11"/>
      <c r="E38" s="11"/>
      <c r="F38" s="11"/>
      <c r="G38" s="11"/>
      <c r="H38" s="11"/>
      <c r="I38" s="11"/>
      <c r="J38" s="11"/>
      <c r="K38" s="11"/>
      <c r="L38" s="11"/>
      <c r="M38" s="11"/>
      <c r="N38" s="11"/>
      <c r="O38" s="11"/>
      <c r="P38" s="11"/>
      <c r="Q38" s="11"/>
      <c r="R38" s="11"/>
      <c r="S38" s="11"/>
      <c r="T38" s="11"/>
      <c r="U38" s="11"/>
      <c r="V38" s="11"/>
      <c r="W38" s="11"/>
      <c r="X38" s="11"/>
    </row>
    <row r="39" spans="1:24" x14ac:dyDescent="0.2">
      <c r="A39" s="11"/>
      <c r="B39" s="11"/>
      <c r="C39" s="11"/>
      <c r="D39" s="11"/>
      <c r="E39" s="11"/>
      <c r="F39" s="11"/>
      <c r="G39" s="11"/>
      <c r="H39" s="11"/>
      <c r="I39" s="11"/>
      <c r="J39" s="11"/>
      <c r="K39" s="11"/>
      <c r="L39" s="11"/>
      <c r="M39" s="11"/>
      <c r="N39" s="11"/>
      <c r="O39" s="11"/>
      <c r="P39" s="11"/>
      <c r="Q39" s="11"/>
      <c r="R39" s="11"/>
      <c r="S39" s="11"/>
      <c r="T39" s="11"/>
      <c r="U39" s="11"/>
      <c r="V39" s="11"/>
      <c r="W39" s="11"/>
      <c r="X39" s="11"/>
    </row>
    <row r="40" spans="1:24" x14ac:dyDescent="0.2">
      <c r="A40" s="11"/>
      <c r="B40" s="11"/>
      <c r="C40" s="11"/>
      <c r="D40" s="11"/>
      <c r="E40" s="11"/>
      <c r="F40" s="11"/>
      <c r="G40" s="11"/>
      <c r="H40" s="11"/>
      <c r="I40" s="11"/>
      <c r="J40" s="11"/>
      <c r="K40" s="11"/>
      <c r="L40" s="11"/>
      <c r="M40" s="11"/>
      <c r="N40" s="11"/>
      <c r="O40" s="11"/>
      <c r="P40" s="11"/>
      <c r="Q40" s="11"/>
      <c r="R40" s="11"/>
      <c r="S40" s="11"/>
      <c r="T40" s="11"/>
      <c r="U40" s="11"/>
      <c r="V40" s="11"/>
      <c r="W40" s="11"/>
      <c r="X40" s="11"/>
    </row>
    <row r="41" spans="1:24" x14ac:dyDescent="0.2">
      <c r="A41" s="11"/>
      <c r="B41" s="11"/>
      <c r="C41" s="11"/>
      <c r="D41" s="11"/>
      <c r="E41" s="11"/>
      <c r="F41" s="11"/>
      <c r="G41" s="11"/>
      <c r="H41" s="11"/>
      <c r="I41" s="11"/>
      <c r="J41" s="11"/>
      <c r="K41" s="11"/>
      <c r="L41" s="11"/>
      <c r="M41" s="11"/>
      <c r="N41" s="11"/>
      <c r="O41" s="11"/>
      <c r="P41" s="11"/>
      <c r="Q41" s="11"/>
      <c r="R41" s="11"/>
      <c r="S41" s="11"/>
      <c r="T41" s="11"/>
      <c r="U41" s="11"/>
      <c r="V41" s="11"/>
      <c r="W41" s="11"/>
      <c r="X41" s="11"/>
    </row>
    <row r="42" spans="1:24" x14ac:dyDescent="0.2">
      <c r="A42" s="11"/>
      <c r="B42" s="11"/>
      <c r="C42" s="11"/>
      <c r="D42" s="11"/>
      <c r="E42" s="11"/>
      <c r="F42" s="11"/>
      <c r="G42" s="11"/>
      <c r="H42" s="11"/>
      <c r="I42" s="11"/>
      <c r="J42" s="11"/>
      <c r="K42" s="11"/>
      <c r="L42" s="11"/>
      <c r="M42" s="11"/>
      <c r="N42" s="11"/>
      <c r="O42" s="11"/>
      <c r="P42" s="11"/>
      <c r="Q42" s="11"/>
      <c r="R42" s="11"/>
      <c r="S42" s="11"/>
      <c r="T42" s="11"/>
      <c r="U42" s="11"/>
      <c r="V42" s="11"/>
      <c r="W42" s="11"/>
      <c r="X42" s="11"/>
    </row>
    <row r="43" spans="1:24" x14ac:dyDescent="0.2">
      <c r="A43" s="11"/>
      <c r="B43" s="11"/>
      <c r="C43" s="11"/>
      <c r="D43" s="11"/>
      <c r="E43" s="11"/>
      <c r="F43" s="11"/>
      <c r="G43" s="11"/>
      <c r="H43" s="11"/>
      <c r="I43" s="11"/>
      <c r="J43" s="11"/>
      <c r="K43" s="11"/>
      <c r="L43" s="11"/>
      <c r="M43" s="11"/>
      <c r="N43" s="11"/>
      <c r="O43" s="11"/>
      <c r="P43" s="11"/>
      <c r="Q43" s="11"/>
      <c r="R43" s="11"/>
      <c r="S43" s="11"/>
      <c r="T43" s="11"/>
      <c r="U43" s="11"/>
      <c r="V43" s="11"/>
      <c r="W43" s="11"/>
      <c r="X43" s="11"/>
    </row>
    <row r="44" spans="1:24" x14ac:dyDescent="0.2">
      <c r="A44" s="11"/>
      <c r="B44" s="11"/>
      <c r="C44" s="11"/>
      <c r="D44" s="11"/>
      <c r="E44" s="11"/>
      <c r="F44" s="11"/>
      <c r="G44" s="11"/>
      <c r="H44" s="11"/>
      <c r="I44" s="11"/>
      <c r="J44" s="11"/>
      <c r="K44" s="11"/>
      <c r="L44" s="11"/>
      <c r="M44" s="11"/>
      <c r="N44" s="11"/>
      <c r="O44" s="11"/>
      <c r="P44" s="11"/>
      <c r="Q44" s="11"/>
      <c r="R44" s="11"/>
      <c r="S44" s="11"/>
      <c r="T44" s="11"/>
      <c r="U44" s="11"/>
      <c r="V44" s="11"/>
      <c r="W44" s="11"/>
      <c r="X44" s="11"/>
    </row>
    <row r="45" spans="1:24" x14ac:dyDescent="0.2">
      <c r="A45" s="11"/>
      <c r="B45" s="11"/>
      <c r="C45" s="11"/>
      <c r="D45" s="11"/>
      <c r="E45" s="11"/>
      <c r="F45" s="11"/>
      <c r="G45" s="11"/>
      <c r="H45" s="11"/>
      <c r="I45" s="11"/>
      <c r="J45" s="11"/>
      <c r="K45" s="11"/>
      <c r="L45" s="11"/>
      <c r="M45" s="11"/>
      <c r="N45" s="11"/>
      <c r="O45" s="11"/>
      <c r="P45" s="11"/>
      <c r="Q45" s="11"/>
      <c r="R45" s="11"/>
      <c r="S45" s="11"/>
      <c r="T45" s="11"/>
      <c r="U45" s="11"/>
      <c r="V45" s="11"/>
      <c r="W45" s="11"/>
      <c r="X45" s="11"/>
    </row>
    <row r="46" spans="1:24" x14ac:dyDescent="0.2">
      <c r="A46" s="11"/>
      <c r="B46" s="11"/>
      <c r="C46" s="11"/>
      <c r="D46" s="11"/>
      <c r="E46" s="11"/>
      <c r="F46" s="11"/>
      <c r="G46" s="11"/>
      <c r="H46" s="11"/>
      <c r="I46" s="11"/>
      <c r="J46" s="11"/>
      <c r="K46" s="11"/>
      <c r="L46" s="11"/>
      <c r="M46" s="11"/>
      <c r="N46" s="11"/>
      <c r="O46" s="11"/>
      <c r="P46" s="11"/>
      <c r="Q46" s="11"/>
      <c r="R46" s="11"/>
      <c r="S46" s="11"/>
      <c r="T46" s="11"/>
      <c r="U46" s="11"/>
      <c r="V46" s="11"/>
      <c r="W46" s="11"/>
      <c r="X46" s="11"/>
    </row>
    <row r="47" spans="1:24" x14ac:dyDescent="0.2">
      <c r="A47" s="11"/>
      <c r="B47" s="11"/>
      <c r="C47" s="11"/>
      <c r="D47" s="11"/>
      <c r="E47" s="11"/>
      <c r="F47" s="11"/>
      <c r="G47" s="11"/>
      <c r="H47" s="11"/>
      <c r="I47" s="11"/>
      <c r="J47" s="11"/>
      <c r="K47" s="11"/>
      <c r="L47" s="11"/>
      <c r="M47" s="11"/>
      <c r="N47" s="11"/>
      <c r="O47" s="11"/>
      <c r="P47" s="11"/>
      <c r="Q47" s="11"/>
      <c r="R47" s="11"/>
      <c r="S47" s="11"/>
      <c r="T47" s="11"/>
      <c r="U47" s="11"/>
      <c r="V47" s="11"/>
      <c r="W47" s="11"/>
      <c r="X47" s="11"/>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1"/>
  <sheetViews>
    <sheetView tabSelected="1" zoomScaleNormal="100" zoomScalePageLayoutView="125" workbookViewId="0">
      <pane ySplit="1" topLeftCell="A3" activePane="bottomLeft" state="frozen"/>
      <selection pane="bottomLeft" activeCell="H16" sqref="H16"/>
    </sheetView>
  </sheetViews>
  <sheetFormatPr baseColWidth="10" defaultColWidth="10.6640625" defaultRowHeight="21" x14ac:dyDescent="0.25"/>
  <cols>
    <col min="1" max="2" width="6" style="2" customWidth="1"/>
    <col min="3" max="4" width="7.5" style="2" customWidth="1"/>
    <col min="5" max="5" width="94" customWidth="1"/>
    <col min="6" max="6" width="14.33203125" customWidth="1"/>
    <col min="7" max="7" width="2.33203125" customWidth="1"/>
    <col min="8" max="8" width="54" customWidth="1"/>
  </cols>
  <sheetData>
    <row r="1" spans="1:8" x14ac:dyDescent="0.25">
      <c r="G1" s="11"/>
    </row>
    <row r="2" spans="1:8" ht="10" customHeight="1" x14ac:dyDescent="0.25">
      <c r="G2" s="11"/>
    </row>
    <row r="3" spans="1:8" ht="180" customHeight="1" x14ac:dyDescent="0.25">
      <c r="A3" s="150" t="s">
        <v>0</v>
      </c>
      <c r="B3" s="150" t="s">
        <v>1</v>
      </c>
      <c r="C3" s="150" t="s">
        <v>343</v>
      </c>
      <c r="D3" s="150" t="s">
        <v>2</v>
      </c>
      <c r="E3" s="151" t="s">
        <v>378</v>
      </c>
      <c r="F3" s="3" t="s">
        <v>27</v>
      </c>
      <c r="G3" s="11"/>
      <c r="H3" s="4" t="s">
        <v>344</v>
      </c>
    </row>
    <row r="4" spans="1:8" x14ac:dyDescent="0.25">
      <c r="A4" s="152"/>
      <c r="B4" s="153"/>
      <c r="C4" s="153"/>
      <c r="D4" s="153"/>
      <c r="E4" s="149" t="s">
        <v>28</v>
      </c>
      <c r="F4" s="6">
        <f>SUMIF(D8:D91,"&lt;&gt;", F8:F91)</f>
        <v>4636549.5599999996</v>
      </c>
      <c r="G4" s="11"/>
      <c r="H4" s="11"/>
    </row>
    <row r="5" spans="1:8" x14ac:dyDescent="0.25">
      <c r="A5" s="152"/>
      <c r="B5" s="153"/>
      <c r="C5" s="153"/>
      <c r="D5" s="153"/>
      <c r="E5" s="149" t="s">
        <v>346</v>
      </c>
      <c r="F5" s="6">
        <f>'START HERE'!F5</f>
        <v>231827.47800855164</v>
      </c>
      <c r="G5" s="11"/>
      <c r="H5" s="11"/>
    </row>
    <row r="6" spans="1:8" x14ac:dyDescent="0.25">
      <c r="A6" s="152"/>
      <c r="B6" s="153"/>
      <c r="C6" s="153"/>
      <c r="D6" s="153"/>
      <c r="E6" s="149" t="s">
        <v>33</v>
      </c>
      <c r="F6" s="28">
        <f>('START HERE'!F4-F4)</f>
        <v>1.7103273421525955E-4</v>
      </c>
      <c r="G6" s="11"/>
      <c r="H6" s="11"/>
    </row>
    <row r="7" spans="1:8" x14ac:dyDescent="0.25">
      <c r="B7" s="13"/>
      <c r="C7" s="13"/>
      <c r="D7" s="13"/>
      <c r="E7" s="14" t="s">
        <v>26</v>
      </c>
      <c r="F7" s="11"/>
      <c r="G7" s="11"/>
    </row>
    <row r="8" spans="1:8" ht="22" customHeight="1" x14ac:dyDescent="0.2">
      <c r="A8" s="5">
        <v>1</v>
      </c>
      <c r="B8" s="5">
        <v>1</v>
      </c>
      <c r="C8" s="5" t="s">
        <v>338</v>
      </c>
      <c r="D8" s="5">
        <v>111</v>
      </c>
      <c r="E8" s="8" t="s">
        <v>400</v>
      </c>
      <c r="F8" s="10">
        <v>91296</v>
      </c>
      <c r="G8" s="12"/>
      <c r="H8" s="146"/>
    </row>
    <row r="9" spans="1:8" ht="22" customHeight="1" x14ac:dyDescent="0.2">
      <c r="A9" s="5"/>
      <c r="B9" s="5"/>
      <c r="C9" s="5" t="s">
        <v>338</v>
      </c>
      <c r="D9" s="5" t="s">
        <v>3</v>
      </c>
      <c r="E9" s="8" t="s">
        <v>390</v>
      </c>
      <c r="F9" s="10">
        <v>56704</v>
      </c>
      <c r="G9" s="12"/>
      <c r="H9" s="146"/>
    </row>
    <row r="10" spans="1:8" ht="22" customHeight="1" x14ac:dyDescent="0.2">
      <c r="A10" s="5">
        <v>2</v>
      </c>
      <c r="B10" s="5">
        <v>2</v>
      </c>
      <c r="C10" s="5" t="s">
        <v>338</v>
      </c>
      <c r="D10" s="5">
        <v>111</v>
      </c>
      <c r="E10" s="8" t="s">
        <v>391</v>
      </c>
      <c r="F10" s="10">
        <v>131474</v>
      </c>
      <c r="G10" s="12"/>
      <c r="H10" s="146"/>
    </row>
    <row r="11" spans="1:8" ht="22" customHeight="1" x14ac:dyDescent="0.2">
      <c r="A11" s="5"/>
      <c r="B11" s="5"/>
      <c r="C11" s="5" t="s">
        <v>338</v>
      </c>
      <c r="D11" s="5" t="s">
        <v>3</v>
      </c>
      <c r="E11" s="8" t="s">
        <v>392</v>
      </c>
      <c r="F11" s="10">
        <v>82526</v>
      </c>
      <c r="G11" s="12"/>
      <c r="H11" s="146"/>
    </row>
    <row r="12" spans="1:8" ht="22" customHeight="1" x14ac:dyDescent="0.2">
      <c r="A12" s="5">
        <v>3</v>
      </c>
      <c r="B12" s="5">
        <v>8</v>
      </c>
      <c r="C12" s="5" t="s">
        <v>338</v>
      </c>
      <c r="D12" s="5">
        <v>112</v>
      </c>
      <c r="E12" s="8" t="s">
        <v>401</v>
      </c>
      <c r="F12" s="10">
        <v>179320</v>
      </c>
      <c r="G12" s="12"/>
      <c r="H12" s="146"/>
    </row>
    <row r="13" spans="1:8" ht="22" customHeight="1" x14ac:dyDescent="0.2">
      <c r="A13" s="5"/>
      <c r="B13" s="5"/>
      <c r="C13" s="5" t="s">
        <v>338</v>
      </c>
      <c r="D13" s="5" t="s">
        <v>3</v>
      </c>
      <c r="E13" s="8" t="s">
        <v>393</v>
      </c>
      <c r="F13" s="10">
        <v>196880</v>
      </c>
      <c r="G13" s="12"/>
      <c r="H13" s="146"/>
    </row>
    <row r="14" spans="1:8" ht="22" customHeight="1" x14ac:dyDescent="0.2">
      <c r="A14" s="5">
        <v>4</v>
      </c>
      <c r="B14" s="5">
        <v>4</v>
      </c>
      <c r="C14" s="5" t="s">
        <v>367</v>
      </c>
      <c r="D14" s="5">
        <v>111</v>
      </c>
      <c r="E14" s="8" t="s">
        <v>395</v>
      </c>
      <c r="F14" s="10">
        <v>262948</v>
      </c>
      <c r="G14" s="12"/>
      <c r="H14" s="146"/>
    </row>
    <row r="15" spans="1:8" ht="22" customHeight="1" x14ac:dyDescent="0.2">
      <c r="A15" s="5"/>
      <c r="B15" s="5"/>
      <c r="C15" s="5" t="s">
        <v>367</v>
      </c>
      <c r="D15" s="5" t="s">
        <v>3</v>
      </c>
      <c r="E15" s="8" t="s">
        <v>394</v>
      </c>
      <c r="F15" s="10">
        <v>165052</v>
      </c>
      <c r="G15" s="12"/>
      <c r="H15" s="146"/>
    </row>
    <row r="16" spans="1:8" ht="22" customHeight="1" x14ac:dyDescent="0.2">
      <c r="A16" s="5" t="s">
        <v>389</v>
      </c>
      <c r="B16" s="5"/>
      <c r="C16" s="5" t="s">
        <v>367</v>
      </c>
      <c r="D16" s="5" t="s">
        <v>9</v>
      </c>
      <c r="E16" s="8" t="s">
        <v>385</v>
      </c>
      <c r="F16" s="10">
        <v>12000</v>
      </c>
      <c r="G16" s="12"/>
      <c r="H16" s="146"/>
    </row>
    <row r="17" spans="1:8" ht="22" customHeight="1" x14ac:dyDescent="0.2">
      <c r="A17" s="5">
        <v>5</v>
      </c>
      <c r="B17" s="5"/>
      <c r="C17" s="5" t="s">
        <v>367</v>
      </c>
      <c r="D17" s="5" t="s">
        <v>9</v>
      </c>
      <c r="E17" s="8" t="s">
        <v>386</v>
      </c>
      <c r="F17" s="10">
        <v>154000</v>
      </c>
      <c r="G17" s="12"/>
      <c r="H17" s="146"/>
    </row>
    <row r="18" spans="1:8" ht="22" customHeight="1" x14ac:dyDescent="0.2">
      <c r="A18" s="5">
        <v>6</v>
      </c>
      <c r="B18" s="5">
        <v>7</v>
      </c>
      <c r="C18" s="5" t="s">
        <v>367</v>
      </c>
      <c r="D18" s="5">
        <v>111</v>
      </c>
      <c r="E18" s="8" t="s">
        <v>412</v>
      </c>
      <c r="F18" s="10">
        <v>460159</v>
      </c>
      <c r="G18" s="12"/>
      <c r="H18" s="146"/>
    </row>
    <row r="19" spans="1:8" ht="22" customHeight="1" x14ac:dyDescent="0.2">
      <c r="A19" s="5"/>
      <c r="B19" s="5"/>
      <c r="C19" s="5" t="s">
        <v>367</v>
      </c>
      <c r="D19" s="5" t="s">
        <v>3</v>
      </c>
      <c r="E19" s="8" t="s">
        <v>413</v>
      </c>
      <c r="F19" s="10">
        <v>288841</v>
      </c>
      <c r="G19" s="12"/>
      <c r="H19" s="146"/>
    </row>
    <row r="20" spans="1:8" ht="22" customHeight="1" x14ac:dyDescent="0.2">
      <c r="A20" s="5"/>
      <c r="B20" s="5">
        <v>5</v>
      </c>
      <c r="C20" s="5" t="s">
        <v>367</v>
      </c>
      <c r="D20" s="5">
        <v>111</v>
      </c>
      <c r="E20" s="8" t="s">
        <v>411</v>
      </c>
      <c r="F20" s="10">
        <v>105000</v>
      </c>
      <c r="G20" s="12"/>
      <c r="H20" s="146"/>
    </row>
    <row r="21" spans="1:8" ht="22" customHeight="1" x14ac:dyDescent="0.2">
      <c r="A21" s="5"/>
      <c r="B21" s="5"/>
      <c r="C21" s="5" t="s">
        <v>367</v>
      </c>
      <c r="D21" s="5" t="s">
        <v>3</v>
      </c>
      <c r="E21" s="8" t="s">
        <v>414</v>
      </c>
      <c r="F21" s="10">
        <v>120000</v>
      </c>
      <c r="G21" s="12"/>
      <c r="H21" s="146"/>
    </row>
    <row r="22" spans="1:8" ht="22" customHeight="1" x14ac:dyDescent="0.2">
      <c r="A22" s="5">
        <v>7</v>
      </c>
      <c r="B22" s="5">
        <v>2</v>
      </c>
      <c r="C22" s="5" t="s">
        <v>367</v>
      </c>
      <c r="D22" s="5">
        <v>111</v>
      </c>
      <c r="E22" s="8" t="s">
        <v>396</v>
      </c>
      <c r="F22" s="10">
        <v>131474</v>
      </c>
      <c r="G22" s="12"/>
      <c r="H22" s="146"/>
    </row>
    <row r="23" spans="1:8" ht="22" customHeight="1" x14ac:dyDescent="0.2">
      <c r="A23" s="5"/>
      <c r="B23" s="5"/>
      <c r="C23" s="5" t="s">
        <v>367</v>
      </c>
      <c r="D23" s="5" t="s">
        <v>3</v>
      </c>
      <c r="E23" s="8" t="s">
        <v>397</v>
      </c>
      <c r="F23" s="10">
        <v>82526</v>
      </c>
      <c r="G23" s="12"/>
      <c r="H23" s="146"/>
    </row>
    <row r="24" spans="1:8" ht="22" customHeight="1" x14ac:dyDescent="0.2">
      <c r="A24" s="5">
        <v>8</v>
      </c>
      <c r="B24" s="5">
        <v>6</v>
      </c>
      <c r="C24" s="5" t="s">
        <v>337</v>
      </c>
      <c r="D24" s="5">
        <v>111</v>
      </c>
      <c r="E24" s="8" t="s">
        <v>398</v>
      </c>
      <c r="F24" s="10">
        <v>394422</v>
      </c>
      <c r="G24" s="12"/>
      <c r="H24" s="146"/>
    </row>
    <row r="25" spans="1:8" ht="22" customHeight="1" x14ac:dyDescent="0.2">
      <c r="A25" s="5"/>
      <c r="B25" s="5"/>
      <c r="C25" s="5" t="s">
        <v>337</v>
      </c>
      <c r="D25" s="5" t="s">
        <v>3</v>
      </c>
      <c r="E25" s="8" t="s">
        <v>399</v>
      </c>
      <c r="F25" s="10">
        <v>247578</v>
      </c>
      <c r="G25" s="12"/>
      <c r="H25" s="146"/>
    </row>
    <row r="26" spans="1:8" ht="22" customHeight="1" x14ac:dyDescent="0.2">
      <c r="A26" s="5">
        <f>IF(E24 &lt;&gt;"", (A24+1),"")</f>
        <v>9</v>
      </c>
      <c r="B26" s="5">
        <v>6</v>
      </c>
      <c r="C26" s="5" t="s">
        <v>337</v>
      </c>
      <c r="D26" s="5">
        <v>111</v>
      </c>
      <c r="E26" s="8" t="s">
        <v>406</v>
      </c>
      <c r="F26" s="10">
        <v>262948</v>
      </c>
      <c r="G26" s="12"/>
      <c r="H26" s="146"/>
    </row>
    <row r="27" spans="1:8" ht="22" customHeight="1" x14ac:dyDescent="0.2">
      <c r="A27" s="5"/>
      <c r="B27" s="5"/>
      <c r="C27" s="5" t="s">
        <v>337</v>
      </c>
      <c r="D27" s="5" t="s">
        <v>3</v>
      </c>
      <c r="E27" s="8" t="s">
        <v>407</v>
      </c>
      <c r="F27" s="10">
        <v>165052</v>
      </c>
      <c r="G27" s="12"/>
      <c r="H27" s="146"/>
    </row>
    <row r="28" spans="1:8" ht="22" customHeight="1" x14ac:dyDescent="0.2">
      <c r="A28" s="5"/>
      <c r="B28" s="5"/>
      <c r="C28" s="5" t="s">
        <v>337</v>
      </c>
      <c r="D28" s="5">
        <v>111</v>
      </c>
      <c r="E28" s="8" t="s">
        <v>402</v>
      </c>
      <c r="F28" s="10">
        <v>136606</v>
      </c>
      <c r="G28" s="12"/>
      <c r="H28" s="146"/>
    </row>
    <row r="29" spans="1:8" ht="22" customHeight="1" x14ac:dyDescent="0.2">
      <c r="A29" s="5"/>
      <c r="B29" s="5"/>
      <c r="C29" s="5" t="s">
        <v>337</v>
      </c>
      <c r="D29" s="5" t="s">
        <v>3</v>
      </c>
      <c r="E29" s="8" t="s">
        <v>403</v>
      </c>
      <c r="F29" s="10">
        <v>92270</v>
      </c>
      <c r="G29" s="12"/>
      <c r="H29" s="146"/>
    </row>
    <row r="30" spans="1:8" ht="31" customHeight="1" x14ac:dyDescent="0.2">
      <c r="A30" s="5">
        <f>IF(E26 &lt;&gt;"", (A26+1),"")</f>
        <v>10</v>
      </c>
      <c r="B30" s="5">
        <v>5</v>
      </c>
      <c r="C30" s="5" t="s">
        <v>337</v>
      </c>
      <c r="D30" s="5">
        <v>111</v>
      </c>
      <c r="E30" s="8" t="s">
        <v>404</v>
      </c>
      <c r="F30" s="10">
        <v>328685</v>
      </c>
      <c r="G30" s="12"/>
      <c r="H30" s="146"/>
    </row>
    <row r="31" spans="1:8" ht="29" customHeight="1" x14ac:dyDescent="0.2">
      <c r="A31" s="5"/>
      <c r="B31" s="5"/>
      <c r="C31" s="5" t="s">
        <v>337</v>
      </c>
      <c r="D31" s="5" t="s">
        <v>3</v>
      </c>
      <c r="E31" s="8" t="s">
        <v>405</v>
      </c>
      <c r="F31" s="10">
        <v>206315</v>
      </c>
      <c r="G31" s="12"/>
      <c r="H31" s="146"/>
    </row>
    <row r="32" spans="1:8" ht="22" customHeight="1" x14ac:dyDescent="0.2">
      <c r="A32" s="5">
        <f>IF(E30 &lt;&gt;"", (A30+1),"")</f>
        <v>11</v>
      </c>
      <c r="B32" s="5"/>
      <c r="C32" s="5" t="s">
        <v>338</v>
      </c>
      <c r="D32" s="5" t="s">
        <v>9</v>
      </c>
      <c r="E32" s="8" t="s">
        <v>388</v>
      </c>
      <c r="F32" s="10">
        <v>10000</v>
      </c>
      <c r="G32" s="12"/>
      <c r="H32" s="146"/>
    </row>
    <row r="33" spans="1:8" ht="22" customHeight="1" x14ac:dyDescent="0.2">
      <c r="A33" s="5">
        <v>12</v>
      </c>
      <c r="B33" s="5"/>
      <c r="C33" s="5" t="s">
        <v>367</v>
      </c>
      <c r="D33" s="5" t="s">
        <v>9</v>
      </c>
      <c r="E33" s="8" t="s">
        <v>387</v>
      </c>
      <c r="F33" s="10">
        <v>15000</v>
      </c>
      <c r="G33" s="12"/>
      <c r="H33" s="146"/>
    </row>
    <row r="34" spans="1:8" ht="46" customHeight="1" x14ac:dyDescent="0.2">
      <c r="A34" s="5">
        <v>13</v>
      </c>
      <c r="B34" s="5"/>
      <c r="C34" s="5" t="s">
        <v>339</v>
      </c>
      <c r="D34" s="5">
        <v>111</v>
      </c>
      <c r="E34" s="8" t="s">
        <v>408</v>
      </c>
      <c r="F34" s="10">
        <v>140000</v>
      </c>
      <c r="G34" s="12"/>
      <c r="H34" s="146"/>
    </row>
    <row r="35" spans="1:8" ht="47" customHeight="1" x14ac:dyDescent="0.2">
      <c r="A35" s="5"/>
      <c r="B35" s="5"/>
      <c r="C35" s="5" t="s">
        <v>339</v>
      </c>
      <c r="D35" s="5" t="s">
        <v>3</v>
      </c>
      <c r="E35" s="8" t="s">
        <v>409</v>
      </c>
      <c r="F35" s="10">
        <v>67473.56</v>
      </c>
      <c r="G35" s="12"/>
      <c r="H35" s="146"/>
    </row>
    <row r="36" spans="1:8" ht="47" customHeight="1" x14ac:dyDescent="0.2">
      <c r="A36" s="5"/>
      <c r="B36" s="5"/>
      <c r="C36" s="5" t="s">
        <v>339</v>
      </c>
      <c r="D36" s="5" t="s">
        <v>9</v>
      </c>
      <c r="E36" s="8" t="s">
        <v>410</v>
      </c>
      <c r="F36" s="10">
        <v>50000</v>
      </c>
      <c r="G36" s="12"/>
      <c r="H36" s="146"/>
    </row>
    <row r="37" spans="1:8" ht="22" customHeight="1" x14ac:dyDescent="0.2">
      <c r="A37" s="5"/>
      <c r="B37" s="5"/>
      <c r="C37" s="5"/>
      <c r="D37" s="5"/>
      <c r="E37" s="8"/>
      <c r="F37" s="10"/>
      <c r="G37" s="12"/>
      <c r="H37" s="146"/>
    </row>
    <row r="38" spans="1:8" ht="22" customHeight="1" x14ac:dyDescent="0.2">
      <c r="A38" s="5" t="str">
        <f t="shared" ref="A38:A53" si="0">IF(E37 &lt;&gt;"", (A37+1),"")</f>
        <v/>
      </c>
      <c r="B38" s="5"/>
      <c r="C38" s="5"/>
      <c r="D38" s="5"/>
      <c r="E38" s="8"/>
      <c r="F38" s="10"/>
      <c r="G38" s="12"/>
      <c r="H38" s="146"/>
    </row>
    <row r="39" spans="1:8" ht="22" customHeight="1" x14ac:dyDescent="0.2">
      <c r="A39" s="5" t="str">
        <f t="shared" si="0"/>
        <v/>
      </c>
      <c r="B39" s="5"/>
      <c r="C39" s="5"/>
      <c r="D39" s="5"/>
      <c r="E39" s="8"/>
      <c r="F39" s="10"/>
      <c r="G39" s="12"/>
      <c r="H39" s="146"/>
    </row>
    <row r="40" spans="1:8" ht="22" customHeight="1" x14ac:dyDescent="0.2">
      <c r="A40" s="5" t="str">
        <f t="shared" si="0"/>
        <v/>
      </c>
      <c r="B40" s="5"/>
      <c r="C40" s="5"/>
      <c r="D40" s="5"/>
      <c r="E40" s="8"/>
      <c r="F40" s="10"/>
      <c r="G40" s="12"/>
      <c r="H40" s="146"/>
    </row>
    <row r="41" spans="1:8" ht="22" customHeight="1" x14ac:dyDescent="0.2">
      <c r="A41" s="5" t="str">
        <f t="shared" si="0"/>
        <v/>
      </c>
      <c r="B41" s="5"/>
      <c r="C41" s="5"/>
      <c r="D41" s="5"/>
      <c r="E41" s="8"/>
      <c r="F41" s="10"/>
      <c r="G41" s="12"/>
      <c r="H41" s="146"/>
    </row>
    <row r="42" spans="1:8" ht="22" customHeight="1" x14ac:dyDescent="0.2">
      <c r="A42" s="5" t="str">
        <f t="shared" si="0"/>
        <v/>
      </c>
      <c r="B42" s="5"/>
      <c r="C42" s="5"/>
      <c r="D42" s="5"/>
      <c r="E42" s="8"/>
      <c r="F42" s="10"/>
      <c r="G42" s="12"/>
      <c r="H42" s="146"/>
    </row>
    <row r="43" spans="1:8" ht="22" customHeight="1" x14ac:dyDescent="0.2">
      <c r="A43" s="5" t="str">
        <f t="shared" si="0"/>
        <v/>
      </c>
      <c r="B43" s="5"/>
      <c r="C43" s="5"/>
      <c r="D43" s="5"/>
      <c r="E43" s="8"/>
      <c r="F43" s="10"/>
      <c r="G43" s="12"/>
      <c r="H43" s="146"/>
    </row>
    <row r="44" spans="1:8" ht="22" customHeight="1" x14ac:dyDescent="0.2">
      <c r="A44" s="5" t="str">
        <f t="shared" si="0"/>
        <v/>
      </c>
      <c r="B44" s="5"/>
      <c r="C44" s="5"/>
      <c r="D44" s="5"/>
      <c r="E44" s="8"/>
      <c r="F44" s="10"/>
      <c r="G44" s="12"/>
      <c r="H44" s="146"/>
    </row>
    <row r="45" spans="1:8" ht="22" customHeight="1" x14ac:dyDescent="0.2">
      <c r="A45" s="5" t="str">
        <f t="shared" si="0"/>
        <v/>
      </c>
      <c r="B45" s="5"/>
      <c r="C45" s="5"/>
      <c r="D45" s="5"/>
      <c r="E45" s="8"/>
      <c r="F45" s="10"/>
      <c r="G45" s="12"/>
      <c r="H45" s="146"/>
    </row>
    <row r="46" spans="1:8" ht="22" customHeight="1" x14ac:dyDescent="0.2">
      <c r="A46" s="5" t="str">
        <f t="shared" si="0"/>
        <v/>
      </c>
      <c r="B46" s="5"/>
      <c r="C46" s="5"/>
      <c r="D46" s="5"/>
      <c r="E46" s="8"/>
      <c r="F46" s="10"/>
      <c r="G46" s="12"/>
      <c r="H46" s="146"/>
    </row>
    <row r="47" spans="1:8" ht="22" customHeight="1" x14ac:dyDescent="0.2">
      <c r="A47" s="5" t="str">
        <f t="shared" si="0"/>
        <v/>
      </c>
      <c r="B47" s="5"/>
      <c r="C47" s="5"/>
      <c r="D47" s="5"/>
      <c r="E47" s="8"/>
      <c r="F47" s="10"/>
      <c r="G47" s="12"/>
      <c r="H47" s="146"/>
    </row>
    <row r="48" spans="1:8" ht="22" customHeight="1" x14ac:dyDescent="0.2">
      <c r="A48" s="5" t="str">
        <f t="shared" si="0"/>
        <v/>
      </c>
      <c r="B48" s="5"/>
      <c r="C48" s="5"/>
      <c r="D48" s="5"/>
      <c r="E48" s="8"/>
      <c r="F48" s="10"/>
      <c r="G48" s="12"/>
      <c r="H48" s="146"/>
    </row>
    <row r="49" spans="1:8" ht="22" customHeight="1" x14ac:dyDescent="0.2">
      <c r="A49" s="5" t="str">
        <f t="shared" si="0"/>
        <v/>
      </c>
      <c r="B49" s="5"/>
      <c r="C49" s="5"/>
      <c r="D49" s="5"/>
      <c r="E49" s="8"/>
      <c r="F49" s="10"/>
      <c r="G49" s="12"/>
      <c r="H49" s="146"/>
    </row>
    <row r="50" spans="1:8" ht="22" customHeight="1" x14ac:dyDescent="0.2">
      <c r="A50" s="5" t="str">
        <f t="shared" si="0"/>
        <v/>
      </c>
      <c r="B50" s="5"/>
      <c r="C50" s="5"/>
      <c r="D50" s="5"/>
      <c r="E50" s="8"/>
      <c r="F50" s="10"/>
      <c r="G50" s="12"/>
      <c r="H50" s="146"/>
    </row>
    <row r="51" spans="1:8" ht="22" customHeight="1" x14ac:dyDescent="0.2">
      <c r="A51" s="5" t="str">
        <f t="shared" si="0"/>
        <v/>
      </c>
      <c r="B51" s="5"/>
      <c r="C51" s="5"/>
      <c r="D51" s="5"/>
      <c r="E51" s="8"/>
      <c r="F51" s="10"/>
      <c r="G51" s="12"/>
      <c r="H51" s="146"/>
    </row>
    <row r="52" spans="1:8" ht="22" customHeight="1" x14ac:dyDescent="0.2">
      <c r="A52" s="5" t="str">
        <f t="shared" si="0"/>
        <v/>
      </c>
      <c r="B52" s="5"/>
      <c r="C52" s="5"/>
      <c r="D52" s="5"/>
      <c r="E52" s="8"/>
      <c r="F52" s="10"/>
      <c r="G52" s="12"/>
      <c r="H52" s="146"/>
    </row>
    <row r="53" spans="1:8" ht="22" customHeight="1" x14ac:dyDescent="0.2">
      <c r="A53" s="5" t="str">
        <f t="shared" si="0"/>
        <v/>
      </c>
      <c r="B53" s="5"/>
      <c r="C53" s="5"/>
      <c r="D53" s="5"/>
      <c r="E53" s="8"/>
      <c r="F53" s="10"/>
      <c r="G53" s="12"/>
      <c r="H53" s="146"/>
    </row>
    <row r="54" spans="1:8" ht="22" customHeight="1" x14ac:dyDescent="0.2">
      <c r="A54" s="5" t="str">
        <f t="shared" ref="A54:A85" si="1">IF(E53 &lt;&gt;"", (A53+1),"")</f>
        <v/>
      </c>
      <c r="B54" s="5"/>
      <c r="C54" s="5"/>
      <c r="D54" s="5"/>
      <c r="E54" s="8"/>
      <c r="F54" s="10"/>
      <c r="G54" s="12"/>
      <c r="H54" s="146"/>
    </row>
    <row r="55" spans="1:8" ht="22" customHeight="1" x14ac:dyDescent="0.2">
      <c r="A55" s="5" t="str">
        <f t="shared" si="1"/>
        <v/>
      </c>
      <c r="B55" s="5"/>
      <c r="C55" s="5"/>
      <c r="D55" s="5"/>
      <c r="E55" s="8"/>
      <c r="F55" s="10"/>
      <c r="G55" s="12"/>
      <c r="H55" s="146"/>
    </row>
    <row r="56" spans="1:8" ht="22" customHeight="1" x14ac:dyDescent="0.2">
      <c r="A56" s="5" t="str">
        <f t="shared" si="1"/>
        <v/>
      </c>
      <c r="B56" s="5"/>
      <c r="C56" s="5"/>
      <c r="D56" s="5"/>
      <c r="E56" s="8"/>
      <c r="F56" s="10"/>
      <c r="G56" s="12"/>
      <c r="H56" s="146"/>
    </row>
    <row r="57" spans="1:8" ht="22" customHeight="1" x14ac:dyDescent="0.2">
      <c r="A57" s="5" t="str">
        <f t="shared" si="1"/>
        <v/>
      </c>
      <c r="B57" s="5"/>
      <c r="C57" s="5"/>
      <c r="D57" s="5"/>
      <c r="E57" s="8"/>
      <c r="F57" s="10"/>
      <c r="G57" s="12"/>
      <c r="H57" s="146"/>
    </row>
    <row r="58" spans="1:8" ht="22" customHeight="1" x14ac:dyDescent="0.2">
      <c r="A58" s="5" t="str">
        <f t="shared" si="1"/>
        <v/>
      </c>
      <c r="B58" s="5"/>
      <c r="C58" s="5"/>
      <c r="D58" s="5"/>
      <c r="E58" s="8"/>
      <c r="F58" s="10"/>
      <c r="G58" s="12"/>
      <c r="H58" s="146"/>
    </row>
    <row r="59" spans="1:8" ht="22" customHeight="1" x14ac:dyDescent="0.2">
      <c r="A59" s="5" t="str">
        <f t="shared" si="1"/>
        <v/>
      </c>
      <c r="B59" s="5"/>
      <c r="C59" s="5"/>
      <c r="D59" s="5"/>
      <c r="E59" s="8"/>
      <c r="F59" s="10"/>
      <c r="G59" s="12"/>
      <c r="H59" s="146"/>
    </row>
    <row r="60" spans="1:8" ht="22" customHeight="1" x14ac:dyDescent="0.2">
      <c r="A60" s="5" t="str">
        <f t="shared" si="1"/>
        <v/>
      </c>
      <c r="B60" s="5"/>
      <c r="C60" s="5"/>
      <c r="D60" s="5"/>
      <c r="E60" s="8"/>
      <c r="F60" s="10"/>
      <c r="G60" s="12"/>
      <c r="H60" s="146"/>
    </row>
    <row r="61" spans="1:8" ht="22" customHeight="1" x14ac:dyDescent="0.2">
      <c r="A61" s="5" t="str">
        <f t="shared" si="1"/>
        <v/>
      </c>
      <c r="B61" s="5"/>
      <c r="C61" s="5"/>
      <c r="D61" s="5"/>
      <c r="E61" s="8"/>
      <c r="F61" s="10"/>
      <c r="G61" s="12"/>
      <c r="H61" s="146"/>
    </row>
    <row r="62" spans="1:8" ht="22" customHeight="1" x14ac:dyDescent="0.2">
      <c r="A62" s="5" t="str">
        <f t="shared" si="1"/>
        <v/>
      </c>
      <c r="B62" s="5"/>
      <c r="C62" s="5"/>
      <c r="D62" s="5"/>
      <c r="E62" s="8"/>
      <c r="F62" s="10"/>
      <c r="G62" s="12"/>
      <c r="H62" s="146"/>
    </row>
    <row r="63" spans="1:8" ht="22" customHeight="1" x14ac:dyDescent="0.2">
      <c r="A63" s="5" t="str">
        <f t="shared" si="1"/>
        <v/>
      </c>
      <c r="B63" s="5"/>
      <c r="C63" s="5"/>
      <c r="D63" s="5"/>
      <c r="E63" s="8"/>
      <c r="F63" s="10"/>
      <c r="G63" s="12"/>
      <c r="H63" s="146"/>
    </row>
    <row r="64" spans="1:8" ht="22" customHeight="1" x14ac:dyDescent="0.2">
      <c r="A64" s="5" t="str">
        <f t="shared" si="1"/>
        <v/>
      </c>
      <c r="B64" s="5"/>
      <c r="C64" s="5"/>
      <c r="D64" s="5"/>
      <c r="E64" s="8"/>
      <c r="F64" s="10"/>
      <c r="G64" s="12"/>
      <c r="H64" s="146"/>
    </row>
    <row r="65" spans="1:8" ht="22" customHeight="1" x14ac:dyDescent="0.2">
      <c r="A65" s="5" t="str">
        <f t="shared" si="1"/>
        <v/>
      </c>
      <c r="B65" s="5"/>
      <c r="C65" s="5"/>
      <c r="D65" s="5"/>
      <c r="E65" s="8"/>
      <c r="F65" s="10"/>
      <c r="G65" s="12"/>
      <c r="H65" s="146"/>
    </row>
    <row r="66" spans="1:8" ht="22" customHeight="1" x14ac:dyDescent="0.2">
      <c r="A66" s="5" t="str">
        <f t="shared" si="1"/>
        <v/>
      </c>
      <c r="B66" s="5"/>
      <c r="C66" s="5"/>
      <c r="D66" s="5"/>
      <c r="E66" s="8"/>
      <c r="F66" s="10"/>
      <c r="G66" s="12"/>
      <c r="H66" s="146"/>
    </row>
    <row r="67" spans="1:8" ht="22" customHeight="1" x14ac:dyDescent="0.2">
      <c r="A67" s="5" t="str">
        <f t="shared" si="1"/>
        <v/>
      </c>
      <c r="B67" s="5"/>
      <c r="C67" s="5"/>
      <c r="D67" s="5"/>
      <c r="E67" s="8"/>
      <c r="F67" s="10"/>
      <c r="G67" s="12"/>
      <c r="H67" s="146"/>
    </row>
    <row r="68" spans="1:8" ht="22" customHeight="1" x14ac:dyDescent="0.2">
      <c r="A68" s="5" t="str">
        <f t="shared" si="1"/>
        <v/>
      </c>
      <c r="B68" s="5"/>
      <c r="C68" s="5"/>
      <c r="D68" s="5"/>
      <c r="E68" s="8"/>
      <c r="F68" s="10"/>
      <c r="G68" s="12"/>
      <c r="H68" s="146"/>
    </row>
    <row r="69" spans="1:8" ht="22" customHeight="1" x14ac:dyDescent="0.2">
      <c r="A69" s="5" t="str">
        <f t="shared" si="1"/>
        <v/>
      </c>
      <c r="B69" s="5"/>
      <c r="C69" s="5"/>
      <c r="D69" s="5"/>
      <c r="E69" s="8"/>
      <c r="F69" s="10"/>
      <c r="G69" s="12"/>
      <c r="H69" s="146"/>
    </row>
    <row r="70" spans="1:8" ht="22" customHeight="1" x14ac:dyDescent="0.2">
      <c r="A70" s="5" t="str">
        <f t="shared" si="1"/>
        <v/>
      </c>
      <c r="B70" s="5"/>
      <c r="C70" s="5"/>
      <c r="D70" s="5"/>
      <c r="E70" s="8"/>
      <c r="F70" s="10"/>
      <c r="G70" s="12"/>
      <c r="H70" s="146"/>
    </row>
    <row r="71" spans="1:8" ht="22" customHeight="1" x14ac:dyDescent="0.2">
      <c r="A71" s="5" t="str">
        <f t="shared" si="1"/>
        <v/>
      </c>
      <c r="B71" s="5"/>
      <c r="C71" s="5"/>
      <c r="D71" s="5"/>
      <c r="E71" s="8"/>
      <c r="F71" s="10"/>
      <c r="G71" s="12"/>
      <c r="H71" s="146"/>
    </row>
    <row r="72" spans="1:8" ht="22" customHeight="1" x14ac:dyDescent="0.2">
      <c r="A72" s="5" t="str">
        <f t="shared" si="1"/>
        <v/>
      </c>
      <c r="B72" s="5"/>
      <c r="C72" s="5"/>
      <c r="D72" s="5"/>
      <c r="E72" s="8"/>
      <c r="F72" s="10"/>
      <c r="G72" s="12"/>
      <c r="H72" s="146"/>
    </row>
    <row r="73" spans="1:8" ht="22" customHeight="1" x14ac:dyDescent="0.2">
      <c r="A73" s="5" t="str">
        <f t="shared" si="1"/>
        <v/>
      </c>
      <c r="B73" s="5"/>
      <c r="C73" s="5"/>
      <c r="D73" s="5"/>
      <c r="E73" s="8"/>
      <c r="F73" s="10"/>
      <c r="G73" s="12"/>
      <c r="H73" s="146"/>
    </row>
    <row r="74" spans="1:8" ht="22" customHeight="1" x14ac:dyDescent="0.2">
      <c r="A74" s="5" t="str">
        <f t="shared" si="1"/>
        <v/>
      </c>
      <c r="B74" s="5"/>
      <c r="C74" s="5"/>
      <c r="D74" s="5"/>
      <c r="E74" s="8"/>
      <c r="F74" s="10"/>
      <c r="G74" s="12"/>
      <c r="H74" s="146"/>
    </row>
    <row r="75" spans="1:8" ht="22" customHeight="1" x14ac:dyDescent="0.2">
      <c r="A75" s="5" t="str">
        <f t="shared" si="1"/>
        <v/>
      </c>
      <c r="B75" s="5"/>
      <c r="C75" s="5"/>
      <c r="D75" s="5"/>
      <c r="E75" s="8"/>
      <c r="F75" s="10"/>
      <c r="G75" s="12"/>
      <c r="H75" s="146"/>
    </row>
    <row r="76" spans="1:8" ht="22" customHeight="1" x14ac:dyDescent="0.2">
      <c r="A76" s="5" t="str">
        <f t="shared" si="1"/>
        <v/>
      </c>
      <c r="B76" s="5"/>
      <c r="C76" s="5"/>
      <c r="D76" s="5"/>
      <c r="E76" s="9"/>
      <c r="F76" s="10"/>
      <c r="G76" s="12"/>
      <c r="H76" s="146"/>
    </row>
    <row r="77" spans="1:8" ht="22" customHeight="1" x14ac:dyDescent="0.2">
      <c r="A77" s="5" t="str">
        <f t="shared" si="1"/>
        <v/>
      </c>
      <c r="B77" s="5"/>
      <c r="C77" s="5"/>
      <c r="D77" s="5"/>
      <c r="E77" s="9"/>
      <c r="F77" s="10"/>
      <c r="G77" s="12"/>
      <c r="H77" s="146"/>
    </row>
    <row r="78" spans="1:8" ht="22" customHeight="1" x14ac:dyDescent="0.2">
      <c r="A78" s="5" t="str">
        <f t="shared" si="1"/>
        <v/>
      </c>
      <c r="B78" s="5"/>
      <c r="C78" s="5"/>
      <c r="D78" s="5"/>
      <c r="E78" s="9"/>
      <c r="F78" s="10"/>
      <c r="G78" s="12"/>
      <c r="H78" s="146"/>
    </row>
    <row r="79" spans="1:8" ht="22" customHeight="1" x14ac:dyDescent="0.2">
      <c r="A79" s="5" t="str">
        <f t="shared" si="1"/>
        <v/>
      </c>
      <c r="B79" s="5"/>
      <c r="C79" s="5"/>
      <c r="D79" s="5"/>
      <c r="E79" s="9"/>
      <c r="F79" s="10"/>
      <c r="G79" s="12"/>
      <c r="H79" s="146"/>
    </row>
    <row r="80" spans="1:8" ht="22" customHeight="1" x14ac:dyDescent="0.2">
      <c r="A80" s="5" t="str">
        <f t="shared" si="1"/>
        <v/>
      </c>
      <c r="B80" s="5"/>
      <c r="C80" s="5"/>
      <c r="D80" s="5"/>
      <c r="E80" s="9"/>
      <c r="F80" s="10"/>
      <c r="G80" s="12"/>
      <c r="H80" s="146"/>
    </row>
    <row r="81" spans="1:8" ht="22" customHeight="1" x14ac:dyDescent="0.2">
      <c r="A81" s="5" t="str">
        <f t="shared" si="1"/>
        <v/>
      </c>
      <c r="B81" s="5"/>
      <c r="C81" s="5"/>
      <c r="D81" s="5"/>
      <c r="E81" s="9"/>
      <c r="F81" s="10"/>
      <c r="G81" s="12"/>
      <c r="H81" s="146"/>
    </row>
    <row r="82" spans="1:8" ht="22" customHeight="1" x14ac:dyDescent="0.2">
      <c r="A82" s="5" t="str">
        <f t="shared" si="1"/>
        <v/>
      </c>
      <c r="B82" s="5"/>
      <c r="C82" s="5"/>
      <c r="D82" s="5"/>
      <c r="E82" s="9"/>
      <c r="F82" s="10"/>
      <c r="G82" s="12"/>
      <c r="H82" s="146"/>
    </row>
    <row r="83" spans="1:8" ht="22" customHeight="1" x14ac:dyDescent="0.2">
      <c r="A83" s="5" t="str">
        <f t="shared" si="1"/>
        <v/>
      </c>
      <c r="B83" s="5"/>
      <c r="C83" s="5"/>
      <c r="D83" s="5"/>
      <c r="E83" s="9"/>
      <c r="F83" s="10"/>
      <c r="G83" s="12"/>
      <c r="H83" s="146"/>
    </row>
    <row r="84" spans="1:8" ht="22" customHeight="1" x14ac:dyDescent="0.2">
      <c r="A84" s="5" t="str">
        <f t="shared" si="1"/>
        <v/>
      </c>
      <c r="B84" s="5"/>
      <c r="C84" s="5"/>
      <c r="D84" s="5"/>
      <c r="E84" s="9"/>
      <c r="F84" s="10"/>
      <c r="G84" s="12"/>
      <c r="H84" s="146"/>
    </row>
    <row r="85" spans="1:8" ht="22" customHeight="1" x14ac:dyDescent="0.2">
      <c r="A85" s="5" t="str">
        <f t="shared" si="1"/>
        <v/>
      </c>
      <c r="B85" s="5"/>
      <c r="C85" s="5"/>
      <c r="D85" s="5"/>
      <c r="E85" s="9"/>
      <c r="F85" s="10"/>
      <c r="G85" s="12"/>
      <c r="H85" s="146"/>
    </row>
    <row r="86" spans="1:8" ht="22" customHeight="1" x14ac:dyDescent="0.2">
      <c r="A86" s="5" t="str">
        <f t="shared" ref="A86:A91" si="2">IF(E85 &lt;&gt;"", (A85+1),"")</f>
        <v/>
      </c>
      <c r="B86" s="5"/>
      <c r="C86" s="5"/>
      <c r="D86" s="5"/>
      <c r="E86" s="9"/>
      <c r="F86" s="10"/>
      <c r="G86" s="12"/>
      <c r="H86" s="146"/>
    </row>
    <row r="87" spans="1:8" ht="22" customHeight="1" x14ac:dyDescent="0.2">
      <c r="A87" s="5" t="str">
        <f t="shared" si="2"/>
        <v/>
      </c>
      <c r="B87" s="5"/>
      <c r="C87" s="5"/>
      <c r="D87" s="5"/>
      <c r="E87" s="9"/>
      <c r="F87" s="10"/>
      <c r="G87" s="12"/>
      <c r="H87" s="146"/>
    </row>
    <row r="88" spans="1:8" ht="22" customHeight="1" x14ac:dyDescent="0.2">
      <c r="A88" s="5" t="str">
        <f t="shared" si="2"/>
        <v/>
      </c>
      <c r="B88" s="5"/>
      <c r="C88" s="5"/>
      <c r="D88" s="5"/>
      <c r="E88" s="9"/>
      <c r="F88" s="10"/>
      <c r="G88" s="12"/>
      <c r="H88" s="146"/>
    </row>
    <row r="89" spans="1:8" ht="22" customHeight="1" x14ac:dyDescent="0.2">
      <c r="A89" s="5" t="str">
        <f t="shared" si="2"/>
        <v/>
      </c>
      <c r="B89" s="5"/>
      <c r="C89" s="5"/>
      <c r="D89" s="5"/>
      <c r="E89" s="9"/>
      <c r="F89" s="10"/>
      <c r="G89" s="12"/>
      <c r="H89" s="146"/>
    </row>
    <row r="90" spans="1:8" ht="22" customHeight="1" x14ac:dyDescent="0.2">
      <c r="A90" s="5" t="str">
        <f t="shared" si="2"/>
        <v/>
      </c>
      <c r="B90" s="5"/>
      <c r="C90" s="5"/>
      <c r="D90" s="5"/>
      <c r="E90" s="9"/>
      <c r="F90" s="10"/>
      <c r="G90" s="12"/>
      <c r="H90" s="146"/>
    </row>
    <row r="91" spans="1:8" ht="22" customHeight="1" x14ac:dyDescent="0.2">
      <c r="A91" s="5" t="str">
        <f t="shared" si="2"/>
        <v/>
      </c>
      <c r="B91" s="5"/>
      <c r="C91" s="5"/>
      <c r="D91" s="5"/>
      <c r="E91" s="9"/>
      <c r="F91" s="10"/>
      <c r="G91" s="12"/>
      <c r="H91" s="146"/>
    </row>
  </sheetData>
  <pageMargins left="0.75" right="0.75" top="1" bottom="1" header="0.5" footer="0.5"/>
  <pageSetup orientation="portrait" horizontalDpi="4294967292" verticalDpi="4294967292"/>
  <extLst>
    <ext xmlns:x14="http://schemas.microsoft.com/office/spreadsheetml/2009/9/main" uri="{CCE6A557-97BC-4b89-ADB6-D9C93CAAB3DF}">
      <x14:dataValidations xmlns:xm="http://schemas.microsoft.com/office/excel/2006/main" count="2">
        <x14:dataValidation type="list" showInputMessage="1" showErrorMessage="1" xr:uid="{00000000-0002-0000-0200-000000000000}">
          <x14:formula1>
            <xm:f>CODES!$E$1:$E$17</xm:f>
          </x14:formula1>
          <xm:sqref>D8:D64</xm:sqref>
        </x14:dataValidation>
        <x14:dataValidation type="list" showInputMessage="1" showErrorMessage="1" xr:uid="{00000000-0002-0000-0200-000001000000}">
          <x14:formula1>
            <xm:f>CODES!$B$1:$B$7</xm:f>
          </x14:formula1>
          <xm:sqref>C8:C64</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7"/>
  <sheetViews>
    <sheetView workbookViewId="0">
      <selection activeCell="I19" sqref="I19"/>
    </sheetView>
  </sheetViews>
  <sheetFormatPr baseColWidth="10" defaultColWidth="10.6640625" defaultRowHeight="16" x14ac:dyDescent="0.2"/>
  <cols>
    <col min="2" max="2" width="17.6640625" customWidth="1"/>
    <col min="3" max="3" width="31" customWidth="1"/>
    <col min="4" max="4" width="17.5" customWidth="1"/>
    <col min="5" max="5" width="21.33203125" customWidth="1"/>
    <col min="6" max="6" width="10.33203125" customWidth="1"/>
    <col min="7" max="7" width="34.33203125" style="137" customWidth="1"/>
    <col min="8" max="8" width="18.5" customWidth="1"/>
    <col min="9" max="9" width="19.33203125" customWidth="1"/>
  </cols>
  <sheetData>
    <row r="1" spans="1:10" x14ac:dyDescent="0.2">
      <c r="A1" s="11"/>
      <c r="B1" s="11"/>
      <c r="C1" s="11"/>
      <c r="D1" s="11"/>
      <c r="E1" s="11"/>
      <c r="F1" s="11"/>
      <c r="G1" s="136"/>
      <c r="H1" s="11"/>
      <c r="I1" s="11"/>
      <c r="J1" s="11"/>
    </row>
    <row r="2" spans="1:10" x14ac:dyDescent="0.2">
      <c r="A2" s="11"/>
      <c r="B2" s="11"/>
      <c r="C2" s="11"/>
      <c r="D2" s="11"/>
      <c r="E2" s="11"/>
      <c r="F2" s="11"/>
      <c r="G2" s="136"/>
      <c r="H2" s="11"/>
      <c r="I2" s="11"/>
      <c r="J2" s="11"/>
    </row>
    <row r="3" spans="1:10" ht="23" customHeight="1" x14ac:dyDescent="0.2">
      <c r="A3" s="11"/>
      <c r="B3" s="125" t="s">
        <v>331</v>
      </c>
      <c r="C3" s="125" t="s">
        <v>332</v>
      </c>
      <c r="D3" s="125" t="s">
        <v>333</v>
      </c>
      <c r="E3" s="125" t="s">
        <v>334</v>
      </c>
      <c r="F3" s="11"/>
      <c r="G3" s="125" t="s">
        <v>343</v>
      </c>
      <c r="H3" s="125" t="s">
        <v>333</v>
      </c>
      <c r="I3" s="125" t="s">
        <v>334</v>
      </c>
      <c r="J3" s="11"/>
    </row>
    <row r="4" spans="1:10" ht="29" customHeight="1" x14ac:dyDescent="0.2">
      <c r="A4" s="11"/>
      <c r="B4" s="126">
        <v>111</v>
      </c>
      <c r="C4" s="127" t="s">
        <v>12</v>
      </c>
      <c r="D4" s="128">
        <f>COUNTIF(Expenditures!D8:D91,"111")</f>
        <v>11</v>
      </c>
      <c r="E4" s="131">
        <f>SUMIF(Expenditures!D8:D91,"111", Expenditures!F8:F91)</f>
        <v>2445012</v>
      </c>
      <c r="F4" s="11"/>
      <c r="G4" s="138" t="s">
        <v>353</v>
      </c>
      <c r="H4" s="139">
        <f>COUNTIF(Expenditures!C8:C91,"ADMIN")</f>
        <v>0</v>
      </c>
      <c r="I4" s="140">
        <f>SUMIF(Expenditures!C8:C91,"ADMIN", Expenditures!F8:F91)</f>
        <v>0</v>
      </c>
      <c r="J4" s="11"/>
    </row>
    <row r="5" spans="1:10" ht="29" customHeight="1" x14ac:dyDescent="0.2">
      <c r="A5" s="11"/>
      <c r="B5" s="123">
        <v>112</v>
      </c>
      <c r="C5" s="124" t="s">
        <v>13</v>
      </c>
      <c r="D5" s="122">
        <f>COUNTIF(Expenditures!D8:D91,"112")</f>
        <v>1</v>
      </c>
      <c r="E5" s="132">
        <f>SUMIF(Expenditures!D8:D91,"112", Expenditures!F8:F91)</f>
        <v>179320</v>
      </c>
      <c r="F5" s="11"/>
      <c r="G5" s="141" t="s">
        <v>379</v>
      </c>
      <c r="H5" s="142">
        <f>COUNTIF(Expenditures!C8:C91,"OCG")</f>
        <v>0</v>
      </c>
      <c r="I5" s="143">
        <f>SUMIF(Expenditures!C8:C91,"OCG", Expenditures!F8:F91)</f>
        <v>0</v>
      </c>
      <c r="J5" s="11"/>
    </row>
    <row r="6" spans="1:10" ht="29" customHeight="1" x14ac:dyDescent="0.2">
      <c r="A6" s="11"/>
      <c r="B6" s="126">
        <v>113</v>
      </c>
      <c r="C6" s="127" t="s">
        <v>14</v>
      </c>
      <c r="D6" s="128">
        <f>COUNTIF(Expenditures!D8:D91,"113")</f>
        <v>0</v>
      </c>
      <c r="E6" s="133">
        <f>SUMIF(Expenditures!D8:D91,"113", Expenditures!F8:F91)</f>
        <v>0</v>
      </c>
      <c r="F6" s="11"/>
      <c r="G6" s="138" t="s">
        <v>340</v>
      </c>
      <c r="H6" s="139">
        <f>COUNTIF(Expenditures!C8:C91,"IIT")</f>
        <v>3</v>
      </c>
      <c r="I6" s="140">
        <f>SUMIF(Expenditures!C8:C91,"IIT", Expenditures!F8:F91)</f>
        <v>257473.56</v>
      </c>
      <c r="J6" s="11"/>
    </row>
    <row r="7" spans="1:10" ht="29" customHeight="1" x14ac:dyDescent="0.2">
      <c r="A7" s="11"/>
      <c r="B7" s="123" t="s">
        <v>4</v>
      </c>
      <c r="C7" s="124" t="s">
        <v>15</v>
      </c>
      <c r="D7" s="122">
        <f>COUNTIF(Expenditures!D8:D91,"12x")</f>
        <v>0</v>
      </c>
      <c r="E7" s="132">
        <f>SUMIF(Expenditures!D8:D91,"12x", Expenditures!F8:F91)</f>
        <v>0</v>
      </c>
      <c r="F7" s="11"/>
      <c r="G7" s="141" t="s">
        <v>341</v>
      </c>
      <c r="H7" s="142">
        <f>COUNTIF(Expenditures!C8:C91,"H&amp;S")</f>
        <v>7</v>
      </c>
      <c r="I7" s="143">
        <f>SUMIF(Expenditures!C8:C91,"H&amp;S", Expenditures!F8:F91)</f>
        <v>748200</v>
      </c>
      <c r="J7" s="11"/>
    </row>
    <row r="8" spans="1:10" ht="29" customHeight="1" x14ac:dyDescent="0.2">
      <c r="A8" s="11"/>
      <c r="B8" s="126" t="s">
        <v>5</v>
      </c>
      <c r="C8" s="127" t="s">
        <v>16</v>
      </c>
      <c r="D8" s="128">
        <f>COUNTIF(Expenditures!D8:D91,"13x")</f>
        <v>0</v>
      </c>
      <c r="E8" s="133">
        <f>SUMIF(Expenditures!D8:D91,"13x", Expenditures!F8:F91)</f>
        <v>0</v>
      </c>
      <c r="F8" s="11"/>
      <c r="G8" s="138" t="s">
        <v>342</v>
      </c>
      <c r="H8" s="139">
        <f>COUNTIF(Expenditures!C8:C91,"RCS")</f>
        <v>8</v>
      </c>
      <c r="I8" s="140">
        <f>SUMIF(Expenditures!C8:C91,"RCS", Expenditures!F8:F91)</f>
        <v>1833876</v>
      </c>
      <c r="J8" s="11"/>
    </row>
    <row r="9" spans="1:10" ht="29" customHeight="1" x14ac:dyDescent="0.2">
      <c r="A9" s="11"/>
      <c r="B9" s="123" t="s">
        <v>3</v>
      </c>
      <c r="C9" s="124" t="s">
        <v>17</v>
      </c>
      <c r="D9" s="122">
        <f>COUNTIF(Expenditures!D8:D91,"2xx")</f>
        <v>12</v>
      </c>
      <c r="E9" s="132">
        <f>SUMIF(Expenditures!D8:D91,"2xx", Expenditures!F8:F91)</f>
        <v>1771217.56</v>
      </c>
      <c r="F9" s="11"/>
      <c r="G9" s="141" t="s">
        <v>368</v>
      </c>
      <c r="H9" s="142">
        <f>COUNTIF(Expenditures!C8:C91,"WRE")</f>
        <v>11</v>
      </c>
      <c r="I9" s="143">
        <f>SUMIF(Expenditures!C8:C91,"WRE", Expenditures!F8:F91)</f>
        <v>1797000</v>
      </c>
      <c r="J9" s="11"/>
    </row>
    <row r="10" spans="1:10" ht="29" customHeight="1" x14ac:dyDescent="0.2">
      <c r="A10" s="11"/>
      <c r="B10" s="126" t="s">
        <v>18</v>
      </c>
      <c r="C10" s="127" t="s">
        <v>19</v>
      </c>
      <c r="D10" s="128">
        <f>COUNTIF(Expenditures!D8:D91,"31x")</f>
        <v>0</v>
      </c>
      <c r="E10" s="133">
        <f>SUMIF(Expenditures!D8:D91,"31x", Expenditures!F8:F91)</f>
        <v>0</v>
      </c>
      <c r="F10" s="11"/>
      <c r="G10" s="136"/>
      <c r="H10" s="11"/>
      <c r="I10" s="11"/>
      <c r="J10" s="11"/>
    </row>
    <row r="11" spans="1:10" ht="29" customHeight="1" x14ac:dyDescent="0.2">
      <c r="A11" s="11"/>
      <c r="B11" s="123" t="s">
        <v>6</v>
      </c>
      <c r="C11" s="124" t="s">
        <v>20</v>
      </c>
      <c r="D11" s="122">
        <f>COUNTIF(Expenditures!D8:D91,"33x")</f>
        <v>0</v>
      </c>
      <c r="E11" s="132">
        <f>SUMIF(Expenditures!D8:D91,"33x", Expenditures!F8:F91)</f>
        <v>0</v>
      </c>
      <c r="F11" s="11"/>
      <c r="G11" s="136"/>
      <c r="H11" s="144" t="s">
        <v>335</v>
      </c>
      <c r="I11" s="145">
        <f>SUM(I4:I9)</f>
        <v>4636549.5600000005</v>
      </c>
      <c r="J11" s="11"/>
    </row>
    <row r="12" spans="1:10" ht="29" customHeight="1" x14ac:dyDescent="0.2">
      <c r="A12" s="11"/>
      <c r="B12" s="126" t="s">
        <v>7</v>
      </c>
      <c r="C12" s="127" t="s">
        <v>21</v>
      </c>
      <c r="D12" s="128">
        <f>COUNTIF(Expenditures!D8:D91,"34x")</f>
        <v>0</v>
      </c>
      <c r="E12" s="133">
        <f>SUMIF(Expenditures!D8:D91,"34x", Expenditures!F8:F91)</f>
        <v>0</v>
      </c>
      <c r="F12" s="11"/>
      <c r="G12" s="136"/>
      <c r="H12" s="11"/>
      <c r="I12" s="11"/>
      <c r="J12" s="11"/>
    </row>
    <row r="13" spans="1:10" ht="29" customHeight="1" x14ac:dyDescent="0.2">
      <c r="A13" s="11"/>
      <c r="B13" s="123" t="s">
        <v>8</v>
      </c>
      <c r="C13" s="124" t="s">
        <v>22</v>
      </c>
      <c r="D13" s="122">
        <f>COUNTIF(Expenditures!D8:D91,"35x")</f>
        <v>0</v>
      </c>
      <c r="E13" s="132">
        <f>SUMIF(Expenditures!D8:D91,"35x", Expenditures!F8:F91)</f>
        <v>0</v>
      </c>
      <c r="F13" s="11"/>
      <c r="G13" s="136"/>
      <c r="H13" s="11"/>
      <c r="I13" s="11"/>
      <c r="J13" s="11"/>
    </row>
    <row r="14" spans="1:10" ht="29" customHeight="1" x14ac:dyDescent="0.2">
      <c r="A14" s="11"/>
      <c r="B14" s="126" t="s">
        <v>9</v>
      </c>
      <c r="C14" s="127" t="s">
        <v>23</v>
      </c>
      <c r="D14" s="128">
        <f>COUNTIF(Expenditures!D8:D91,"4xx")</f>
        <v>5</v>
      </c>
      <c r="E14" s="133">
        <f>SUMIF(Expenditures!D8:D91,"4xx", Expenditures!F8:F91)</f>
        <v>241000</v>
      </c>
      <c r="F14" s="11"/>
      <c r="G14" s="136"/>
      <c r="H14" s="11"/>
      <c r="I14" s="11"/>
      <c r="J14" s="11"/>
    </row>
    <row r="15" spans="1:10" ht="29" customHeight="1" x14ac:dyDescent="0.2">
      <c r="A15" s="11"/>
      <c r="B15" s="123" t="s">
        <v>10</v>
      </c>
      <c r="C15" s="124" t="s">
        <v>24</v>
      </c>
      <c r="D15" s="122">
        <f>COUNTIF(Expenditures!D8:D91,"5xx")</f>
        <v>0</v>
      </c>
      <c r="E15" s="132">
        <f>SUMIF(Expenditures!D8:D91,"5xx", Expenditures!F8:F91)</f>
        <v>0</v>
      </c>
      <c r="F15" s="11"/>
      <c r="G15" s="136"/>
      <c r="H15" s="11"/>
      <c r="I15" s="11"/>
      <c r="J15" s="11"/>
    </row>
    <row r="16" spans="1:10" ht="29" customHeight="1" x14ac:dyDescent="0.2">
      <c r="A16" s="11"/>
      <c r="B16" s="126">
        <v>640</v>
      </c>
      <c r="C16" s="127" t="s">
        <v>25</v>
      </c>
      <c r="D16" s="128">
        <f>COUNTIF(Expenditures!D8:D91,"640")</f>
        <v>0</v>
      </c>
      <c r="E16" s="133">
        <f>SUMIF(Expenditures!D8:D91,"640", Expenditures!F8:F91)</f>
        <v>0</v>
      </c>
      <c r="F16" s="11"/>
      <c r="G16" s="136"/>
      <c r="H16" s="11"/>
      <c r="I16" s="11"/>
      <c r="J16" s="11"/>
    </row>
    <row r="17" spans="1:10" ht="29" customHeight="1" x14ac:dyDescent="0.2">
      <c r="A17" s="11"/>
      <c r="B17" s="123" t="s">
        <v>11</v>
      </c>
      <c r="C17" s="124" t="s">
        <v>348</v>
      </c>
      <c r="D17" s="122">
        <f>COUNTIF(Expenditures!D8:D91,"8xx")</f>
        <v>0</v>
      </c>
      <c r="E17" s="132">
        <f>SUMIF(Expenditures!D8:D91,"8xx", Expenditures!F8:F91)</f>
        <v>0</v>
      </c>
      <c r="F17" s="11"/>
      <c r="G17" s="136"/>
      <c r="H17" s="11"/>
      <c r="I17" s="11"/>
      <c r="J17" s="11"/>
    </row>
    <row r="18" spans="1:10" ht="29" customHeight="1" x14ac:dyDescent="0.2">
      <c r="A18" s="11"/>
      <c r="B18" s="126" t="s">
        <v>349</v>
      </c>
      <c r="C18" s="127" t="s">
        <v>351</v>
      </c>
      <c r="D18" s="128">
        <f>COUNTIF(Expenditures!D8:D93,"ADMIN")</f>
        <v>0</v>
      </c>
      <c r="E18" s="133">
        <f>SUMIF(Expenditures!D8:D93,"ADMIN", Expenditures!F8:F93)</f>
        <v>0</v>
      </c>
      <c r="F18" s="11"/>
      <c r="G18" s="136"/>
      <c r="H18" s="11"/>
      <c r="I18" s="11"/>
      <c r="J18" s="11"/>
    </row>
    <row r="19" spans="1:10" ht="29" customHeight="1" x14ac:dyDescent="0.2">
      <c r="A19" s="11"/>
      <c r="B19" s="154" t="s">
        <v>347</v>
      </c>
      <c r="C19" s="155" t="s">
        <v>352</v>
      </c>
      <c r="D19" s="139">
        <f>COUNTIF(Expenditures!D8:D93,"OTHER")</f>
        <v>0</v>
      </c>
      <c r="E19" s="156">
        <f>SUMIF(Expenditures!D8:D93,"OTHER", Expenditures!F8:F93)</f>
        <v>0</v>
      </c>
      <c r="F19" s="11"/>
      <c r="G19" s="136"/>
      <c r="H19" s="11"/>
      <c r="I19" s="11"/>
      <c r="J19" s="11"/>
    </row>
    <row r="20" spans="1:10" x14ac:dyDescent="0.2">
      <c r="A20" s="11"/>
      <c r="B20" s="11"/>
      <c r="C20" s="11"/>
      <c r="D20" s="11"/>
      <c r="E20" s="11"/>
      <c r="F20" s="11"/>
      <c r="G20" s="136"/>
      <c r="H20" s="11"/>
      <c r="I20" s="11"/>
      <c r="J20" s="11"/>
    </row>
    <row r="21" spans="1:10" ht="30" customHeight="1" x14ac:dyDescent="0.2">
      <c r="A21" s="11"/>
      <c r="B21" s="11"/>
      <c r="C21" s="11"/>
      <c r="D21" s="129" t="s">
        <v>335</v>
      </c>
      <c r="E21" s="130">
        <f>SUM(E4:E19)</f>
        <v>4636549.5600000005</v>
      </c>
      <c r="F21" s="11"/>
      <c r="G21" s="136"/>
      <c r="H21" s="11"/>
      <c r="I21" s="11"/>
      <c r="J21" s="11"/>
    </row>
    <row r="22" spans="1:10" ht="32" customHeight="1" x14ac:dyDescent="0.2">
      <c r="A22" s="11"/>
      <c r="B22" s="11"/>
      <c r="C22" s="11"/>
      <c r="D22" s="134" t="s">
        <v>336</v>
      </c>
      <c r="E22" s="135">
        <f>SUM(Expenditures!B8:B91)</f>
        <v>46</v>
      </c>
      <c r="F22" s="11"/>
      <c r="G22" s="136"/>
      <c r="H22" s="11"/>
      <c r="I22" s="11"/>
      <c r="J22" s="11"/>
    </row>
    <row r="23" spans="1:10" x14ac:dyDescent="0.2">
      <c r="A23" s="11"/>
      <c r="B23" s="11"/>
      <c r="C23" s="11"/>
      <c r="D23" s="11"/>
      <c r="E23" s="11"/>
      <c r="F23" s="11"/>
      <c r="G23" s="136"/>
      <c r="H23" s="11"/>
      <c r="I23" s="11"/>
      <c r="J23" s="11"/>
    </row>
    <row r="24" spans="1:10" x14ac:dyDescent="0.2">
      <c r="A24" s="11"/>
      <c r="B24" s="11"/>
      <c r="C24" s="11"/>
      <c r="D24" s="11"/>
      <c r="E24" s="11"/>
      <c r="F24" s="11"/>
      <c r="G24" s="136"/>
      <c r="H24" s="11"/>
      <c r="I24" s="11"/>
      <c r="J24" s="11"/>
    </row>
    <row r="25" spans="1:10" x14ac:dyDescent="0.2">
      <c r="A25" s="11"/>
      <c r="B25" s="11"/>
      <c r="C25" s="11"/>
      <c r="D25" s="11"/>
      <c r="E25" s="11"/>
      <c r="F25" s="11"/>
      <c r="G25" s="136"/>
      <c r="H25" s="11"/>
      <c r="I25" s="11"/>
      <c r="J25" s="11"/>
    </row>
    <row r="26" spans="1:10" x14ac:dyDescent="0.2">
      <c r="A26" s="11"/>
      <c r="B26" s="11"/>
      <c r="C26" s="11"/>
      <c r="D26" s="11"/>
      <c r="E26" s="11"/>
      <c r="F26" s="11"/>
      <c r="G26" s="136"/>
      <c r="H26" s="11"/>
      <c r="I26" s="11"/>
      <c r="J26" s="11"/>
    </row>
    <row r="27" spans="1:10" x14ac:dyDescent="0.2">
      <c r="A27" s="11"/>
      <c r="B27" s="11"/>
      <c r="C27" s="11"/>
      <c r="D27" s="11"/>
      <c r="E27" s="11"/>
      <c r="F27" s="11"/>
      <c r="G27" s="136"/>
      <c r="H27" s="11"/>
      <c r="I27" s="11"/>
      <c r="J27" s="11"/>
    </row>
    <row r="28" spans="1:10" x14ac:dyDescent="0.2">
      <c r="A28" s="11"/>
      <c r="B28" s="11"/>
      <c r="C28" s="11"/>
      <c r="D28" s="11"/>
      <c r="E28" s="11"/>
      <c r="F28" s="11"/>
      <c r="G28" s="136"/>
      <c r="H28" s="11"/>
      <c r="I28" s="11"/>
      <c r="J28" s="11"/>
    </row>
    <row r="29" spans="1:10" x14ac:dyDescent="0.2">
      <c r="A29" s="11"/>
      <c r="B29" s="11"/>
      <c r="C29" s="11"/>
      <c r="D29" s="11"/>
      <c r="E29" s="11"/>
      <c r="F29" s="11"/>
      <c r="G29" s="136"/>
      <c r="H29" s="11"/>
      <c r="I29" s="11"/>
      <c r="J29" s="11"/>
    </row>
    <row r="30" spans="1:10" x14ac:dyDescent="0.2">
      <c r="A30" s="11"/>
      <c r="B30" s="11"/>
      <c r="C30" s="11"/>
      <c r="D30" s="11"/>
      <c r="E30" s="11"/>
      <c r="F30" s="11"/>
      <c r="G30" s="136"/>
      <c r="H30" s="11"/>
      <c r="I30" s="11"/>
      <c r="J30" s="11"/>
    </row>
    <row r="31" spans="1:10" x14ac:dyDescent="0.2">
      <c r="A31" s="11"/>
      <c r="B31" s="11"/>
      <c r="C31" s="11"/>
      <c r="D31" s="11"/>
      <c r="E31" s="11"/>
      <c r="F31" s="11"/>
      <c r="G31" s="136"/>
      <c r="H31" s="11"/>
      <c r="I31" s="11"/>
      <c r="J31" s="11"/>
    </row>
    <row r="32" spans="1:10" x14ac:dyDescent="0.2">
      <c r="A32" s="11"/>
      <c r="B32" s="11"/>
      <c r="C32" s="11"/>
      <c r="D32" s="11"/>
      <c r="E32" s="11"/>
      <c r="F32" s="11"/>
      <c r="G32" s="136"/>
      <c r="H32" s="11"/>
      <c r="I32" s="11"/>
      <c r="J32" s="11"/>
    </row>
    <row r="33" spans="1:10" x14ac:dyDescent="0.2">
      <c r="A33" s="11"/>
      <c r="B33" s="11"/>
      <c r="C33" s="11"/>
      <c r="D33" s="11"/>
      <c r="E33" s="11"/>
      <c r="F33" s="11"/>
      <c r="G33" s="136"/>
      <c r="H33" s="11"/>
      <c r="I33" s="11"/>
      <c r="J33" s="11"/>
    </row>
    <row r="34" spans="1:10" x14ac:dyDescent="0.2">
      <c r="A34" s="11"/>
      <c r="B34" s="11"/>
      <c r="C34" s="11"/>
      <c r="D34" s="11"/>
      <c r="E34" s="11"/>
      <c r="F34" s="11"/>
      <c r="G34" s="136"/>
      <c r="H34" s="11"/>
      <c r="I34" s="11"/>
      <c r="J34" s="11"/>
    </row>
    <row r="35" spans="1:10" x14ac:dyDescent="0.2">
      <c r="A35" s="11"/>
      <c r="B35" s="11"/>
      <c r="C35" s="11"/>
      <c r="D35" s="11"/>
      <c r="E35" s="11"/>
      <c r="F35" s="11"/>
      <c r="G35" s="136"/>
      <c r="H35" s="11"/>
      <c r="I35" s="11"/>
      <c r="J35" s="11"/>
    </row>
    <row r="36" spans="1:10" x14ac:dyDescent="0.2">
      <c r="A36" s="11"/>
      <c r="B36" s="11"/>
      <c r="C36" s="11"/>
      <c r="D36" s="11"/>
      <c r="E36" s="11"/>
      <c r="F36" s="11"/>
      <c r="G36" s="136"/>
      <c r="H36" s="11"/>
      <c r="I36" s="11"/>
      <c r="J36" s="11"/>
    </row>
    <row r="37" spans="1:10" x14ac:dyDescent="0.2">
      <c r="A37" s="11"/>
      <c r="B37" s="11"/>
      <c r="C37" s="11"/>
      <c r="D37" s="11"/>
      <c r="E37" s="11"/>
      <c r="F37" s="11"/>
      <c r="G37" s="136"/>
      <c r="H37" s="11"/>
      <c r="I37" s="11"/>
      <c r="J37" s="11"/>
    </row>
    <row r="38" spans="1:10" x14ac:dyDescent="0.2">
      <c r="A38" s="11"/>
      <c r="B38" s="11"/>
      <c r="C38" s="11"/>
      <c r="D38" s="11"/>
      <c r="E38" s="11"/>
      <c r="F38" s="11"/>
      <c r="G38" s="136"/>
      <c r="H38" s="11"/>
      <c r="I38" s="11"/>
      <c r="J38" s="11"/>
    </row>
    <row r="39" spans="1:10" x14ac:dyDescent="0.2">
      <c r="A39" s="11"/>
      <c r="B39" s="11"/>
      <c r="C39" s="11"/>
      <c r="D39" s="11"/>
      <c r="E39" s="11"/>
      <c r="F39" s="11"/>
      <c r="G39" s="136"/>
      <c r="H39" s="11"/>
      <c r="I39" s="11"/>
      <c r="J39" s="11"/>
    </row>
    <row r="40" spans="1:10" x14ac:dyDescent="0.2">
      <c r="A40" s="11"/>
      <c r="B40" s="11"/>
      <c r="C40" s="11"/>
      <c r="D40" s="11"/>
      <c r="E40" s="11"/>
      <c r="F40" s="11"/>
      <c r="G40" s="136"/>
      <c r="H40" s="11"/>
      <c r="I40" s="11"/>
      <c r="J40" s="11"/>
    </row>
    <row r="41" spans="1:10" x14ac:dyDescent="0.2">
      <c r="A41" s="11"/>
      <c r="B41" s="11"/>
      <c r="C41" s="11"/>
      <c r="D41" s="11"/>
      <c r="E41" s="11"/>
      <c r="F41" s="11"/>
      <c r="G41" s="136"/>
      <c r="H41" s="11"/>
      <c r="I41" s="11"/>
      <c r="J41" s="11"/>
    </row>
    <row r="42" spans="1:10" x14ac:dyDescent="0.2">
      <c r="A42" s="11"/>
      <c r="B42" s="11"/>
      <c r="C42" s="11"/>
      <c r="D42" s="11"/>
      <c r="E42" s="11"/>
      <c r="F42" s="11"/>
      <c r="G42" s="136"/>
      <c r="H42" s="11"/>
      <c r="I42" s="11"/>
      <c r="J42" s="11"/>
    </row>
    <row r="43" spans="1:10" x14ac:dyDescent="0.2">
      <c r="A43" s="11"/>
      <c r="B43" s="11"/>
      <c r="C43" s="11"/>
      <c r="D43" s="11"/>
      <c r="E43" s="11"/>
      <c r="F43" s="11"/>
      <c r="G43" s="136"/>
      <c r="H43" s="11"/>
      <c r="I43" s="11"/>
      <c r="J43" s="11"/>
    </row>
    <row r="44" spans="1:10" x14ac:dyDescent="0.2">
      <c r="A44" s="11"/>
      <c r="B44" s="11"/>
      <c r="C44" s="11"/>
      <c r="D44" s="11"/>
      <c r="E44" s="11"/>
      <c r="F44" s="11"/>
      <c r="G44" s="136"/>
      <c r="H44" s="11"/>
      <c r="I44" s="11"/>
      <c r="J44" s="11"/>
    </row>
    <row r="45" spans="1:10" x14ac:dyDescent="0.2">
      <c r="A45" s="11"/>
      <c r="B45" s="11"/>
      <c r="C45" s="11"/>
      <c r="D45" s="11"/>
      <c r="E45" s="11"/>
      <c r="F45" s="11"/>
      <c r="G45" s="136"/>
      <c r="H45" s="11"/>
      <c r="I45" s="11"/>
      <c r="J45" s="11"/>
    </row>
    <row r="46" spans="1:10" x14ac:dyDescent="0.2">
      <c r="A46" s="11"/>
      <c r="B46" s="11"/>
      <c r="C46" s="11"/>
      <c r="D46" s="11"/>
      <c r="E46" s="11"/>
      <c r="F46" s="11"/>
      <c r="G46" s="136"/>
      <c r="H46" s="11"/>
      <c r="I46" s="11"/>
      <c r="J46" s="11"/>
    </row>
    <row r="47" spans="1:10" x14ac:dyDescent="0.2">
      <c r="A47" s="11"/>
      <c r="B47" s="11"/>
      <c r="C47" s="11"/>
      <c r="D47" s="11"/>
      <c r="E47" s="11"/>
      <c r="F47" s="11"/>
      <c r="G47" s="136"/>
      <c r="H47" s="11"/>
      <c r="I47" s="11"/>
      <c r="J47" s="11"/>
    </row>
  </sheetData>
  <pageMargins left="0.75" right="0.75" top="1" bottom="1" header="0.5" footer="0.5"/>
  <pageSetup orientation="portrait" horizontalDpi="4294967292" verticalDpi="4294967292"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F17"/>
  <sheetViews>
    <sheetView workbookViewId="0">
      <selection activeCell="C8" sqref="C8"/>
    </sheetView>
  </sheetViews>
  <sheetFormatPr baseColWidth="10" defaultColWidth="10.6640625" defaultRowHeight="16" x14ac:dyDescent="0.2"/>
  <cols>
    <col min="3" max="3" width="18.1640625" customWidth="1"/>
  </cols>
  <sheetData>
    <row r="2" spans="2:6" x14ac:dyDescent="0.2">
      <c r="B2" t="s">
        <v>349</v>
      </c>
      <c r="E2" s="1">
        <v>111</v>
      </c>
      <c r="F2" t="s">
        <v>12</v>
      </c>
    </row>
    <row r="3" spans="2:6" x14ac:dyDescent="0.2">
      <c r="B3" t="s">
        <v>354</v>
      </c>
      <c r="C3" t="s">
        <v>355</v>
      </c>
      <c r="E3" s="1">
        <v>112</v>
      </c>
      <c r="F3" t="s">
        <v>13</v>
      </c>
    </row>
    <row r="4" spans="2:6" x14ac:dyDescent="0.2">
      <c r="B4" t="s">
        <v>339</v>
      </c>
      <c r="C4" t="s">
        <v>340</v>
      </c>
      <c r="E4" s="1">
        <v>113</v>
      </c>
      <c r="F4" t="s">
        <v>14</v>
      </c>
    </row>
    <row r="5" spans="2:6" x14ac:dyDescent="0.2">
      <c r="B5" t="s">
        <v>338</v>
      </c>
      <c r="C5" t="s">
        <v>341</v>
      </c>
      <c r="E5" s="1" t="s">
        <v>4</v>
      </c>
      <c r="F5" t="s">
        <v>15</v>
      </c>
    </row>
    <row r="6" spans="2:6" x14ac:dyDescent="0.2">
      <c r="B6" t="s">
        <v>337</v>
      </c>
      <c r="C6" t="s">
        <v>342</v>
      </c>
      <c r="E6" s="1" t="s">
        <v>5</v>
      </c>
      <c r="F6" t="s">
        <v>16</v>
      </c>
    </row>
    <row r="7" spans="2:6" x14ac:dyDescent="0.2">
      <c r="B7" t="s">
        <v>367</v>
      </c>
      <c r="C7" t="s">
        <v>368</v>
      </c>
      <c r="E7" s="1" t="s">
        <v>3</v>
      </c>
      <c r="F7" t="s">
        <v>17</v>
      </c>
    </row>
    <row r="8" spans="2:6" x14ac:dyDescent="0.2">
      <c r="E8" s="1" t="s">
        <v>18</v>
      </c>
      <c r="F8" t="s">
        <v>19</v>
      </c>
    </row>
    <row r="9" spans="2:6" x14ac:dyDescent="0.2">
      <c r="E9" s="1" t="s">
        <v>6</v>
      </c>
      <c r="F9" t="s">
        <v>20</v>
      </c>
    </row>
    <row r="10" spans="2:6" x14ac:dyDescent="0.2">
      <c r="E10" s="1" t="s">
        <v>7</v>
      </c>
      <c r="F10" t="s">
        <v>21</v>
      </c>
    </row>
    <row r="11" spans="2:6" x14ac:dyDescent="0.2">
      <c r="E11" s="1" t="s">
        <v>8</v>
      </c>
      <c r="F11" t="s">
        <v>22</v>
      </c>
    </row>
    <row r="12" spans="2:6" x14ac:dyDescent="0.2">
      <c r="E12" s="1" t="s">
        <v>9</v>
      </c>
      <c r="F12" t="s">
        <v>23</v>
      </c>
    </row>
    <row r="13" spans="2:6" x14ac:dyDescent="0.2">
      <c r="E13" s="1" t="s">
        <v>10</v>
      </c>
      <c r="F13" t="s">
        <v>24</v>
      </c>
    </row>
    <row r="14" spans="2:6" x14ac:dyDescent="0.2">
      <c r="E14" s="1">
        <v>640</v>
      </c>
      <c r="F14" t="s">
        <v>25</v>
      </c>
    </row>
    <row r="15" spans="2:6" x14ac:dyDescent="0.2">
      <c r="E15" s="1" t="s">
        <v>11</v>
      </c>
      <c r="F15" t="s">
        <v>348</v>
      </c>
    </row>
    <row r="16" spans="2:6" x14ac:dyDescent="0.2">
      <c r="E16" s="1" t="s">
        <v>349</v>
      </c>
      <c r="F16" t="s">
        <v>350</v>
      </c>
    </row>
    <row r="17" spans="5:5" x14ac:dyDescent="0.2">
      <c r="E17" s="1" t="s">
        <v>347</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240"/>
  <sheetViews>
    <sheetView zoomScale="90" zoomScaleNormal="90" zoomScalePageLayoutView="90" workbookViewId="0">
      <pane xSplit="10" ySplit="18" topLeftCell="K198" activePane="bottomRight" state="frozen"/>
      <selection activeCell="D2" sqref="D2:D212"/>
      <selection pane="topRight" activeCell="D2" sqref="D2:D212"/>
      <selection pane="bottomLeft" activeCell="D2" sqref="D2:D212"/>
      <selection pane="bottomRight" activeCell="D2" sqref="D2:D212"/>
    </sheetView>
  </sheetViews>
  <sheetFormatPr baseColWidth="10" defaultColWidth="8.83203125" defaultRowHeight="16" x14ac:dyDescent="0.2"/>
  <cols>
    <col min="1" max="1" width="3.5" style="15" customWidth="1"/>
    <col min="2" max="2" width="6.5" style="15" customWidth="1"/>
    <col min="3" max="3" width="9.33203125" style="30" customWidth="1"/>
    <col min="4" max="4" width="17.33203125" style="18" customWidth="1"/>
    <col min="5" max="5" width="17.33203125" style="15" hidden="1" customWidth="1"/>
    <col min="6" max="6" width="10.6640625" style="15" hidden="1" customWidth="1"/>
    <col min="7" max="7" width="12.1640625" style="15" hidden="1" customWidth="1"/>
    <col min="8" max="8" width="11.5" style="15" hidden="1" customWidth="1"/>
    <col min="9" max="9" width="11.6640625" style="15" hidden="1" customWidth="1"/>
    <col min="10" max="10" width="12.1640625" style="15" hidden="1" customWidth="1"/>
    <col min="11" max="11" width="14.33203125" style="15" hidden="1" customWidth="1"/>
    <col min="12" max="12" width="17" style="15" hidden="1" customWidth="1"/>
    <col min="13" max="14" width="12" style="31" hidden="1" customWidth="1"/>
    <col min="15" max="15" width="16.6640625" style="15" hidden="1" customWidth="1"/>
    <col min="16" max="16" width="9.83203125" style="15" hidden="1" customWidth="1"/>
    <col min="17" max="18" width="17.33203125" style="15" hidden="1" customWidth="1"/>
    <col min="19" max="19" width="8.5" style="15" hidden="1" customWidth="1"/>
    <col min="20" max="20" width="2.5" style="18" hidden="1" customWidth="1"/>
    <col min="21" max="21" width="14.33203125" style="15" hidden="1" customWidth="1"/>
    <col min="22" max="22" width="17" style="15" hidden="1" customWidth="1"/>
    <col min="23" max="23" width="9.5" style="31" hidden="1" customWidth="1"/>
    <col min="24" max="24" width="9" style="31" hidden="1" customWidth="1"/>
    <col min="25" max="25" width="13.1640625" style="15" hidden="1" customWidth="1"/>
    <col min="26" max="26" width="9" style="15" hidden="1" customWidth="1"/>
    <col min="27" max="27" width="17.33203125" style="15" hidden="1" customWidth="1"/>
    <col min="28" max="28" width="15.6640625" style="15" hidden="1" customWidth="1"/>
    <col min="29" max="29" width="8.83203125" style="15" hidden="1" customWidth="1"/>
    <col min="30" max="30" width="16.1640625" style="15" hidden="1" customWidth="1"/>
    <col min="31" max="31" width="17.33203125" style="15" bestFit="1" customWidth="1"/>
    <col min="32" max="32" width="8.83203125" style="15"/>
    <col min="33" max="33" width="17" style="15" bestFit="1" customWidth="1"/>
    <col min="34" max="34" width="13.5" style="15" bestFit="1" customWidth="1"/>
    <col min="35" max="16384" width="8.83203125" style="15"/>
  </cols>
  <sheetData>
    <row r="1" spans="1:31" x14ac:dyDescent="0.2">
      <c r="A1" s="29" t="s">
        <v>230</v>
      </c>
    </row>
    <row r="2" spans="1:31" x14ac:dyDescent="0.2">
      <c r="A2" s="15" t="s">
        <v>233</v>
      </c>
      <c r="O2" s="32"/>
      <c r="Y2" s="32"/>
    </row>
    <row r="3" spans="1:31" x14ac:dyDescent="0.2">
      <c r="A3" s="15" t="s">
        <v>234</v>
      </c>
    </row>
    <row r="4" spans="1:31" ht="15" customHeight="1" x14ac:dyDescent="0.2">
      <c r="B4" s="33" t="s">
        <v>235</v>
      </c>
      <c r="C4" s="34">
        <v>43802</v>
      </c>
      <c r="F4" s="35"/>
      <c r="G4" s="36"/>
      <c r="H4" s="36"/>
      <c r="I4" s="36"/>
    </row>
    <row r="5" spans="1:31" ht="7.5" customHeight="1" x14ac:dyDescent="0.2">
      <c r="F5" s="36"/>
      <c r="G5" s="36"/>
      <c r="H5" s="36"/>
      <c r="I5" s="37"/>
    </row>
    <row r="6" spans="1:31" ht="7.5" customHeight="1" x14ac:dyDescent="0.2">
      <c r="F6" s="36"/>
      <c r="G6" s="36"/>
      <c r="H6" s="36"/>
      <c r="I6" s="36"/>
    </row>
    <row r="7" spans="1:31" ht="7.5" customHeight="1" x14ac:dyDescent="0.2">
      <c r="F7" s="36"/>
      <c r="G7" s="36"/>
      <c r="H7" s="36"/>
      <c r="I7" s="38"/>
    </row>
    <row r="8" spans="1:31" s="32" customFormat="1" x14ac:dyDescent="0.2">
      <c r="B8" s="39"/>
      <c r="C8" s="30"/>
      <c r="D8" s="40" t="s">
        <v>236</v>
      </c>
      <c r="E8" s="41"/>
      <c r="F8" s="15"/>
      <c r="M8" s="42"/>
      <c r="N8" s="42"/>
      <c r="Q8" s="43" t="s">
        <v>237</v>
      </c>
      <c r="T8" s="44"/>
      <c r="W8" s="42"/>
      <c r="X8" s="42"/>
      <c r="AA8" s="43" t="s">
        <v>237</v>
      </c>
    </row>
    <row r="9" spans="1:31" x14ac:dyDescent="0.2">
      <c r="D9" s="45">
        <v>471873500</v>
      </c>
      <c r="E9" s="46"/>
      <c r="H9" s="18"/>
      <c r="I9" s="18"/>
      <c r="J9" s="47"/>
      <c r="Q9" s="16">
        <f>COUNTIF(L$19:L$215,"&lt;="&amp;Q11)</f>
        <v>186</v>
      </c>
      <c r="AA9" s="16">
        <f>COUNTIF(V$19:V$215,"&lt;="&amp;AA11)</f>
        <v>14</v>
      </c>
    </row>
    <row r="10" spans="1:31" x14ac:dyDescent="0.2">
      <c r="D10" s="48" t="s">
        <v>238</v>
      </c>
      <c r="E10" s="48" t="s">
        <v>239</v>
      </c>
      <c r="Q10" s="30" t="s">
        <v>240</v>
      </c>
      <c r="AA10" s="30" t="s">
        <v>240</v>
      </c>
    </row>
    <row r="11" spans="1:31" x14ac:dyDescent="0.2">
      <c r="C11" s="33" t="s">
        <v>241</v>
      </c>
      <c r="D11" s="49">
        <v>0</v>
      </c>
      <c r="E11" s="50">
        <f>100%-D11</f>
        <v>1</v>
      </c>
      <c r="F11" s="32"/>
      <c r="H11" s="51"/>
      <c r="I11" s="52"/>
      <c r="J11" s="53"/>
      <c r="K11" s="19"/>
      <c r="O11" s="54"/>
      <c r="P11" s="30" t="s">
        <v>242</v>
      </c>
      <c r="Q11" s="55">
        <f>M16*Q16</f>
        <v>0</v>
      </c>
      <c r="U11" s="19"/>
      <c r="Y11" s="54"/>
      <c r="Z11" s="30" t="s">
        <v>242</v>
      </c>
      <c r="AA11" s="56">
        <f>W16*AA16</f>
        <v>34578.743494508322</v>
      </c>
    </row>
    <row r="12" spans="1:31" x14ac:dyDescent="0.2">
      <c r="C12" s="30" t="s">
        <v>243</v>
      </c>
      <c r="D12" s="56">
        <f>D11*$D$9</f>
        <v>0</v>
      </c>
      <c r="E12" s="56">
        <f>E11*$D$9</f>
        <v>471873500</v>
      </c>
      <c r="P12" s="30" t="s">
        <v>244</v>
      </c>
      <c r="Q12" s="57">
        <f>-$I$232</f>
        <v>2726.8174999999997</v>
      </c>
      <c r="Z12" s="30" t="s">
        <v>244</v>
      </c>
      <c r="AA12" s="58">
        <f>-$I$232</f>
        <v>2726.8174999999997</v>
      </c>
    </row>
    <row r="13" spans="1:31" x14ac:dyDescent="0.2">
      <c r="C13" s="30" t="s">
        <v>245</v>
      </c>
      <c r="D13" s="56">
        <v>0</v>
      </c>
      <c r="E13" s="56">
        <v>0</v>
      </c>
      <c r="F13" s="59"/>
      <c r="H13" s="30"/>
      <c r="I13" s="60"/>
      <c r="J13" s="61"/>
      <c r="M13" s="62" t="s">
        <v>237</v>
      </c>
      <c r="N13" s="62"/>
      <c r="P13" s="30" t="s">
        <v>246</v>
      </c>
      <c r="Q13" s="63">
        <f>N232</f>
        <v>229.42470000000003</v>
      </c>
      <c r="W13" s="62" t="s">
        <v>237</v>
      </c>
      <c r="X13" s="62"/>
      <c r="Z13" s="30" t="s">
        <v>246</v>
      </c>
      <c r="AA13" s="64">
        <f>X232</f>
        <v>229.42470000000003</v>
      </c>
    </row>
    <row r="14" spans="1:31" x14ac:dyDescent="0.2">
      <c r="C14" s="30" t="s">
        <v>247</v>
      </c>
      <c r="D14" s="56">
        <f>D12-D13</f>
        <v>0</v>
      </c>
      <c r="E14" s="56">
        <f>E12-E13</f>
        <v>471873500</v>
      </c>
      <c r="I14" s="18"/>
      <c r="M14" s="62">
        <f>COUNTIF(M19:M215,"Yes")</f>
        <v>13</v>
      </c>
      <c r="N14" s="62"/>
      <c r="P14" s="30" t="s">
        <v>248</v>
      </c>
      <c r="Q14" s="65">
        <f>$K$232+Q12+Q13</f>
        <v>710237.26693343546</v>
      </c>
      <c r="W14" s="62">
        <f>COUNTIF(W19:W215,"Yes")</f>
        <v>13</v>
      </c>
      <c r="X14" s="62"/>
      <c r="Z14" s="30" t="s">
        <v>248</v>
      </c>
      <c r="AA14" s="66">
        <f>$U$232+AA12+AA13</f>
        <v>682317.30293343554</v>
      </c>
    </row>
    <row r="15" spans="1:31" x14ac:dyDescent="0.2">
      <c r="C15" s="30" t="s">
        <v>249</v>
      </c>
      <c r="D15" s="67">
        <f>$K$232</f>
        <v>707281.02473343548</v>
      </c>
      <c r="E15" s="67">
        <f>$K$232</f>
        <v>707281.02473343548</v>
      </c>
      <c r="I15" s="18"/>
      <c r="M15" s="62" t="s">
        <v>250</v>
      </c>
      <c r="N15" s="62"/>
      <c r="P15" s="30" t="s">
        <v>251</v>
      </c>
      <c r="Q15" s="68">
        <f>D14</f>
        <v>0</v>
      </c>
      <c r="W15" s="62" t="s">
        <v>250</v>
      </c>
      <c r="X15" s="62"/>
      <c r="Z15" s="30" t="s">
        <v>251</v>
      </c>
      <c r="AA15" s="69">
        <f>E14</f>
        <v>471873500</v>
      </c>
      <c r="AD15" s="70">
        <f>E13</f>
        <v>0</v>
      </c>
      <c r="AE15" s="70">
        <f>E12</f>
        <v>471873500</v>
      </c>
    </row>
    <row r="16" spans="1:31" x14ac:dyDescent="0.2">
      <c r="C16" s="30" t="s">
        <v>252</v>
      </c>
      <c r="D16" s="71">
        <f>D14/D15</f>
        <v>0</v>
      </c>
      <c r="E16" s="71">
        <f>E14/E15</f>
        <v>667.16550211119079</v>
      </c>
      <c r="I16" s="17"/>
      <c r="M16" s="72">
        <v>50</v>
      </c>
      <c r="N16" s="73"/>
      <c r="P16" s="30" t="s">
        <v>253</v>
      </c>
      <c r="Q16" s="74">
        <f>Q15/Q14</f>
        <v>0</v>
      </c>
      <c r="W16" s="73">
        <v>50</v>
      </c>
      <c r="X16" s="73"/>
      <c r="Z16" s="30" t="s">
        <v>253</v>
      </c>
      <c r="AA16" s="75">
        <f>AA15/AA14</f>
        <v>691.5748698901665</v>
      </c>
      <c r="AD16" s="71">
        <f>AD232/AA14</f>
        <v>0</v>
      </c>
      <c r="AE16" s="70">
        <f>AE232/AA14</f>
        <v>719.76499965039181</v>
      </c>
    </row>
    <row r="17" spans="2:34" x14ac:dyDescent="0.2">
      <c r="E17" s="18"/>
      <c r="I17" s="76"/>
      <c r="J17" s="76"/>
      <c r="K17" s="77" t="s">
        <v>254</v>
      </c>
      <c r="L17" s="78"/>
      <c r="M17" s="78"/>
      <c r="N17" s="78"/>
      <c r="O17" s="78"/>
      <c r="P17" s="78"/>
      <c r="Q17" s="78"/>
      <c r="R17" s="78"/>
      <c r="S17" s="78"/>
      <c r="U17" s="79" t="s">
        <v>255</v>
      </c>
      <c r="V17" s="80"/>
      <c r="W17" s="80"/>
      <c r="X17" s="80"/>
      <c r="Y17" s="80"/>
      <c r="Z17" s="80"/>
      <c r="AA17" s="81">
        <f>(100%-AD17)</f>
        <v>1</v>
      </c>
      <c r="AB17" s="80"/>
      <c r="AC17" s="82"/>
      <c r="AD17" s="83">
        <f>F13</f>
        <v>0</v>
      </c>
      <c r="AE17" s="83">
        <f>AD17+AA17</f>
        <v>1</v>
      </c>
    </row>
    <row r="18" spans="2:34" s="94" customFormat="1" ht="103.5" customHeight="1" x14ac:dyDescent="0.2">
      <c r="B18" s="84" t="s">
        <v>256</v>
      </c>
      <c r="C18" s="85" t="s">
        <v>257</v>
      </c>
      <c r="D18" s="84" t="s">
        <v>330</v>
      </c>
      <c r="E18" s="86" t="s">
        <v>258</v>
      </c>
      <c r="F18" s="86" t="s">
        <v>259</v>
      </c>
      <c r="G18" s="86" t="s">
        <v>260</v>
      </c>
      <c r="H18" s="87" t="s">
        <v>261</v>
      </c>
      <c r="I18" s="87" t="s">
        <v>262</v>
      </c>
      <c r="J18" s="87" t="s">
        <v>263</v>
      </c>
      <c r="K18" s="87" t="s">
        <v>264</v>
      </c>
      <c r="L18" s="87" t="s">
        <v>265</v>
      </c>
      <c r="M18" s="88" t="s">
        <v>266</v>
      </c>
      <c r="N18" s="89" t="s">
        <v>267</v>
      </c>
      <c r="O18" s="89" t="s">
        <v>268</v>
      </c>
      <c r="P18" s="89" t="s">
        <v>269</v>
      </c>
      <c r="Q18" s="89" t="s">
        <v>270</v>
      </c>
      <c r="R18" s="90" t="s">
        <v>271</v>
      </c>
      <c r="S18" s="91" t="s">
        <v>272</v>
      </c>
      <c r="T18" s="92"/>
      <c r="U18" s="87" t="s">
        <v>260</v>
      </c>
      <c r="V18" s="87" t="s">
        <v>265</v>
      </c>
      <c r="W18" s="88" t="s">
        <v>266</v>
      </c>
      <c r="X18" s="89" t="s">
        <v>267</v>
      </c>
      <c r="Y18" s="89" t="s">
        <v>268</v>
      </c>
      <c r="Z18" s="89" t="s">
        <v>269</v>
      </c>
      <c r="AA18" s="89" t="s">
        <v>273</v>
      </c>
      <c r="AB18" s="89" t="s">
        <v>271</v>
      </c>
      <c r="AC18" s="93" t="s">
        <v>272</v>
      </c>
      <c r="AD18" s="89" t="s">
        <v>274</v>
      </c>
      <c r="AE18" s="89" t="s">
        <v>275</v>
      </c>
    </row>
    <row r="19" spans="2:34" x14ac:dyDescent="0.2">
      <c r="B19" s="95">
        <v>2063</v>
      </c>
      <c r="C19" s="71" t="s">
        <v>294</v>
      </c>
      <c r="D19" s="95" t="s">
        <v>71</v>
      </c>
      <c r="E19" s="96">
        <f t="shared" ref="E19:E33" si="0">IF(ISNA(VLOOKUP($B19,SSFQ,134,FALSE)),0,VLOOKUP($B19,SSFQ,134,FALSE))</f>
        <v>34.241999999999997</v>
      </c>
      <c r="F19" s="96">
        <f t="shared" ref="F19:F33" si="1">IF(ISNA(VLOOKUP($B19,SSFQ,118,FALSE)),0,VLOOKUP($B19,SSFQ,118,FALSE))*0.25</f>
        <v>0.36249999999999999</v>
      </c>
      <c r="G19" s="64">
        <f t="shared" ref="G19:G33" si="2">E19+F19</f>
        <v>34.604499999999994</v>
      </c>
      <c r="H19" s="97">
        <f t="shared" ref="H19:H33" si="3">-IF(ISNA(VLOOKUP($B19,Virt,5,FALSE)),0,VLOOKUP($B19,Virt,5,FALSE))</f>
        <v>0</v>
      </c>
      <c r="I19" s="97">
        <f t="shared" ref="I19:I33" si="4">-IF(ISNA(VLOOKUP($B19,Indy_pivot,2,FALSE)),0,VLOOKUP($B19,Indy_pivot,2,FALSE))</f>
        <v>0</v>
      </c>
      <c r="J19" s="97">
        <f t="shared" ref="J19:J33" si="5">-IF(ISNA(VLOOKUP($B19,NonPar,5,FALSE)),0,VLOOKUP($B19,NonPar,5,FALSE))</f>
        <v>0</v>
      </c>
      <c r="K19" s="64">
        <f t="shared" ref="K19:K33" si="6">$G19+$H19+$I19+$J19</f>
        <v>34.604499999999994</v>
      </c>
      <c r="L19" s="98">
        <f t="shared" ref="L19:L33" si="7">K19*$D$16</f>
        <v>0</v>
      </c>
      <c r="M19" s="99" t="str">
        <f t="shared" ref="M19:M33" si="8">IF(K19=0,"",IF(K19&lt;$W$16,"Yes",""))</f>
        <v>Yes</v>
      </c>
      <c r="N19" s="67">
        <f t="shared" ref="N19:N33" si="9">IF(K19=0,"",IF(K19&lt;$W$16,$W$16-K19,""))</f>
        <v>15.395500000000006</v>
      </c>
      <c r="O19" s="71">
        <f t="shared" ref="O19:O33" si="10">IF(K19=0,"",IF(K19&lt;$M$16,(K19+N19)*$Q$16,""))</f>
        <v>0</v>
      </c>
      <c r="P19" s="95">
        <f t="shared" ref="P19:P33" si="11">IF(K19=0,"",IF(K19&lt;$W$16,(K19+N19),""))</f>
        <v>50</v>
      </c>
      <c r="Q19" s="70">
        <f t="shared" ref="Q19:Q33" si="12">MAX(O19,(K19*$Q$16))</f>
        <v>0</v>
      </c>
      <c r="R19" s="100">
        <f t="shared" ref="R19:R33" si="13">IF(Q19=0,0,(Q19-L19))</f>
        <v>0</v>
      </c>
      <c r="S19" s="101" t="str">
        <f t="shared" ref="S19:S33" si="14">IF(R19=0,"",(R19/L19))</f>
        <v/>
      </c>
      <c r="U19" s="64">
        <f t="shared" ref="U19:U33" si="15">$G19+$H19+$I19+$J19</f>
        <v>34.604499999999994</v>
      </c>
      <c r="V19" s="98">
        <f t="shared" ref="V19:V33" si="16">U19*$E$16</f>
        <v>23086.928617806698</v>
      </c>
      <c r="W19" s="99" t="str">
        <f t="shared" ref="W19:W33" si="17">IF(U19=0,"",IF(U19&lt;$W$16,"Yes",""))</f>
        <v>Yes</v>
      </c>
      <c r="X19" s="67">
        <f t="shared" ref="X19:X33" si="18">IF(U19=0,0,IF(U19&lt;$W$16,$W$16-U19,0))</f>
        <v>15.395500000000006</v>
      </c>
      <c r="Y19" s="71">
        <f t="shared" ref="Y19:Y33" si="19">IF(U19=0,"",IF(U19&lt;$W$16,(U19+X19)*$AA$16,""))</f>
        <v>34578.743494508322</v>
      </c>
      <c r="Z19" s="95">
        <f t="shared" ref="Z19:Z33" si="20">IF(U19=0,"",IF(U19&lt;$W$16,(U19+X19),""))</f>
        <v>50</v>
      </c>
      <c r="AA19" s="70">
        <f t="shared" ref="AA19:AA33" si="21">MAX(Y19,(U19*$AA$16))</f>
        <v>34578.743494508322</v>
      </c>
      <c r="AB19" s="100">
        <f t="shared" ref="AB19:AB33" si="22">IF(AA19=0,"",(AA19-V19))</f>
        <v>11491.814876701625</v>
      </c>
      <c r="AC19" s="101">
        <f t="shared" ref="AC19:AC33" si="23">IF(AB19="","",(AB19/V19))</f>
        <v>0.49776282791631765</v>
      </c>
      <c r="AD19" s="71">
        <f t="shared" ref="AD19:AD33" si="24">IF(AA19=0,0,(U19+X19)/$AA$14)*$E$13</f>
        <v>0</v>
      </c>
      <c r="AE19" s="70">
        <f t="shared" ref="AE19:AE33" si="25">AA19+AD19</f>
        <v>34578.743494508322</v>
      </c>
      <c r="AG19" s="17"/>
      <c r="AH19" s="17"/>
    </row>
    <row r="20" spans="2:34" x14ac:dyDescent="0.2">
      <c r="B20" s="95">
        <v>2113</v>
      </c>
      <c r="C20" s="71" t="s">
        <v>298</v>
      </c>
      <c r="D20" s="95" t="s">
        <v>74</v>
      </c>
      <c r="E20" s="96">
        <f t="shared" si="0"/>
        <v>477.54910000000001</v>
      </c>
      <c r="F20" s="96">
        <f t="shared" si="1"/>
        <v>11.5</v>
      </c>
      <c r="G20" s="64">
        <f t="shared" si="2"/>
        <v>489.04910000000001</v>
      </c>
      <c r="H20" s="97">
        <f t="shared" si="3"/>
        <v>0</v>
      </c>
      <c r="I20" s="97">
        <f t="shared" si="4"/>
        <v>0</v>
      </c>
      <c r="J20" s="97">
        <f t="shared" si="5"/>
        <v>0</v>
      </c>
      <c r="K20" s="64">
        <f t="shared" si="6"/>
        <v>489.04910000000001</v>
      </c>
      <c r="L20" s="98">
        <f t="shared" si="7"/>
        <v>0</v>
      </c>
      <c r="M20" s="99" t="str">
        <f t="shared" si="8"/>
        <v/>
      </c>
      <c r="N20" s="67" t="str">
        <f t="shared" si="9"/>
        <v/>
      </c>
      <c r="O20" s="71" t="str">
        <f t="shared" si="10"/>
        <v/>
      </c>
      <c r="P20" s="95" t="str">
        <f t="shared" si="11"/>
        <v/>
      </c>
      <c r="Q20" s="70">
        <f t="shared" si="12"/>
        <v>0</v>
      </c>
      <c r="R20" s="100">
        <f t="shared" si="13"/>
        <v>0</v>
      </c>
      <c r="S20" s="101" t="str">
        <f t="shared" si="14"/>
        <v/>
      </c>
      <c r="U20" s="64">
        <f t="shared" si="15"/>
        <v>489.04910000000001</v>
      </c>
      <c r="V20" s="98">
        <f t="shared" si="16"/>
        <v>326276.68835852598</v>
      </c>
      <c r="W20" s="99" t="str">
        <f t="shared" si="17"/>
        <v/>
      </c>
      <c r="X20" s="67">
        <f t="shared" si="18"/>
        <v>0</v>
      </c>
      <c r="Y20" s="71" t="str">
        <f t="shared" si="19"/>
        <v/>
      </c>
      <c r="Z20" s="95" t="str">
        <f t="shared" si="20"/>
        <v/>
      </c>
      <c r="AA20" s="70">
        <f t="shared" si="21"/>
        <v>338214.06770240306</v>
      </c>
      <c r="AB20" s="100">
        <f t="shared" si="22"/>
        <v>11937.379343877081</v>
      </c>
      <c r="AC20" s="101">
        <f t="shared" si="23"/>
        <v>3.6586675572604213E-2</v>
      </c>
      <c r="AD20" s="71">
        <f t="shared" si="24"/>
        <v>0</v>
      </c>
      <c r="AE20" s="70">
        <f t="shared" si="25"/>
        <v>338214.06770240306</v>
      </c>
      <c r="AG20" s="17"/>
      <c r="AH20" s="17"/>
    </row>
    <row r="21" spans="2:34" x14ac:dyDescent="0.2">
      <c r="B21" s="95">
        <v>1899</v>
      </c>
      <c r="C21" s="71" t="s">
        <v>277</v>
      </c>
      <c r="D21" s="95" t="s">
        <v>132</v>
      </c>
      <c r="E21" s="96">
        <f t="shared" si="0"/>
        <v>388.12889999999999</v>
      </c>
      <c r="F21" s="96">
        <f t="shared" si="1"/>
        <v>5.5</v>
      </c>
      <c r="G21" s="64">
        <f t="shared" si="2"/>
        <v>393.62889999999999</v>
      </c>
      <c r="H21" s="97">
        <f t="shared" si="3"/>
        <v>0</v>
      </c>
      <c r="I21" s="97">
        <f t="shared" si="4"/>
        <v>0</v>
      </c>
      <c r="J21" s="97">
        <f t="shared" si="5"/>
        <v>0</v>
      </c>
      <c r="K21" s="64">
        <f t="shared" si="6"/>
        <v>393.62889999999999</v>
      </c>
      <c r="L21" s="98">
        <f t="shared" si="7"/>
        <v>0</v>
      </c>
      <c r="M21" s="99" t="str">
        <f t="shared" si="8"/>
        <v/>
      </c>
      <c r="N21" s="67" t="str">
        <f t="shared" si="9"/>
        <v/>
      </c>
      <c r="O21" s="71" t="str">
        <f t="shared" si="10"/>
        <v/>
      </c>
      <c r="P21" s="95" t="str">
        <f t="shared" si="11"/>
        <v/>
      </c>
      <c r="Q21" s="70">
        <f t="shared" si="12"/>
        <v>0</v>
      </c>
      <c r="R21" s="100">
        <f t="shared" si="13"/>
        <v>0</v>
      </c>
      <c r="S21" s="101" t="str">
        <f t="shared" si="14"/>
        <v/>
      </c>
      <c r="U21" s="64">
        <f t="shared" si="15"/>
        <v>393.62889999999999</v>
      </c>
      <c r="V21" s="98">
        <f t="shared" si="16"/>
        <v>262615.62271397572</v>
      </c>
      <c r="W21" s="99" t="str">
        <f t="shared" si="17"/>
        <v/>
      </c>
      <c r="X21" s="67">
        <f t="shared" si="18"/>
        <v>0</v>
      </c>
      <c r="Y21" s="71" t="str">
        <f t="shared" si="19"/>
        <v/>
      </c>
      <c r="Z21" s="95" t="str">
        <f t="shared" si="20"/>
        <v/>
      </c>
      <c r="AA21" s="70">
        <f t="shared" si="21"/>
        <v>272223.85530250933</v>
      </c>
      <c r="AB21" s="100">
        <f t="shared" si="22"/>
        <v>9608.2325885336031</v>
      </c>
      <c r="AC21" s="101">
        <f t="shared" si="23"/>
        <v>3.6586675572603998E-2</v>
      </c>
      <c r="AD21" s="71">
        <f t="shared" si="24"/>
        <v>0</v>
      </c>
      <c r="AE21" s="70">
        <f t="shared" si="25"/>
        <v>272223.85530250933</v>
      </c>
      <c r="AG21" s="17"/>
      <c r="AH21" s="17"/>
    </row>
    <row r="22" spans="2:34" x14ac:dyDescent="0.2">
      <c r="B22" s="95">
        <v>2252</v>
      </c>
      <c r="C22" s="71" t="s">
        <v>312</v>
      </c>
      <c r="D22" s="95" t="s">
        <v>169</v>
      </c>
      <c r="E22" s="96">
        <f t="shared" si="0"/>
        <v>1062.5235</v>
      </c>
      <c r="F22" s="96">
        <f t="shared" si="1"/>
        <v>25.46</v>
      </c>
      <c r="G22" s="64">
        <f t="shared" si="2"/>
        <v>1087.9835</v>
      </c>
      <c r="H22" s="97">
        <f t="shared" si="3"/>
        <v>0</v>
      </c>
      <c r="I22" s="97">
        <f t="shared" si="4"/>
        <v>-39.56</v>
      </c>
      <c r="J22" s="97">
        <f t="shared" si="5"/>
        <v>0</v>
      </c>
      <c r="K22" s="64">
        <f t="shared" si="6"/>
        <v>1048.4235000000001</v>
      </c>
      <c r="L22" s="98">
        <f t="shared" si="7"/>
        <v>0</v>
      </c>
      <c r="M22" s="99" t="str">
        <f t="shared" si="8"/>
        <v/>
      </c>
      <c r="N22" s="67" t="str">
        <f t="shared" si="9"/>
        <v/>
      </c>
      <c r="O22" s="71" t="str">
        <f t="shared" si="10"/>
        <v/>
      </c>
      <c r="P22" s="95" t="str">
        <f t="shared" si="11"/>
        <v/>
      </c>
      <c r="Q22" s="70">
        <f t="shared" si="12"/>
        <v>0</v>
      </c>
      <c r="R22" s="100">
        <f t="shared" si="13"/>
        <v>0</v>
      </c>
      <c r="S22" s="101" t="str">
        <f t="shared" si="14"/>
        <v/>
      </c>
      <c r="U22" s="64">
        <f t="shared" si="15"/>
        <v>1048.4235000000001</v>
      </c>
      <c r="V22" s="98">
        <f t="shared" si="16"/>
        <v>699471.99080267211</v>
      </c>
      <c r="W22" s="99" t="str">
        <f t="shared" si="17"/>
        <v/>
      </c>
      <c r="X22" s="67">
        <f t="shared" si="18"/>
        <v>0</v>
      </c>
      <c r="Y22" s="71" t="str">
        <f t="shared" si="19"/>
        <v/>
      </c>
      <c r="Z22" s="95" t="str">
        <f t="shared" si="20"/>
        <v/>
      </c>
      <c r="AA22" s="70">
        <f t="shared" si="21"/>
        <v>725063.34560229303</v>
      </c>
      <c r="AB22" s="100">
        <f t="shared" si="22"/>
        <v>25591.354799620924</v>
      </c>
      <c r="AC22" s="101">
        <f t="shared" si="23"/>
        <v>3.6586675572604158E-2</v>
      </c>
      <c r="AD22" s="71">
        <f t="shared" si="24"/>
        <v>0</v>
      </c>
      <c r="AE22" s="70">
        <f t="shared" si="25"/>
        <v>725063.34560229303</v>
      </c>
      <c r="AG22" s="17"/>
      <c r="AH22" s="17"/>
    </row>
    <row r="23" spans="2:34" x14ac:dyDescent="0.2">
      <c r="B23" s="95">
        <v>2111</v>
      </c>
      <c r="C23" s="71" t="s">
        <v>298</v>
      </c>
      <c r="D23" s="95" t="s">
        <v>76</v>
      </c>
      <c r="E23" s="96">
        <f t="shared" si="0"/>
        <v>183.815</v>
      </c>
      <c r="F23" s="96">
        <f t="shared" si="1"/>
        <v>3.25</v>
      </c>
      <c r="G23" s="64">
        <f t="shared" si="2"/>
        <v>187.065</v>
      </c>
      <c r="H23" s="97">
        <f t="shared" si="3"/>
        <v>0</v>
      </c>
      <c r="I23" s="97">
        <f t="shared" si="4"/>
        <v>0</v>
      </c>
      <c r="J23" s="97">
        <f t="shared" si="5"/>
        <v>0</v>
      </c>
      <c r="K23" s="64">
        <f t="shared" si="6"/>
        <v>187.065</v>
      </c>
      <c r="L23" s="98">
        <f t="shared" si="7"/>
        <v>0</v>
      </c>
      <c r="M23" s="99" t="str">
        <f t="shared" si="8"/>
        <v/>
      </c>
      <c r="N23" s="67" t="str">
        <f t="shared" si="9"/>
        <v/>
      </c>
      <c r="O23" s="71" t="str">
        <f t="shared" si="10"/>
        <v/>
      </c>
      <c r="P23" s="95" t="str">
        <f t="shared" si="11"/>
        <v/>
      </c>
      <c r="Q23" s="70">
        <f t="shared" si="12"/>
        <v>0</v>
      </c>
      <c r="R23" s="100">
        <f t="shared" si="13"/>
        <v>0</v>
      </c>
      <c r="S23" s="101" t="str">
        <f t="shared" si="14"/>
        <v/>
      </c>
      <c r="U23" s="64">
        <f t="shared" si="15"/>
        <v>187.065</v>
      </c>
      <c r="V23" s="98">
        <f t="shared" si="16"/>
        <v>124803.31465242991</v>
      </c>
      <c r="W23" s="99" t="str">
        <f t="shared" si="17"/>
        <v/>
      </c>
      <c r="X23" s="67">
        <f t="shared" si="18"/>
        <v>0</v>
      </c>
      <c r="Y23" s="71" t="str">
        <f t="shared" si="19"/>
        <v/>
      </c>
      <c r="Z23" s="95" t="str">
        <f t="shared" si="20"/>
        <v/>
      </c>
      <c r="AA23" s="70">
        <f t="shared" si="21"/>
        <v>129369.45303600399</v>
      </c>
      <c r="AB23" s="100">
        <f t="shared" si="22"/>
        <v>4566.1383835740853</v>
      </c>
      <c r="AC23" s="101">
        <f t="shared" si="23"/>
        <v>3.6586675572604137E-2</v>
      </c>
      <c r="AD23" s="71">
        <f t="shared" si="24"/>
        <v>0</v>
      </c>
      <c r="AE23" s="70">
        <f t="shared" si="25"/>
        <v>129369.45303600399</v>
      </c>
      <c r="AG23" s="17"/>
      <c r="AH23" s="17"/>
    </row>
    <row r="24" spans="2:34" x14ac:dyDescent="0.2">
      <c r="B24" s="95">
        <v>2005</v>
      </c>
      <c r="C24" s="71" t="s">
        <v>286</v>
      </c>
      <c r="D24" s="95" t="s">
        <v>82</v>
      </c>
      <c r="E24" s="96">
        <f t="shared" si="0"/>
        <v>303.94499999999999</v>
      </c>
      <c r="F24" s="96">
        <f t="shared" si="1"/>
        <v>7.75</v>
      </c>
      <c r="G24" s="64">
        <f t="shared" si="2"/>
        <v>311.69499999999999</v>
      </c>
      <c r="H24" s="97">
        <f t="shared" si="3"/>
        <v>0</v>
      </c>
      <c r="I24" s="97">
        <f t="shared" si="4"/>
        <v>0</v>
      </c>
      <c r="J24" s="97">
        <f t="shared" si="5"/>
        <v>0</v>
      </c>
      <c r="K24" s="64">
        <f t="shared" si="6"/>
        <v>311.69499999999999</v>
      </c>
      <c r="L24" s="98">
        <f t="shared" si="7"/>
        <v>0</v>
      </c>
      <c r="M24" s="99" t="str">
        <f t="shared" si="8"/>
        <v/>
      </c>
      <c r="N24" s="67" t="str">
        <f t="shared" si="9"/>
        <v/>
      </c>
      <c r="O24" s="71" t="str">
        <f t="shared" si="10"/>
        <v/>
      </c>
      <c r="P24" s="95" t="str">
        <f t="shared" si="11"/>
        <v/>
      </c>
      <c r="Q24" s="70">
        <f t="shared" si="12"/>
        <v>0</v>
      </c>
      <c r="R24" s="100">
        <f t="shared" si="13"/>
        <v>0</v>
      </c>
      <c r="S24" s="101" t="str">
        <f t="shared" si="14"/>
        <v/>
      </c>
      <c r="U24" s="64">
        <f t="shared" si="15"/>
        <v>311.69499999999999</v>
      </c>
      <c r="V24" s="98">
        <f t="shared" si="16"/>
        <v>207952.1511805476</v>
      </c>
      <c r="W24" s="99" t="str">
        <f t="shared" si="17"/>
        <v/>
      </c>
      <c r="X24" s="67">
        <f t="shared" si="18"/>
        <v>0</v>
      </c>
      <c r="Y24" s="71" t="str">
        <f t="shared" si="19"/>
        <v/>
      </c>
      <c r="Z24" s="95" t="str">
        <f t="shared" si="20"/>
        <v/>
      </c>
      <c r="AA24" s="70">
        <f t="shared" si="21"/>
        <v>215560.42907041544</v>
      </c>
      <c r="AB24" s="100">
        <f t="shared" si="22"/>
        <v>7608.2778898678371</v>
      </c>
      <c r="AC24" s="101">
        <f t="shared" si="23"/>
        <v>3.6586675572604199E-2</v>
      </c>
      <c r="AD24" s="71">
        <f t="shared" si="24"/>
        <v>0</v>
      </c>
      <c r="AE24" s="70">
        <f t="shared" si="25"/>
        <v>215560.42907041544</v>
      </c>
      <c r="AG24" s="17"/>
      <c r="AH24" s="17"/>
    </row>
    <row r="25" spans="2:34" x14ac:dyDescent="0.2">
      <c r="B25" s="95">
        <v>2115</v>
      </c>
      <c r="C25" s="71" t="s">
        <v>298</v>
      </c>
      <c r="D25" s="95" t="s">
        <v>83</v>
      </c>
      <c r="E25" s="96">
        <f t="shared" si="0"/>
        <v>46.532499999999999</v>
      </c>
      <c r="F25" s="96">
        <f t="shared" si="1"/>
        <v>1.3725000000000001</v>
      </c>
      <c r="G25" s="64">
        <f t="shared" si="2"/>
        <v>47.905000000000001</v>
      </c>
      <c r="H25" s="97">
        <f t="shared" si="3"/>
        <v>0</v>
      </c>
      <c r="I25" s="97">
        <f t="shared" si="4"/>
        <v>0</v>
      </c>
      <c r="J25" s="97">
        <f t="shared" si="5"/>
        <v>0</v>
      </c>
      <c r="K25" s="64">
        <f t="shared" si="6"/>
        <v>47.905000000000001</v>
      </c>
      <c r="L25" s="98">
        <f t="shared" si="7"/>
        <v>0</v>
      </c>
      <c r="M25" s="99" t="str">
        <f t="shared" si="8"/>
        <v>Yes</v>
      </c>
      <c r="N25" s="67">
        <f t="shared" si="9"/>
        <v>2.0949999999999989</v>
      </c>
      <c r="O25" s="71">
        <f t="shared" si="10"/>
        <v>0</v>
      </c>
      <c r="P25" s="95">
        <f t="shared" si="11"/>
        <v>50</v>
      </c>
      <c r="Q25" s="70">
        <f t="shared" si="12"/>
        <v>0</v>
      </c>
      <c r="R25" s="100">
        <f t="shared" si="13"/>
        <v>0</v>
      </c>
      <c r="S25" s="101" t="str">
        <f t="shared" si="14"/>
        <v/>
      </c>
      <c r="U25" s="64">
        <f t="shared" si="15"/>
        <v>47.905000000000001</v>
      </c>
      <c r="V25" s="98">
        <f t="shared" si="16"/>
        <v>31960.563378636594</v>
      </c>
      <c r="W25" s="99" t="str">
        <f t="shared" si="17"/>
        <v>Yes</v>
      </c>
      <c r="X25" s="67">
        <f t="shared" si="18"/>
        <v>2.0949999999999989</v>
      </c>
      <c r="Y25" s="71">
        <f t="shared" si="19"/>
        <v>34578.743494508322</v>
      </c>
      <c r="Z25" s="95">
        <f t="shared" si="20"/>
        <v>50</v>
      </c>
      <c r="AA25" s="70">
        <f t="shared" si="21"/>
        <v>34578.743494508322</v>
      </c>
      <c r="AB25" s="100">
        <f t="shared" si="22"/>
        <v>2618.180115871728</v>
      </c>
      <c r="AC25" s="101">
        <f t="shared" si="23"/>
        <v>8.1919085244342049E-2</v>
      </c>
      <c r="AD25" s="71">
        <f t="shared" si="24"/>
        <v>0</v>
      </c>
      <c r="AE25" s="70">
        <f t="shared" si="25"/>
        <v>34578.743494508322</v>
      </c>
      <c r="AG25" s="17"/>
      <c r="AH25" s="17"/>
    </row>
    <row r="26" spans="2:34" x14ac:dyDescent="0.2">
      <c r="B26" s="95">
        <v>2041</v>
      </c>
      <c r="C26" s="71" t="s">
        <v>290</v>
      </c>
      <c r="D26" s="95" t="s">
        <v>85</v>
      </c>
      <c r="E26" s="96">
        <f t="shared" si="0"/>
        <v>3331.8278</v>
      </c>
      <c r="F26" s="96">
        <f t="shared" si="1"/>
        <v>120.9375</v>
      </c>
      <c r="G26" s="64">
        <f t="shared" si="2"/>
        <v>3452.7653</v>
      </c>
      <c r="H26" s="97">
        <f t="shared" si="3"/>
        <v>0</v>
      </c>
      <c r="I26" s="97">
        <f t="shared" si="4"/>
        <v>0</v>
      </c>
      <c r="J26" s="97">
        <f t="shared" si="5"/>
        <v>0</v>
      </c>
      <c r="K26" s="64">
        <f t="shared" si="6"/>
        <v>3452.7653</v>
      </c>
      <c r="L26" s="98">
        <f t="shared" si="7"/>
        <v>0</v>
      </c>
      <c r="M26" s="99" t="str">
        <f t="shared" si="8"/>
        <v/>
      </c>
      <c r="N26" s="67" t="str">
        <f t="shared" si="9"/>
        <v/>
      </c>
      <c r="O26" s="71" t="str">
        <f t="shared" si="10"/>
        <v/>
      </c>
      <c r="P26" s="95" t="str">
        <f t="shared" si="11"/>
        <v/>
      </c>
      <c r="Q26" s="70">
        <f t="shared" si="12"/>
        <v>0</v>
      </c>
      <c r="R26" s="100">
        <f t="shared" si="13"/>
        <v>0</v>
      </c>
      <c r="S26" s="101" t="str">
        <f t="shared" si="14"/>
        <v/>
      </c>
      <c r="U26" s="64">
        <f t="shared" si="15"/>
        <v>3452.7653</v>
      </c>
      <c r="V26" s="98">
        <f t="shared" si="16"/>
        <v>2303565.8950465964</v>
      </c>
      <c r="W26" s="99" t="str">
        <f t="shared" si="17"/>
        <v/>
      </c>
      <c r="X26" s="67">
        <f t="shared" si="18"/>
        <v>0</v>
      </c>
      <c r="Y26" s="71" t="str">
        <f t="shared" si="19"/>
        <v/>
      </c>
      <c r="Z26" s="95" t="str">
        <f t="shared" si="20"/>
        <v/>
      </c>
      <c r="AA26" s="70">
        <f t="shared" si="21"/>
        <v>2387845.7131087817</v>
      </c>
      <c r="AB26" s="100">
        <f t="shared" si="22"/>
        <v>84279.81806218531</v>
      </c>
      <c r="AC26" s="101">
        <f t="shared" si="23"/>
        <v>3.6586675572604144E-2</v>
      </c>
      <c r="AD26" s="71">
        <f t="shared" si="24"/>
        <v>0</v>
      </c>
      <c r="AE26" s="70">
        <f t="shared" si="25"/>
        <v>2387845.7131087817</v>
      </c>
      <c r="AG26" s="17"/>
      <c r="AH26" s="17"/>
    </row>
    <row r="27" spans="2:34" x14ac:dyDescent="0.2">
      <c r="B27" s="95">
        <v>2051</v>
      </c>
      <c r="C27" s="71" t="s">
        <v>291</v>
      </c>
      <c r="D27" s="95" t="s">
        <v>88</v>
      </c>
      <c r="E27" s="96">
        <f t="shared" si="0"/>
        <v>32.93</v>
      </c>
      <c r="F27" s="96">
        <f t="shared" si="1"/>
        <v>0.36</v>
      </c>
      <c r="G27" s="64">
        <f t="shared" si="2"/>
        <v>33.29</v>
      </c>
      <c r="H27" s="97">
        <f t="shared" si="3"/>
        <v>0</v>
      </c>
      <c r="I27" s="97">
        <f t="shared" si="4"/>
        <v>0</v>
      </c>
      <c r="J27" s="97">
        <f t="shared" si="5"/>
        <v>0</v>
      </c>
      <c r="K27" s="64">
        <f t="shared" si="6"/>
        <v>33.29</v>
      </c>
      <c r="L27" s="98">
        <f t="shared" si="7"/>
        <v>0</v>
      </c>
      <c r="M27" s="99" t="str">
        <f t="shared" si="8"/>
        <v>Yes</v>
      </c>
      <c r="N27" s="67">
        <f t="shared" si="9"/>
        <v>16.71</v>
      </c>
      <c r="O27" s="71">
        <f t="shared" si="10"/>
        <v>0</v>
      </c>
      <c r="P27" s="95">
        <f t="shared" si="11"/>
        <v>50</v>
      </c>
      <c r="Q27" s="70">
        <f t="shared" si="12"/>
        <v>0</v>
      </c>
      <c r="R27" s="100">
        <f t="shared" si="13"/>
        <v>0</v>
      </c>
      <c r="S27" s="101" t="str">
        <f t="shared" si="14"/>
        <v/>
      </c>
      <c r="U27" s="64">
        <f t="shared" si="15"/>
        <v>33.29</v>
      </c>
      <c r="V27" s="98">
        <f t="shared" si="16"/>
        <v>22209.93956528154</v>
      </c>
      <c r="W27" s="99" t="str">
        <f t="shared" si="17"/>
        <v>Yes</v>
      </c>
      <c r="X27" s="67">
        <f t="shared" si="18"/>
        <v>16.71</v>
      </c>
      <c r="Y27" s="71">
        <f t="shared" si="19"/>
        <v>34578.743494508322</v>
      </c>
      <c r="Z27" s="95">
        <f t="shared" si="20"/>
        <v>50</v>
      </c>
      <c r="AA27" s="70">
        <f t="shared" si="21"/>
        <v>34578.743494508322</v>
      </c>
      <c r="AB27" s="100">
        <f t="shared" si="22"/>
        <v>12368.803929226782</v>
      </c>
      <c r="AC27" s="101">
        <f t="shared" si="23"/>
        <v>0.55690398854401346</v>
      </c>
      <c r="AD27" s="71">
        <f t="shared" si="24"/>
        <v>0</v>
      </c>
      <c r="AE27" s="70">
        <f t="shared" si="25"/>
        <v>34578.743494508322</v>
      </c>
      <c r="AG27" s="17"/>
      <c r="AH27" s="17"/>
    </row>
    <row r="28" spans="2:34" x14ac:dyDescent="0.2">
      <c r="B28" s="95">
        <v>1933</v>
      </c>
      <c r="C28" s="71" t="s">
        <v>279</v>
      </c>
      <c r="D28" s="95" t="s">
        <v>89</v>
      </c>
      <c r="E28" s="96">
        <f t="shared" si="0"/>
        <v>2220.9472999999998</v>
      </c>
      <c r="F28" s="96">
        <f t="shared" si="1"/>
        <v>66.52</v>
      </c>
      <c r="G28" s="64">
        <f t="shared" si="2"/>
        <v>2287.4672999999998</v>
      </c>
      <c r="H28" s="97">
        <f t="shared" si="3"/>
        <v>0</v>
      </c>
      <c r="I28" s="97">
        <f t="shared" si="4"/>
        <v>0</v>
      </c>
      <c r="J28" s="97">
        <f t="shared" si="5"/>
        <v>0</v>
      </c>
      <c r="K28" s="64">
        <f t="shared" si="6"/>
        <v>2287.4672999999998</v>
      </c>
      <c r="L28" s="98">
        <f t="shared" si="7"/>
        <v>0</v>
      </c>
      <c r="M28" s="99" t="str">
        <f t="shared" si="8"/>
        <v/>
      </c>
      <c r="N28" s="67" t="str">
        <f t="shared" si="9"/>
        <v/>
      </c>
      <c r="O28" s="71" t="str">
        <f t="shared" si="10"/>
        <v/>
      </c>
      <c r="P28" s="95" t="str">
        <f t="shared" si="11"/>
        <v/>
      </c>
      <c r="Q28" s="70">
        <f t="shared" si="12"/>
        <v>0</v>
      </c>
      <c r="R28" s="100">
        <f t="shared" si="13"/>
        <v>0</v>
      </c>
      <c r="S28" s="101" t="str">
        <f t="shared" si="14"/>
        <v/>
      </c>
      <c r="U28" s="64">
        <f t="shared" si="15"/>
        <v>2287.4672999999998</v>
      </c>
      <c r="V28" s="98">
        <f t="shared" si="16"/>
        <v>1526119.2697674297</v>
      </c>
      <c r="W28" s="99" t="str">
        <f t="shared" si="17"/>
        <v/>
      </c>
      <c r="X28" s="67">
        <f t="shared" si="18"/>
        <v>0</v>
      </c>
      <c r="Y28" s="71" t="str">
        <f t="shared" si="19"/>
        <v/>
      </c>
      <c r="Z28" s="95" t="str">
        <f t="shared" si="20"/>
        <v/>
      </c>
      <c r="AA28" s="70">
        <f t="shared" si="21"/>
        <v>1581954.9003755103</v>
      </c>
      <c r="AB28" s="100">
        <f t="shared" si="22"/>
        <v>55835.630608080653</v>
      </c>
      <c r="AC28" s="101">
        <f t="shared" si="23"/>
        <v>3.6586675572604248E-2</v>
      </c>
      <c r="AD28" s="71">
        <f t="shared" si="24"/>
        <v>0</v>
      </c>
      <c r="AE28" s="70">
        <f t="shared" si="25"/>
        <v>1581954.9003755103</v>
      </c>
      <c r="AG28" s="17"/>
      <c r="AH28" s="17"/>
    </row>
    <row r="29" spans="2:34" x14ac:dyDescent="0.2">
      <c r="B29" s="95">
        <v>2208</v>
      </c>
      <c r="C29" s="71" t="s">
        <v>306</v>
      </c>
      <c r="D29" s="95" t="s">
        <v>92</v>
      </c>
      <c r="E29" s="96">
        <f t="shared" si="0"/>
        <v>755.36339999999996</v>
      </c>
      <c r="F29" s="96">
        <f t="shared" si="1"/>
        <v>18.25</v>
      </c>
      <c r="G29" s="64">
        <f t="shared" si="2"/>
        <v>773.61339999999996</v>
      </c>
      <c r="H29" s="97">
        <f t="shared" si="3"/>
        <v>0</v>
      </c>
      <c r="I29" s="97">
        <f t="shared" si="4"/>
        <v>0</v>
      </c>
      <c r="J29" s="97">
        <f t="shared" si="5"/>
        <v>0</v>
      </c>
      <c r="K29" s="64">
        <f t="shared" si="6"/>
        <v>773.61339999999996</v>
      </c>
      <c r="L29" s="98">
        <f t="shared" si="7"/>
        <v>0</v>
      </c>
      <c r="M29" s="99" t="str">
        <f t="shared" si="8"/>
        <v/>
      </c>
      <c r="N29" s="67" t="str">
        <f t="shared" si="9"/>
        <v/>
      </c>
      <c r="O29" s="71" t="str">
        <f t="shared" si="10"/>
        <v/>
      </c>
      <c r="P29" s="95" t="str">
        <f t="shared" si="11"/>
        <v/>
      </c>
      <c r="Q29" s="70">
        <f t="shared" si="12"/>
        <v>0</v>
      </c>
      <c r="R29" s="100">
        <f t="shared" si="13"/>
        <v>0</v>
      </c>
      <c r="S29" s="101" t="str">
        <f t="shared" si="14"/>
        <v/>
      </c>
      <c r="U29" s="64">
        <f t="shared" si="15"/>
        <v>773.61339999999996</v>
      </c>
      <c r="V29" s="98">
        <f t="shared" si="16"/>
        <v>516128.17245094548</v>
      </c>
      <c r="W29" s="99" t="str">
        <f t="shared" si="17"/>
        <v/>
      </c>
      <c r="X29" s="67">
        <f t="shared" si="18"/>
        <v>0</v>
      </c>
      <c r="Y29" s="71" t="str">
        <f t="shared" si="19"/>
        <v/>
      </c>
      <c r="Z29" s="95" t="str">
        <f t="shared" si="20"/>
        <v/>
      </c>
      <c r="AA29" s="70">
        <f t="shared" si="21"/>
        <v>535011.58645028935</v>
      </c>
      <c r="AB29" s="100">
        <f t="shared" si="22"/>
        <v>18883.413999343873</v>
      </c>
      <c r="AC29" s="101">
        <f t="shared" si="23"/>
        <v>3.6586675572604234E-2</v>
      </c>
      <c r="AD29" s="71">
        <f t="shared" si="24"/>
        <v>0</v>
      </c>
      <c r="AE29" s="70">
        <f t="shared" si="25"/>
        <v>535011.58645028935</v>
      </c>
      <c r="AG29" s="17"/>
      <c r="AH29" s="17"/>
    </row>
    <row r="30" spans="2:34" x14ac:dyDescent="0.2">
      <c r="B30" s="95">
        <v>1894</v>
      </c>
      <c r="C30" s="71" t="s">
        <v>276</v>
      </c>
      <c r="D30" s="95" t="s">
        <v>64</v>
      </c>
      <c r="E30" s="96">
        <f t="shared" si="0"/>
        <v>4384.3378000000002</v>
      </c>
      <c r="F30" s="96">
        <f t="shared" si="1"/>
        <v>126</v>
      </c>
      <c r="G30" s="64">
        <f t="shared" si="2"/>
        <v>4510.3378000000002</v>
      </c>
      <c r="H30" s="97">
        <f t="shared" si="3"/>
        <v>-1817.3185714610445</v>
      </c>
      <c r="I30" s="97">
        <f t="shared" si="4"/>
        <v>0</v>
      </c>
      <c r="J30" s="97">
        <f t="shared" si="5"/>
        <v>0</v>
      </c>
      <c r="K30" s="64">
        <f t="shared" si="6"/>
        <v>2693.0192285389558</v>
      </c>
      <c r="L30" s="98">
        <f t="shared" si="7"/>
        <v>0</v>
      </c>
      <c r="M30" s="99" t="str">
        <f t="shared" si="8"/>
        <v/>
      </c>
      <c r="N30" s="67" t="str">
        <f t="shared" si="9"/>
        <v/>
      </c>
      <c r="O30" s="71" t="str">
        <f t="shared" si="10"/>
        <v/>
      </c>
      <c r="P30" s="95" t="str">
        <f t="shared" si="11"/>
        <v/>
      </c>
      <c r="Q30" s="70">
        <f t="shared" si="12"/>
        <v>0</v>
      </c>
      <c r="R30" s="100">
        <f t="shared" si="13"/>
        <v>0</v>
      </c>
      <c r="S30" s="101" t="str">
        <f t="shared" si="14"/>
        <v/>
      </c>
      <c r="U30" s="64">
        <f t="shared" si="15"/>
        <v>2693.0192285389558</v>
      </c>
      <c r="V30" s="98">
        <f t="shared" si="16"/>
        <v>1796689.525803284</v>
      </c>
      <c r="W30" s="99" t="str">
        <f t="shared" si="17"/>
        <v/>
      </c>
      <c r="X30" s="67">
        <f t="shared" si="18"/>
        <v>0</v>
      </c>
      <c r="Y30" s="71" t="str">
        <f t="shared" si="19"/>
        <v/>
      </c>
      <c r="Z30" s="95" t="str">
        <f t="shared" si="20"/>
        <v/>
      </c>
      <c r="AA30" s="70">
        <f t="shared" si="21"/>
        <v>1862424.4225885449</v>
      </c>
      <c r="AB30" s="100">
        <f t="shared" si="22"/>
        <v>65734.896785260877</v>
      </c>
      <c r="AC30" s="101">
        <f t="shared" si="23"/>
        <v>3.658667557260422E-2</v>
      </c>
      <c r="AD30" s="71">
        <f t="shared" si="24"/>
        <v>0</v>
      </c>
      <c r="AE30" s="70">
        <f t="shared" si="25"/>
        <v>1862424.4225885449</v>
      </c>
      <c r="AG30" s="17"/>
      <c r="AH30" s="17"/>
    </row>
    <row r="31" spans="2:34" x14ac:dyDescent="0.2">
      <c r="B31" s="95">
        <v>1969</v>
      </c>
      <c r="C31" s="71" t="s">
        <v>281</v>
      </c>
      <c r="D31" s="95" t="s">
        <v>93</v>
      </c>
      <c r="E31" s="96">
        <f t="shared" si="0"/>
        <v>902.29300000000001</v>
      </c>
      <c r="F31" s="96">
        <f t="shared" si="1"/>
        <v>35.03</v>
      </c>
      <c r="G31" s="64">
        <f t="shared" si="2"/>
        <v>937.32299999999998</v>
      </c>
      <c r="H31" s="97">
        <f t="shared" si="3"/>
        <v>0</v>
      </c>
      <c r="I31" s="97">
        <f t="shared" si="4"/>
        <v>0</v>
      </c>
      <c r="J31" s="97">
        <f t="shared" si="5"/>
        <v>0</v>
      </c>
      <c r="K31" s="64">
        <f t="shared" si="6"/>
        <v>937.32299999999998</v>
      </c>
      <c r="L31" s="98">
        <f t="shared" si="7"/>
        <v>0</v>
      </c>
      <c r="M31" s="99" t="str">
        <f t="shared" si="8"/>
        <v/>
      </c>
      <c r="N31" s="67" t="str">
        <f t="shared" si="9"/>
        <v/>
      </c>
      <c r="O31" s="71" t="str">
        <f t="shared" si="10"/>
        <v/>
      </c>
      <c r="P31" s="95" t="str">
        <f t="shared" si="11"/>
        <v/>
      </c>
      <c r="Q31" s="70">
        <f t="shared" si="12"/>
        <v>0</v>
      </c>
      <c r="R31" s="100">
        <f t="shared" si="13"/>
        <v>0</v>
      </c>
      <c r="S31" s="101" t="str">
        <f t="shared" si="14"/>
        <v/>
      </c>
      <c r="U31" s="64">
        <f t="shared" si="15"/>
        <v>937.32299999999998</v>
      </c>
      <c r="V31" s="98">
        <f t="shared" si="16"/>
        <v>625349.56993536768</v>
      </c>
      <c r="W31" s="99" t="str">
        <f t="shared" si="17"/>
        <v/>
      </c>
      <c r="X31" s="67">
        <f t="shared" si="18"/>
        <v>0</v>
      </c>
      <c r="Y31" s="71" t="str">
        <f t="shared" si="19"/>
        <v/>
      </c>
      <c r="Z31" s="95" t="str">
        <f t="shared" si="20"/>
        <v/>
      </c>
      <c r="AA31" s="70">
        <f t="shared" si="21"/>
        <v>648229.03177006054</v>
      </c>
      <c r="AB31" s="100">
        <f t="shared" si="22"/>
        <v>22879.461834692862</v>
      </c>
      <c r="AC31" s="101">
        <f t="shared" si="23"/>
        <v>3.6586675572604206E-2</v>
      </c>
      <c r="AD31" s="71">
        <f t="shared" si="24"/>
        <v>0</v>
      </c>
      <c r="AE31" s="70">
        <f t="shared" si="25"/>
        <v>648229.03177006054</v>
      </c>
      <c r="AG31" s="17"/>
      <c r="AH31" s="17"/>
    </row>
    <row r="32" spans="2:34" x14ac:dyDescent="0.2">
      <c r="B32" s="95">
        <v>2240</v>
      </c>
      <c r="C32" s="71" t="s">
        <v>310</v>
      </c>
      <c r="D32" s="95" t="s">
        <v>171</v>
      </c>
      <c r="E32" s="96">
        <f t="shared" si="0"/>
        <v>1299.4422999999999</v>
      </c>
      <c r="F32" s="96">
        <f t="shared" si="1"/>
        <v>16.795000000000002</v>
      </c>
      <c r="G32" s="64">
        <f t="shared" si="2"/>
        <v>1316.2373</v>
      </c>
      <c r="H32" s="97">
        <f t="shared" si="3"/>
        <v>0</v>
      </c>
      <c r="I32" s="97">
        <f t="shared" si="4"/>
        <v>0</v>
      </c>
      <c r="J32" s="97">
        <f t="shared" si="5"/>
        <v>0</v>
      </c>
      <c r="K32" s="64">
        <f t="shared" si="6"/>
        <v>1316.2373</v>
      </c>
      <c r="L32" s="98">
        <f t="shared" si="7"/>
        <v>0</v>
      </c>
      <c r="M32" s="99" t="str">
        <f t="shared" si="8"/>
        <v/>
      </c>
      <c r="N32" s="67" t="str">
        <f t="shared" si="9"/>
        <v/>
      </c>
      <c r="O32" s="71" t="str">
        <f t="shared" si="10"/>
        <v/>
      </c>
      <c r="P32" s="95" t="str">
        <f t="shared" si="11"/>
        <v/>
      </c>
      <c r="Q32" s="70">
        <f t="shared" si="12"/>
        <v>0</v>
      </c>
      <c r="R32" s="100">
        <f t="shared" si="13"/>
        <v>0</v>
      </c>
      <c r="S32" s="101" t="str">
        <f t="shared" si="14"/>
        <v/>
      </c>
      <c r="U32" s="64">
        <f t="shared" si="15"/>
        <v>1316.2373</v>
      </c>
      <c r="V32" s="98">
        <f t="shared" si="16"/>
        <v>878148.11915197806</v>
      </c>
      <c r="W32" s="99" t="str">
        <f t="shared" si="17"/>
        <v/>
      </c>
      <c r="X32" s="67">
        <f t="shared" si="18"/>
        <v>0</v>
      </c>
      <c r="Y32" s="71" t="str">
        <f t="shared" si="19"/>
        <v/>
      </c>
      <c r="Z32" s="95" t="str">
        <f t="shared" si="20"/>
        <v/>
      </c>
      <c r="AA32" s="70">
        <f t="shared" si="21"/>
        <v>910276.63949208404</v>
      </c>
      <c r="AB32" s="100">
        <f t="shared" si="22"/>
        <v>32128.520340105984</v>
      </c>
      <c r="AC32" s="101">
        <f t="shared" si="23"/>
        <v>3.6586675572604185E-2</v>
      </c>
      <c r="AD32" s="71">
        <f t="shared" si="24"/>
        <v>0</v>
      </c>
      <c r="AE32" s="70">
        <f t="shared" si="25"/>
        <v>910276.63949208404</v>
      </c>
      <c r="AG32" s="17"/>
      <c r="AH32" s="17"/>
    </row>
    <row r="33" spans="2:34" x14ac:dyDescent="0.2">
      <c r="B33" s="95">
        <v>2243</v>
      </c>
      <c r="C33" s="71" t="s">
        <v>310</v>
      </c>
      <c r="D33" s="95" t="s">
        <v>119</v>
      </c>
      <c r="E33" s="96">
        <f t="shared" si="0"/>
        <v>48493.202299999997</v>
      </c>
      <c r="F33" s="96">
        <f t="shared" si="1"/>
        <v>815.01250000000005</v>
      </c>
      <c r="G33" s="64">
        <f t="shared" si="2"/>
        <v>49308.214799999994</v>
      </c>
      <c r="H33" s="97">
        <f t="shared" si="3"/>
        <v>0</v>
      </c>
      <c r="I33" s="97">
        <f t="shared" si="4"/>
        <v>0</v>
      </c>
      <c r="J33" s="97">
        <f t="shared" si="5"/>
        <v>0</v>
      </c>
      <c r="K33" s="64">
        <f t="shared" si="6"/>
        <v>49308.214799999994</v>
      </c>
      <c r="L33" s="98">
        <f t="shared" si="7"/>
        <v>0</v>
      </c>
      <c r="M33" s="99" t="str">
        <f t="shared" si="8"/>
        <v/>
      </c>
      <c r="N33" s="67" t="str">
        <f t="shared" si="9"/>
        <v/>
      </c>
      <c r="O33" s="71" t="str">
        <f t="shared" si="10"/>
        <v/>
      </c>
      <c r="P33" s="95" t="str">
        <f t="shared" si="11"/>
        <v/>
      </c>
      <c r="Q33" s="70">
        <f t="shared" si="12"/>
        <v>0</v>
      </c>
      <c r="R33" s="100">
        <f t="shared" si="13"/>
        <v>0</v>
      </c>
      <c r="S33" s="101" t="str">
        <f t="shared" si="14"/>
        <v/>
      </c>
      <c r="U33" s="64">
        <f t="shared" si="15"/>
        <v>49308.214799999994</v>
      </c>
      <c r="V33" s="98">
        <f t="shared" si="16"/>
        <v>32896739.885248445</v>
      </c>
      <c r="W33" s="99" t="str">
        <f t="shared" si="17"/>
        <v/>
      </c>
      <c r="X33" s="67">
        <f t="shared" si="18"/>
        <v>0</v>
      </c>
      <c r="Y33" s="71" t="str">
        <f t="shared" si="19"/>
        <v/>
      </c>
      <c r="Z33" s="95" t="str">
        <f t="shared" si="20"/>
        <v/>
      </c>
      <c r="AA33" s="70">
        <f t="shared" si="21"/>
        <v>34100322.234826379</v>
      </c>
      <c r="AB33" s="100">
        <f t="shared" si="22"/>
        <v>1203582.3495779335</v>
      </c>
      <c r="AC33" s="101">
        <f t="shared" si="23"/>
        <v>3.6586675572604199E-2</v>
      </c>
      <c r="AD33" s="71">
        <f t="shared" si="24"/>
        <v>0</v>
      </c>
      <c r="AE33" s="70">
        <f t="shared" si="25"/>
        <v>34100322.234826379</v>
      </c>
      <c r="AG33" s="17"/>
      <c r="AH33" s="17"/>
    </row>
    <row r="34" spans="2:34" x14ac:dyDescent="0.2">
      <c r="B34" s="7">
        <v>5309</v>
      </c>
      <c r="C34" s="7" t="s">
        <v>284</v>
      </c>
      <c r="D34" s="7" t="s">
        <v>316</v>
      </c>
      <c r="E34" s="96"/>
      <c r="F34" s="96"/>
      <c r="G34" s="64"/>
      <c r="H34" s="97"/>
      <c r="I34" s="97"/>
      <c r="J34" s="97"/>
      <c r="K34" s="64"/>
      <c r="L34" s="98"/>
      <c r="M34" s="99"/>
      <c r="N34" s="67"/>
      <c r="O34" s="71"/>
      <c r="P34" s="95"/>
      <c r="Q34" s="70"/>
      <c r="R34" s="100"/>
      <c r="S34" s="101"/>
      <c r="U34" s="64"/>
      <c r="V34" s="98"/>
      <c r="W34" s="99"/>
      <c r="X34" s="67"/>
      <c r="Y34" s="71"/>
      <c r="Z34" s="95"/>
      <c r="AA34" s="70"/>
      <c r="AB34" s="100"/>
      <c r="AC34" s="101"/>
      <c r="AD34" s="71"/>
      <c r="AE34" s="70">
        <v>143564.39741292284</v>
      </c>
      <c r="AG34" s="17"/>
      <c r="AH34" s="17"/>
    </row>
    <row r="35" spans="2:34" x14ac:dyDescent="0.2">
      <c r="B35" s="95">
        <v>1976</v>
      </c>
      <c r="C35" s="71" t="s">
        <v>284</v>
      </c>
      <c r="D35" s="95" t="s">
        <v>39</v>
      </c>
      <c r="E35" s="96">
        <f t="shared" ref="E35:E76" si="26">IF(ISNA(VLOOKUP($B35,SSFQ,134,FALSE)),0,VLOOKUP($B35,SSFQ,134,FALSE))</f>
        <v>20905.702499999999</v>
      </c>
      <c r="F35" s="96">
        <f t="shared" ref="F35:F76" si="27">IF(ISNA(VLOOKUP($B35,SSFQ,118,FALSE)),0,VLOOKUP($B35,SSFQ,118,FALSE))*0.25</f>
        <v>465.67750000000001</v>
      </c>
      <c r="G35" s="64">
        <f t="shared" ref="G35:G76" si="28">E35+F35</f>
        <v>21371.38</v>
      </c>
      <c r="H35" s="97">
        <f t="shared" ref="H35:H76" si="29">-IF(ISNA(VLOOKUP($B35,Virt,5,FALSE)),0,VLOOKUP($B35,Virt,5,FALSE))</f>
        <v>0</v>
      </c>
      <c r="I35" s="97">
        <f t="shared" ref="I35:I76" si="30">-IF(ISNA(VLOOKUP($B35,Indy_pivot,2,FALSE)),0,VLOOKUP($B35,Indy_pivot,2,FALSE))</f>
        <v>-216.08500000000001</v>
      </c>
      <c r="J35" s="97">
        <f t="shared" ref="J35:J76" si="31">-IF(ISNA(VLOOKUP($B35,NonPar,5,FALSE)),0,VLOOKUP($B35,NonPar,5,FALSE))</f>
        <v>0</v>
      </c>
      <c r="K35" s="64">
        <f t="shared" ref="K35:K76" si="32">$G35+$H35+$I35+$J35</f>
        <v>21155.295000000002</v>
      </c>
      <c r="L35" s="98">
        <f t="shared" ref="L35:L76" si="33">K35*$D$16</f>
        <v>0</v>
      </c>
      <c r="M35" s="99" t="str">
        <f t="shared" ref="M35:M76" si="34">IF(K35=0,"",IF(K35&lt;$W$16,"Yes",""))</f>
        <v/>
      </c>
      <c r="N35" s="67" t="str">
        <f t="shared" ref="N35:N76" si="35">IF(K35=0,"",IF(K35&lt;$W$16,$W$16-K35,""))</f>
        <v/>
      </c>
      <c r="O35" s="71" t="str">
        <f t="shared" ref="O35:O76" si="36">IF(K35=0,"",IF(K35&lt;$M$16,(K35+N35)*$Q$16,""))</f>
        <v/>
      </c>
      <c r="P35" s="95" t="str">
        <f t="shared" ref="P35:P76" si="37">IF(K35=0,"",IF(K35&lt;$W$16,(K35+N35),""))</f>
        <v/>
      </c>
      <c r="Q35" s="70">
        <f t="shared" ref="Q35:Q76" si="38">MAX(O35,(K35*$Q$16))</f>
        <v>0</v>
      </c>
      <c r="R35" s="100">
        <f t="shared" ref="R35:R76" si="39">IF(Q35=0,0,(Q35-L35))</f>
        <v>0</v>
      </c>
      <c r="S35" s="101" t="str">
        <f t="shared" ref="S35:S76" si="40">IF(R35=0,"",(R35/L35))</f>
        <v/>
      </c>
      <c r="U35" s="64">
        <f t="shared" ref="U35:U76" si="41">$G35+$H35+$I35+$J35</f>
        <v>21155.295000000002</v>
      </c>
      <c r="V35" s="98">
        <f t="shared" ref="V35:V76" si="42">U35*$E$16</f>
        <v>14114083.010985365</v>
      </c>
      <c r="W35" s="99" t="str">
        <f t="shared" ref="W35:W76" si="43">IF(U35=0,"",IF(U35&lt;$W$16,"Yes",""))</f>
        <v/>
      </c>
      <c r="X35" s="67">
        <f t="shared" ref="X35:X76" si="44">IF(U35=0,0,IF(U35&lt;$W$16,$W$16-U35,0))</f>
        <v>0</v>
      </c>
      <c r="Y35" s="71" t="str">
        <f t="shared" ref="Y35:Y76" si="45">IF(U35=0,"",IF(U35&lt;$W$16,(U35+X35)*$AA$16,""))</f>
        <v/>
      </c>
      <c r="Z35" s="95" t="str">
        <f t="shared" ref="Z35:Z76" si="46">IF(U35=0,"",IF(U35&lt;$W$16,(U35+X35),""))</f>
        <v/>
      </c>
      <c r="AA35" s="70">
        <f t="shared" ref="AA35:AA76" si="47">MAX(Y35,(U35*$AA$16))</f>
        <v>14630470.387113091</v>
      </c>
      <c r="AB35" s="100">
        <f t="shared" ref="AB35:AB76" si="48">IF(AA35=0,"",(AA35-V35))</f>
        <v>516387.37612772547</v>
      </c>
      <c r="AC35" s="101">
        <f t="shared" ref="AC35:AC76" si="49">IF(AB35="","",(AB35/V35))</f>
        <v>3.6586675572604151E-2</v>
      </c>
      <c r="AD35" s="71">
        <f t="shared" ref="AD35:AD76" si="50">IF(AA35=0,0,(U35+X35)/$AA$14)*$E$13</f>
        <v>0</v>
      </c>
      <c r="AE35" s="70">
        <f t="shared" ref="AE35:AE76" si="51">AA35+AD35</f>
        <v>14630470.387113091</v>
      </c>
      <c r="AG35" s="17"/>
      <c r="AH35" s="17"/>
    </row>
    <row r="36" spans="2:34" x14ac:dyDescent="0.2">
      <c r="B36" s="95">
        <v>2088</v>
      </c>
      <c r="C36" s="71" t="s">
        <v>295</v>
      </c>
      <c r="D36" s="95" t="s">
        <v>140</v>
      </c>
      <c r="E36" s="96">
        <f t="shared" si="26"/>
        <v>6759.8544000000002</v>
      </c>
      <c r="F36" s="96">
        <f t="shared" si="27"/>
        <v>220.55</v>
      </c>
      <c r="G36" s="64">
        <f t="shared" si="28"/>
        <v>6980.4044000000004</v>
      </c>
      <c r="H36" s="97">
        <f t="shared" si="29"/>
        <v>0</v>
      </c>
      <c r="I36" s="97">
        <f t="shared" si="30"/>
        <v>0</v>
      </c>
      <c r="J36" s="97">
        <f t="shared" si="31"/>
        <v>0</v>
      </c>
      <c r="K36" s="64">
        <f t="shared" si="32"/>
        <v>6980.4044000000004</v>
      </c>
      <c r="L36" s="98">
        <f t="shared" si="33"/>
        <v>0</v>
      </c>
      <c r="M36" s="99" t="str">
        <f t="shared" si="34"/>
        <v/>
      </c>
      <c r="N36" s="67" t="str">
        <f t="shared" si="35"/>
        <v/>
      </c>
      <c r="O36" s="71" t="str">
        <f t="shared" si="36"/>
        <v/>
      </c>
      <c r="P36" s="95" t="str">
        <f t="shared" si="37"/>
        <v/>
      </c>
      <c r="Q36" s="70">
        <f t="shared" si="38"/>
        <v>0</v>
      </c>
      <c r="R36" s="100">
        <f t="shared" si="39"/>
        <v>0</v>
      </c>
      <c r="S36" s="101" t="str">
        <f t="shared" si="40"/>
        <v/>
      </c>
      <c r="U36" s="64">
        <f t="shared" si="41"/>
        <v>6980.4044000000004</v>
      </c>
      <c r="V36" s="98">
        <f t="shared" si="42"/>
        <v>4657085.0064651659</v>
      </c>
      <c r="W36" s="99" t="str">
        <f t="shared" si="43"/>
        <v/>
      </c>
      <c r="X36" s="67">
        <f t="shared" si="44"/>
        <v>0</v>
      </c>
      <c r="Y36" s="71" t="str">
        <f t="shared" si="45"/>
        <v/>
      </c>
      <c r="Z36" s="95" t="str">
        <f t="shared" si="46"/>
        <v/>
      </c>
      <c r="AA36" s="70">
        <f t="shared" si="47"/>
        <v>4827472.2647107458</v>
      </c>
      <c r="AB36" s="100">
        <f t="shared" si="48"/>
        <v>170387.2582455799</v>
      </c>
      <c r="AC36" s="101">
        <f t="shared" si="49"/>
        <v>3.6586675572604102E-2</v>
      </c>
      <c r="AD36" s="71">
        <f t="shared" si="50"/>
        <v>0</v>
      </c>
      <c r="AE36" s="70">
        <f t="shared" si="51"/>
        <v>4827472.2647107458</v>
      </c>
      <c r="AG36" s="17"/>
      <c r="AH36" s="17"/>
    </row>
    <row r="37" spans="2:34" x14ac:dyDescent="0.2">
      <c r="B37" s="95">
        <v>2095</v>
      </c>
      <c r="C37" s="71" t="s">
        <v>295</v>
      </c>
      <c r="D37" s="95" t="s">
        <v>172</v>
      </c>
      <c r="E37" s="96">
        <f t="shared" si="26"/>
        <v>382.29700000000003</v>
      </c>
      <c r="F37" s="96">
        <f t="shared" si="27"/>
        <v>5</v>
      </c>
      <c r="G37" s="64">
        <f t="shared" si="28"/>
        <v>387.29700000000003</v>
      </c>
      <c r="H37" s="97">
        <f t="shared" si="29"/>
        <v>0</v>
      </c>
      <c r="I37" s="97">
        <f t="shared" si="30"/>
        <v>0</v>
      </c>
      <c r="J37" s="97">
        <f t="shared" si="31"/>
        <v>0</v>
      </c>
      <c r="K37" s="64">
        <f t="shared" si="32"/>
        <v>387.29700000000003</v>
      </c>
      <c r="L37" s="98">
        <f t="shared" si="33"/>
        <v>0</v>
      </c>
      <c r="M37" s="99" t="str">
        <f t="shared" si="34"/>
        <v/>
      </c>
      <c r="N37" s="67" t="str">
        <f t="shared" si="35"/>
        <v/>
      </c>
      <c r="O37" s="71" t="str">
        <f t="shared" si="36"/>
        <v/>
      </c>
      <c r="P37" s="95" t="str">
        <f t="shared" si="37"/>
        <v/>
      </c>
      <c r="Q37" s="70">
        <f t="shared" si="38"/>
        <v>0</v>
      </c>
      <c r="R37" s="100">
        <f t="shared" si="39"/>
        <v>0</v>
      </c>
      <c r="S37" s="101" t="str">
        <f t="shared" si="40"/>
        <v/>
      </c>
      <c r="U37" s="64">
        <f t="shared" si="41"/>
        <v>387.29700000000003</v>
      </c>
      <c r="V37" s="98">
        <f t="shared" si="42"/>
        <v>258391.19747115788</v>
      </c>
      <c r="W37" s="99" t="str">
        <f t="shared" si="43"/>
        <v/>
      </c>
      <c r="X37" s="67">
        <f t="shared" si="44"/>
        <v>0</v>
      </c>
      <c r="Y37" s="71" t="str">
        <f t="shared" si="45"/>
        <v/>
      </c>
      <c r="Z37" s="95" t="str">
        <f t="shared" si="46"/>
        <v/>
      </c>
      <c r="AA37" s="70">
        <f t="shared" si="47"/>
        <v>267844.87238385185</v>
      </c>
      <c r="AB37" s="100">
        <f t="shared" si="48"/>
        <v>9453.6749126939685</v>
      </c>
      <c r="AC37" s="101">
        <f t="shared" si="49"/>
        <v>3.6586675572604234E-2</v>
      </c>
      <c r="AD37" s="71">
        <f t="shared" si="50"/>
        <v>0</v>
      </c>
      <c r="AE37" s="70">
        <f t="shared" si="51"/>
        <v>267844.87238385185</v>
      </c>
      <c r="AG37" s="17"/>
      <c r="AH37" s="17"/>
    </row>
    <row r="38" spans="2:34" x14ac:dyDescent="0.2">
      <c r="B38" s="95">
        <v>2052</v>
      </c>
      <c r="C38" s="71" t="s">
        <v>291</v>
      </c>
      <c r="D38" s="95" t="s">
        <v>99</v>
      </c>
      <c r="E38" s="96">
        <f t="shared" si="26"/>
        <v>60.8</v>
      </c>
      <c r="F38" s="96">
        <f t="shared" si="27"/>
        <v>1</v>
      </c>
      <c r="G38" s="64">
        <f t="shared" si="28"/>
        <v>61.8</v>
      </c>
      <c r="H38" s="97">
        <f t="shared" si="29"/>
        <v>0</v>
      </c>
      <c r="I38" s="97">
        <f t="shared" si="30"/>
        <v>0</v>
      </c>
      <c r="J38" s="97">
        <f t="shared" si="31"/>
        <v>0</v>
      </c>
      <c r="K38" s="64">
        <f t="shared" si="32"/>
        <v>61.8</v>
      </c>
      <c r="L38" s="98">
        <f t="shared" si="33"/>
        <v>0</v>
      </c>
      <c r="M38" s="99" t="str">
        <f t="shared" si="34"/>
        <v/>
      </c>
      <c r="N38" s="67" t="str">
        <f t="shared" si="35"/>
        <v/>
      </c>
      <c r="O38" s="71" t="str">
        <f t="shared" si="36"/>
        <v/>
      </c>
      <c r="P38" s="95" t="str">
        <f t="shared" si="37"/>
        <v/>
      </c>
      <c r="Q38" s="70">
        <f t="shared" si="38"/>
        <v>0</v>
      </c>
      <c r="R38" s="100">
        <f t="shared" si="39"/>
        <v>0</v>
      </c>
      <c r="S38" s="101" t="str">
        <f t="shared" si="40"/>
        <v/>
      </c>
      <c r="U38" s="64">
        <f t="shared" si="41"/>
        <v>61.8</v>
      </c>
      <c r="V38" s="98">
        <f t="shared" si="42"/>
        <v>41230.828030471588</v>
      </c>
      <c r="W38" s="99" t="str">
        <f t="shared" si="43"/>
        <v/>
      </c>
      <c r="X38" s="67">
        <f t="shared" si="44"/>
        <v>0</v>
      </c>
      <c r="Y38" s="71" t="str">
        <f t="shared" si="45"/>
        <v/>
      </c>
      <c r="Z38" s="95" t="str">
        <f t="shared" si="46"/>
        <v/>
      </c>
      <c r="AA38" s="70">
        <f t="shared" si="47"/>
        <v>42739.326959212289</v>
      </c>
      <c r="AB38" s="100">
        <f t="shared" si="48"/>
        <v>1508.4989287407006</v>
      </c>
      <c r="AC38" s="101">
        <f t="shared" si="49"/>
        <v>3.6586675572604234E-2</v>
      </c>
      <c r="AD38" s="71">
        <f t="shared" si="50"/>
        <v>0</v>
      </c>
      <c r="AE38" s="70">
        <f t="shared" si="51"/>
        <v>42739.326959212289</v>
      </c>
      <c r="AG38" s="17"/>
      <c r="AH38" s="17"/>
    </row>
    <row r="39" spans="2:34" x14ac:dyDescent="0.2">
      <c r="B39" s="95">
        <v>1974</v>
      </c>
      <c r="C39" s="71" t="s">
        <v>283</v>
      </c>
      <c r="D39" s="95" t="s">
        <v>101</v>
      </c>
      <c r="E39" s="96">
        <f t="shared" si="26"/>
        <v>1849.8951</v>
      </c>
      <c r="F39" s="96">
        <f t="shared" si="27"/>
        <v>81.254999999999995</v>
      </c>
      <c r="G39" s="64">
        <f t="shared" si="28"/>
        <v>1931.1500999999998</v>
      </c>
      <c r="H39" s="97">
        <f t="shared" si="29"/>
        <v>0</v>
      </c>
      <c r="I39" s="97">
        <f t="shared" si="30"/>
        <v>0</v>
      </c>
      <c r="J39" s="97">
        <f t="shared" si="31"/>
        <v>0</v>
      </c>
      <c r="K39" s="64">
        <f t="shared" si="32"/>
        <v>1931.1500999999998</v>
      </c>
      <c r="L39" s="98">
        <f t="shared" si="33"/>
        <v>0</v>
      </c>
      <c r="M39" s="99" t="str">
        <f t="shared" si="34"/>
        <v/>
      </c>
      <c r="N39" s="67" t="str">
        <f t="shared" si="35"/>
        <v/>
      </c>
      <c r="O39" s="71" t="str">
        <f t="shared" si="36"/>
        <v/>
      </c>
      <c r="P39" s="95" t="str">
        <f t="shared" si="37"/>
        <v/>
      </c>
      <c r="Q39" s="70">
        <f t="shared" si="38"/>
        <v>0</v>
      </c>
      <c r="R39" s="100">
        <f t="shared" si="39"/>
        <v>0</v>
      </c>
      <c r="S39" s="101" t="str">
        <f t="shared" si="40"/>
        <v/>
      </c>
      <c r="U39" s="64">
        <f t="shared" si="41"/>
        <v>1931.1500999999998</v>
      </c>
      <c r="V39" s="98">
        <f t="shared" si="42"/>
        <v>1288396.7261185762</v>
      </c>
      <c r="W39" s="99" t="str">
        <f t="shared" si="43"/>
        <v/>
      </c>
      <c r="X39" s="67">
        <f t="shared" si="44"/>
        <v>0</v>
      </c>
      <c r="Y39" s="71" t="str">
        <f t="shared" si="45"/>
        <v/>
      </c>
      <c r="Z39" s="95" t="str">
        <f t="shared" si="46"/>
        <v/>
      </c>
      <c r="AA39" s="70">
        <f t="shared" si="47"/>
        <v>1335534.8791458819</v>
      </c>
      <c r="AB39" s="100">
        <f t="shared" si="48"/>
        <v>47138.153027305612</v>
      </c>
      <c r="AC39" s="101">
        <f t="shared" si="49"/>
        <v>3.6586675572604102E-2</v>
      </c>
      <c r="AD39" s="71">
        <f t="shared" si="50"/>
        <v>0</v>
      </c>
      <c r="AE39" s="70">
        <f t="shared" si="51"/>
        <v>1335534.8791458819</v>
      </c>
      <c r="AG39" s="17"/>
      <c r="AH39" s="17"/>
    </row>
    <row r="40" spans="2:34" x14ac:dyDescent="0.2">
      <c r="B40" s="95">
        <v>1896</v>
      </c>
      <c r="C40" s="71" t="s">
        <v>276</v>
      </c>
      <c r="D40" s="95" t="s">
        <v>102</v>
      </c>
      <c r="E40" s="96">
        <f t="shared" si="26"/>
        <v>143.7508</v>
      </c>
      <c r="F40" s="96">
        <f t="shared" si="27"/>
        <v>1.25</v>
      </c>
      <c r="G40" s="64">
        <f t="shared" si="28"/>
        <v>145.0008</v>
      </c>
      <c r="H40" s="97">
        <f t="shared" si="29"/>
        <v>0</v>
      </c>
      <c r="I40" s="97">
        <f t="shared" si="30"/>
        <v>0</v>
      </c>
      <c r="J40" s="97">
        <f t="shared" si="31"/>
        <v>0</v>
      </c>
      <c r="K40" s="64">
        <f t="shared" si="32"/>
        <v>145.0008</v>
      </c>
      <c r="L40" s="98">
        <f t="shared" si="33"/>
        <v>0</v>
      </c>
      <c r="M40" s="99" t="str">
        <f t="shared" si="34"/>
        <v/>
      </c>
      <c r="N40" s="67" t="str">
        <f t="shared" si="35"/>
        <v/>
      </c>
      <c r="O40" s="71" t="str">
        <f t="shared" si="36"/>
        <v/>
      </c>
      <c r="P40" s="95" t="str">
        <f t="shared" si="37"/>
        <v/>
      </c>
      <c r="Q40" s="70">
        <f t="shared" si="38"/>
        <v>0</v>
      </c>
      <c r="R40" s="100">
        <f t="shared" si="39"/>
        <v>0</v>
      </c>
      <c r="S40" s="101" t="str">
        <f t="shared" si="40"/>
        <v/>
      </c>
      <c r="U40" s="64">
        <f t="shared" si="41"/>
        <v>145.0008</v>
      </c>
      <c r="V40" s="98">
        <f t="shared" si="42"/>
        <v>96739.531538524359</v>
      </c>
      <c r="W40" s="99" t="str">
        <f t="shared" si="43"/>
        <v/>
      </c>
      <c r="X40" s="67">
        <f t="shared" si="44"/>
        <v>0</v>
      </c>
      <c r="Y40" s="71" t="str">
        <f t="shared" si="45"/>
        <v/>
      </c>
      <c r="Z40" s="95" t="str">
        <f t="shared" si="46"/>
        <v/>
      </c>
      <c r="AA40" s="70">
        <f t="shared" si="47"/>
        <v>100278.90939397005</v>
      </c>
      <c r="AB40" s="100">
        <f t="shared" si="48"/>
        <v>3539.3778554456949</v>
      </c>
      <c r="AC40" s="101">
        <f t="shared" si="49"/>
        <v>3.6586675572604116E-2</v>
      </c>
      <c r="AD40" s="71">
        <f t="shared" si="50"/>
        <v>0</v>
      </c>
      <c r="AE40" s="70">
        <f t="shared" si="51"/>
        <v>100278.90939397005</v>
      </c>
      <c r="AG40" s="17"/>
      <c r="AH40" s="17"/>
    </row>
    <row r="41" spans="2:34" x14ac:dyDescent="0.2">
      <c r="B41" s="95">
        <v>2046</v>
      </c>
      <c r="C41" s="71" t="s">
        <v>290</v>
      </c>
      <c r="D41" s="95" t="s">
        <v>103</v>
      </c>
      <c r="E41" s="96">
        <f t="shared" si="26"/>
        <v>401.23939999999999</v>
      </c>
      <c r="F41" s="96">
        <f t="shared" si="27"/>
        <v>9.5</v>
      </c>
      <c r="G41" s="64">
        <f t="shared" si="28"/>
        <v>410.73939999999999</v>
      </c>
      <c r="H41" s="97">
        <f t="shared" si="29"/>
        <v>0</v>
      </c>
      <c r="I41" s="97">
        <f t="shared" si="30"/>
        <v>0</v>
      </c>
      <c r="J41" s="97">
        <f t="shared" si="31"/>
        <v>0</v>
      </c>
      <c r="K41" s="64">
        <f t="shared" si="32"/>
        <v>410.73939999999999</v>
      </c>
      <c r="L41" s="98">
        <f t="shared" si="33"/>
        <v>0</v>
      </c>
      <c r="M41" s="99" t="str">
        <f t="shared" si="34"/>
        <v/>
      </c>
      <c r="N41" s="67" t="str">
        <f t="shared" si="35"/>
        <v/>
      </c>
      <c r="O41" s="71" t="str">
        <f t="shared" si="36"/>
        <v/>
      </c>
      <c r="P41" s="95" t="str">
        <f t="shared" si="37"/>
        <v/>
      </c>
      <c r="Q41" s="70">
        <f t="shared" si="38"/>
        <v>0</v>
      </c>
      <c r="R41" s="100">
        <f t="shared" si="39"/>
        <v>0</v>
      </c>
      <c r="S41" s="101" t="str">
        <f t="shared" si="40"/>
        <v/>
      </c>
      <c r="U41" s="64">
        <f t="shared" si="41"/>
        <v>410.73939999999999</v>
      </c>
      <c r="V41" s="98">
        <f t="shared" si="42"/>
        <v>274031.15803784924</v>
      </c>
      <c r="W41" s="99" t="str">
        <f t="shared" si="43"/>
        <v/>
      </c>
      <c r="X41" s="67">
        <f t="shared" si="44"/>
        <v>0</v>
      </c>
      <c r="Y41" s="71" t="str">
        <f t="shared" si="45"/>
        <v/>
      </c>
      <c r="Z41" s="95" t="str">
        <f t="shared" si="46"/>
        <v/>
      </c>
      <c r="AA41" s="70">
        <f t="shared" si="47"/>
        <v>284057.04711376503</v>
      </c>
      <c r="AB41" s="100">
        <f t="shared" si="48"/>
        <v>10025.889075915795</v>
      </c>
      <c r="AC41" s="101">
        <f t="shared" si="49"/>
        <v>3.6586675572604109E-2</v>
      </c>
      <c r="AD41" s="71">
        <f t="shared" si="50"/>
        <v>0</v>
      </c>
      <c r="AE41" s="70">
        <f t="shared" si="51"/>
        <v>284057.04711376503</v>
      </c>
      <c r="AG41" s="17"/>
      <c r="AH41" s="17"/>
    </row>
    <row r="42" spans="2:34" x14ac:dyDescent="0.2">
      <c r="B42" s="95">
        <v>1995</v>
      </c>
      <c r="C42" s="71" t="s">
        <v>285</v>
      </c>
      <c r="D42" s="95" t="s">
        <v>104</v>
      </c>
      <c r="E42" s="96">
        <f t="shared" si="26"/>
        <v>363.36259999999999</v>
      </c>
      <c r="F42" s="96">
        <f t="shared" si="27"/>
        <v>7</v>
      </c>
      <c r="G42" s="64">
        <f t="shared" si="28"/>
        <v>370.36259999999999</v>
      </c>
      <c r="H42" s="97">
        <f t="shared" si="29"/>
        <v>0</v>
      </c>
      <c r="I42" s="97">
        <f t="shared" si="30"/>
        <v>0</v>
      </c>
      <c r="J42" s="97">
        <f t="shared" si="31"/>
        <v>0</v>
      </c>
      <c r="K42" s="64">
        <f t="shared" si="32"/>
        <v>370.36259999999999</v>
      </c>
      <c r="L42" s="98">
        <f t="shared" si="33"/>
        <v>0</v>
      </c>
      <c r="M42" s="99" t="str">
        <f t="shared" si="34"/>
        <v/>
      </c>
      <c r="N42" s="67" t="str">
        <f t="shared" si="35"/>
        <v/>
      </c>
      <c r="O42" s="71" t="str">
        <f t="shared" si="36"/>
        <v/>
      </c>
      <c r="P42" s="95" t="str">
        <f t="shared" si="37"/>
        <v/>
      </c>
      <c r="Q42" s="70">
        <f t="shared" si="38"/>
        <v>0</v>
      </c>
      <c r="R42" s="100">
        <f t="shared" si="39"/>
        <v>0</v>
      </c>
      <c r="S42" s="101" t="str">
        <f t="shared" si="40"/>
        <v/>
      </c>
      <c r="U42" s="64">
        <f t="shared" si="41"/>
        <v>370.36259999999999</v>
      </c>
      <c r="V42" s="98">
        <f t="shared" si="42"/>
        <v>247093.1499922061</v>
      </c>
      <c r="W42" s="99" t="str">
        <f t="shared" si="43"/>
        <v/>
      </c>
      <c r="X42" s="67">
        <f t="shared" si="44"/>
        <v>0</v>
      </c>
      <c r="Y42" s="71" t="str">
        <f t="shared" si="45"/>
        <v/>
      </c>
      <c r="Z42" s="95" t="str">
        <f t="shared" si="46"/>
        <v/>
      </c>
      <c r="AA42" s="70">
        <f t="shared" si="47"/>
        <v>256133.46690718376</v>
      </c>
      <c r="AB42" s="100">
        <f t="shared" si="48"/>
        <v>9040.3169149776513</v>
      </c>
      <c r="AC42" s="101">
        <f t="shared" si="49"/>
        <v>3.6586675572604116E-2</v>
      </c>
      <c r="AD42" s="71">
        <f t="shared" si="50"/>
        <v>0</v>
      </c>
      <c r="AE42" s="70">
        <f t="shared" si="51"/>
        <v>256133.46690718376</v>
      </c>
      <c r="AG42" s="17"/>
      <c r="AH42" s="17"/>
    </row>
    <row r="43" spans="2:34" x14ac:dyDescent="0.2">
      <c r="B43" s="95">
        <v>1929</v>
      </c>
      <c r="C43" s="71" t="s">
        <v>278</v>
      </c>
      <c r="D43" s="95" t="s">
        <v>63</v>
      </c>
      <c r="E43" s="96">
        <f t="shared" si="26"/>
        <v>5608.6496999999999</v>
      </c>
      <c r="F43" s="96">
        <f t="shared" si="27"/>
        <v>122.4025</v>
      </c>
      <c r="G43" s="64">
        <f t="shared" si="28"/>
        <v>5731.0522000000001</v>
      </c>
      <c r="H43" s="97">
        <f t="shared" si="29"/>
        <v>0</v>
      </c>
      <c r="I43" s="97">
        <f t="shared" si="30"/>
        <v>0</v>
      </c>
      <c r="J43" s="97">
        <f t="shared" si="31"/>
        <v>0</v>
      </c>
      <c r="K43" s="64">
        <f t="shared" si="32"/>
        <v>5731.0522000000001</v>
      </c>
      <c r="L43" s="98">
        <f t="shared" si="33"/>
        <v>0</v>
      </c>
      <c r="M43" s="99" t="str">
        <f t="shared" si="34"/>
        <v/>
      </c>
      <c r="N43" s="67" t="str">
        <f t="shared" si="35"/>
        <v/>
      </c>
      <c r="O43" s="71" t="str">
        <f t="shared" si="36"/>
        <v/>
      </c>
      <c r="P43" s="95" t="str">
        <f t="shared" si="37"/>
        <v/>
      </c>
      <c r="Q43" s="70">
        <f t="shared" si="38"/>
        <v>0</v>
      </c>
      <c r="R43" s="100">
        <f t="shared" si="39"/>
        <v>0</v>
      </c>
      <c r="S43" s="101" t="str">
        <f t="shared" si="40"/>
        <v/>
      </c>
      <c r="U43" s="64">
        <f t="shared" si="41"/>
        <v>5731.0522000000001</v>
      </c>
      <c r="V43" s="98">
        <f t="shared" si="42"/>
        <v>3823560.3186384449</v>
      </c>
      <c r="W43" s="99" t="str">
        <f t="shared" si="43"/>
        <v/>
      </c>
      <c r="X43" s="67">
        <f t="shared" si="44"/>
        <v>0</v>
      </c>
      <c r="Y43" s="71" t="str">
        <f t="shared" si="45"/>
        <v/>
      </c>
      <c r="Z43" s="95" t="str">
        <f t="shared" si="46"/>
        <v/>
      </c>
      <c r="AA43" s="70">
        <f t="shared" si="47"/>
        <v>3963451.6795487525</v>
      </c>
      <c r="AB43" s="100">
        <f t="shared" si="48"/>
        <v>139891.36091030762</v>
      </c>
      <c r="AC43" s="101">
        <f t="shared" si="49"/>
        <v>3.6586675572604123E-2</v>
      </c>
      <c r="AD43" s="71">
        <f t="shared" si="50"/>
        <v>0</v>
      </c>
      <c r="AE43" s="70">
        <f t="shared" si="51"/>
        <v>3963451.6795487525</v>
      </c>
      <c r="AG43" s="17"/>
      <c r="AH43" s="17"/>
    </row>
    <row r="44" spans="2:34" x14ac:dyDescent="0.2">
      <c r="B44" s="95">
        <v>2139</v>
      </c>
      <c r="C44" s="71" t="s">
        <v>300</v>
      </c>
      <c r="D44" s="95" t="s">
        <v>105</v>
      </c>
      <c r="E44" s="96">
        <f t="shared" si="26"/>
        <v>2760.8145</v>
      </c>
      <c r="F44" s="96">
        <f t="shared" si="27"/>
        <v>110.32</v>
      </c>
      <c r="G44" s="64">
        <f t="shared" si="28"/>
        <v>2871.1345000000001</v>
      </c>
      <c r="H44" s="97">
        <f t="shared" si="29"/>
        <v>0</v>
      </c>
      <c r="I44" s="97">
        <f t="shared" si="30"/>
        <v>0</v>
      </c>
      <c r="J44" s="97">
        <f t="shared" si="31"/>
        <v>0</v>
      </c>
      <c r="K44" s="64">
        <f t="shared" si="32"/>
        <v>2871.1345000000001</v>
      </c>
      <c r="L44" s="98">
        <f t="shared" si="33"/>
        <v>0</v>
      </c>
      <c r="M44" s="99" t="str">
        <f t="shared" si="34"/>
        <v/>
      </c>
      <c r="N44" s="67" t="str">
        <f t="shared" si="35"/>
        <v/>
      </c>
      <c r="O44" s="71" t="str">
        <f t="shared" si="36"/>
        <v/>
      </c>
      <c r="P44" s="95" t="str">
        <f t="shared" si="37"/>
        <v/>
      </c>
      <c r="Q44" s="70">
        <f t="shared" si="38"/>
        <v>0</v>
      </c>
      <c r="R44" s="100">
        <f t="shared" si="39"/>
        <v>0</v>
      </c>
      <c r="S44" s="101" t="str">
        <f t="shared" si="40"/>
        <v/>
      </c>
      <c r="U44" s="64">
        <f t="shared" si="41"/>
        <v>2871.1345000000001</v>
      </c>
      <c r="V44" s="98">
        <f t="shared" si="42"/>
        <v>1915521.8903212629</v>
      </c>
      <c r="W44" s="99" t="str">
        <f t="shared" si="43"/>
        <v/>
      </c>
      <c r="X44" s="67">
        <f t="shared" si="44"/>
        <v>0</v>
      </c>
      <c r="Y44" s="71" t="str">
        <f t="shared" si="45"/>
        <v/>
      </c>
      <c r="Z44" s="95" t="str">
        <f t="shared" si="46"/>
        <v/>
      </c>
      <c r="AA44" s="70">
        <f t="shared" si="47"/>
        <v>1985604.4682746683</v>
      </c>
      <c r="AB44" s="100">
        <f t="shared" si="48"/>
        <v>70082.577953405445</v>
      </c>
      <c r="AC44" s="101">
        <f t="shared" si="49"/>
        <v>3.6586675572604137E-2</v>
      </c>
      <c r="AD44" s="71">
        <f t="shared" si="50"/>
        <v>0</v>
      </c>
      <c r="AE44" s="70">
        <f t="shared" si="51"/>
        <v>1985604.4682746683</v>
      </c>
      <c r="AG44" s="17"/>
      <c r="AH44" s="17"/>
    </row>
    <row r="45" spans="2:34" x14ac:dyDescent="0.2">
      <c r="B45" s="95">
        <v>2185</v>
      </c>
      <c r="C45" s="71" t="s">
        <v>302</v>
      </c>
      <c r="D45" s="95" t="s">
        <v>48</v>
      </c>
      <c r="E45" s="96">
        <f t="shared" si="26"/>
        <v>7857.2833000000001</v>
      </c>
      <c r="F45" s="96">
        <f t="shared" si="27"/>
        <v>325.89999999999998</v>
      </c>
      <c r="G45" s="64">
        <f t="shared" si="28"/>
        <v>8183.1832999999997</v>
      </c>
      <c r="H45" s="97">
        <f t="shared" si="29"/>
        <v>0</v>
      </c>
      <c r="I45" s="97">
        <f t="shared" si="30"/>
        <v>0</v>
      </c>
      <c r="J45" s="97">
        <f t="shared" si="31"/>
        <v>0</v>
      </c>
      <c r="K45" s="64">
        <f t="shared" si="32"/>
        <v>8183.1832999999997</v>
      </c>
      <c r="L45" s="98">
        <f t="shared" si="33"/>
        <v>0</v>
      </c>
      <c r="M45" s="99" t="str">
        <f t="shared" si="34"/>
        <v/>
      </c>
      <c r="N45" s="67" t="str">
        <f t="shared" si="35"/>
        <v/>
      </c>
      <c r="O45" s="71" t="str">
        <f t="shared" si="36"/>
        <v/>
      </c>
      <c r="P45" s="95" t="str">
        <f t="shared" si="37"/>
        <v/>
      </c>
      <c r="Q45" s="70">
        <f t="shared" si="38"/>
        <v>0</v>
      </c>
      <c r="R45" s="100">
        <f t="shared" si="39"/>
        <v>0</v>
      </c>
      <c r="S45" s="101" t="str">
        <f t="shared" si="40"/>
        <v/>
      </c>
      <c r="U45" s="64">
        <f t="shared" si="41"/>
        <v>8183.1832999999997</v>
      </c>
      <c r="V45" s="98">
        <f t="shared" si="42"/>
        <v>5459537.5952124111</v>
      </c>
      <c r="W45" s="99" t="str">
        <f t="shared" si="43"/>
        <v/>
      </c>
      <c r="X45" s="67">
        <f t="shared" si="44"/>
        <v>0</v>
      </c>
      <c r="Y45" s="71" t="str">
        <f t="shared" si="45"/>
        <v/>
      </c>
      <c r="Z45" s="95" t="str">
        <f t="shared" si="46"/>
        <v/>
      </c>
      <c r="AA45" s="70">
        <f t="shared" si="47"/>
        <v>5659283.9259848827</v>
      </c>
      <c r="AB45" s="100">
        <f t="shared" si="48"/>
        <v>199746.33077247161</v>
      </c>
      <c r="AC45" s="101">
        <f t="shared" si="49"/>
        <v>3.6586675572604095E-2</v>
      </c>
      <c r="AD45" s="71">
        <f t="shared" si="50"/>
        <v>0</v>
      </c>
      <c r="AE45" s="70">
        <f t="shared" si="51"/>
        <v>5659283.9259848827</v>
      </c>
      <c r="AG45" s="17"/>
      <c r="AH45" s="17"/>
    </row>
    <row r="46" spans="2:34" x14ac:dyDescent="0.2">
      <c r="B46" s="95">
        <v>1972</v>
      </c>
      <c r="C46" s="71" t="s">
        <v>283</v>
      </c>
      <c r="D46" s="95" t="s">
        <v>130</v>
      </c>
      <c r="E46" s="96">
        <f t="shared" si="26"/>
        <v>637.93939999999998</v>
      </c>
      <c r="F46" s="96">
        <f t="shared" si="27"/>
        <v>16.022500000000001</v>
      </c>
      <c r="G46" s="64">
        <f t="shared" si="28"/>
        <v>653.96190000000001</v>
      </c>
      <c r="H46" s="97">
        <f t="shared" si="29"/>
        <v>0</v>
      </c>
      <c r="I46" s="97">
        <f t="shared" si="30"/>
        <v>0</v>
      </c>
      <c r="J46" s="97">
        <f t="shared" si="31"/>
        <v>0</v>
      </c>
      <c r="K46" s="64">
        <f t="shared" si="32"/>
        <v>653.96190000000001</v>
      </c>
      <c r="L46" s="98">
        <f t="shared" si="33"/>
        <v>0</v>
      </c>
      <c r="M46" s="99" t="str">
        <f t="shared" si="34"/>
        <v/>
      </c>
      <c r="N46" s="67" t="str">
        <f t="shared" si="35"/>
        <v/>
      </c>
      <c r="O46" s="71" t="str">
        <f t="shared" si="36"/>
        <v/>
      </c>
      <c r="P46" s="95" t="str">
        <f t="shared" si="37"/>
        <v/>
      </c>
      <c r="Q46" s="70">
        <f t="shared" si="38"/>
        <v>0</v>
      </c>
      <c r="R46" s="100">
        <f t="shared" si="39"/>
        <v>0</v>
      </c>
      <c r="S46" s="101" t="str">
        <f t="shared" si="40"/>
        <v/>
      </c>
      <c r="U46" s="64">
        <f t="shared" si="41"/>
        <v>653.96190000000001</v>
      </c>
      <c r="V46" s="98">
        <f t="shared" si="42"/>
        <v>436300.81937508832</v>
      </c>
      <c r="W46" s="99" t="str">
        <f t="shared" si="43"/>
        <v/>
      </c>
      <c r="X46" s="67">
        <f t="shared" si="44"/>
        <v>0</v>
      </c>
      <c r="Y46" s="71" t="str">
        <f t="shared" si="45"/>
        <v/>
      </c>
      <c r="Z46" s="95" t="str">
        <f t="shared" si="46"/>
        <v/>
      </c>
      <c r="AA46" s="70">
        <f t="shared" si="47"/>
        <v>452263.61590562609</v>
      </c>
      <c r="AB46" s="100">
        <f t="shared" si="48"/>
        <v>15962.796530537773</v>
      </c>
      <c r="AC46" s="101">
        <f t="shared" si="49"/>
        <v>3.6586675572604276E-2</v>
      </c>
      <c r="AD46" s="71">
        <f t="shared" si="50"/>
        <v>0</v>
      </c>
      <c r="AE46" s="70">
        <f t="shared" si="51"/>
        <v>452263.61590562609</v>
      </c>
      <c r="AG46" s="17"/>
      <c r="AH46" s="17"/>
    </row>
    <row r="47" spans="2:34" x14ac:dyDescent="0.2">
      <c r="B47" s="95">
        <v>2105</v>
      </c>
      <c r="C47" s="71" t="s">
        <v>297</v>
      </c>
      <c r="D47" s="95" t="s">
        <v>106</v>
      </c>
      <c r="E47" s="96">
        <f t="shared" si="26"/>
        <v>850.16129999999998</v>
      </c>
      <c r="F47" s="96">
        <f t="shared" si="27"/>
        <v>23.76</v>
      </c>
      <c r="G47" s="64">
        <f t="shared" si="28"/>
        <v>873.92129999999997</v>
      </c>
      <c r="H47" s="97">
        <f t="shared" si="29"/>
        <v>0</v>
      </c>
      <c r="I47" s="97">
        <f t="shared" si="30"/>
        <v>0</v>
      </c>
      <c r="J47" s="97">
        <f t="shared" si="31"/>
        <v>0</v>
      </c>
      <c r="K47" s="64">
        <f t="shared" si="32"/>
        <v>873.92129999999997</v>
      </c>
      <c r="L47" s="98">
        <f t="shared" si="33"/>
        <v>0</v>
      </c>
      <c r="M47" s="99" t="str">
        <f t="shared" si="34"/>
        <v/>
      </c>
      <c r="N47" s="67" t="str">
        <f t="shared" si="35"/>
        <v/>
      </c>
      <c r="O47" s="71" t="str">
        <f t="shared" si="36"/>
        <v/>
      </c>
      <c r="P47" s="95" t="str">
        <f t="shared" si="37"/>
        <v/>
      </c>
      <c r="Q47" s="70">
        <f t="shared" si="38"/>
        <v>0</v>
      </c>
      <c r="R47" s="100">
        <f t="shared" si="39"/>
        <v>0</v>
      </c>
      <c r="S47" s="101" t="str">
        <f t="shared" si="40"/>
        <v/>
      </c>
      <c r="U47" s="64">
        <f t="shared" si="41"/>
        <v>873.92129999999997</v>
      </c>
      <c r="V47" s="98">
        <f t="shared" si="42"/>
        <v>583050.14292016462</v>
      </c>
      <c r="W47" s="99" t="str">
        <f t="shared" si="43"/>
        <v/>
      </c>
      <c r="X47" s="67">
        <f t="shared" si="44"/>
        <v>0</v>
      </c>
      <c r="Y47" s="71" t="str">
        <f t="shared" si="45"/>
        <v/>
      </c>
      <c r="Z47" s="95" t="str">
        <f t="shared" si="46"/>
        <v/>
      </c>
      <c r="AA47" s="70">
        <f t="shared" si="47"/>
        <v>604382.00934174517</v>
      </c>
      <c r="AB47" s="100">
        <f t="shared" si="48"/>
        <v>21331.866421580547</v>
      </c>
      <c r="AC47" s="101">
        <f t="shared" si="49"/>
        <v>3.6586675572604151E-2</v>
      </c>
      <c r="AD47" s="71">
        <f t="shared" si="50"/>
        <v>0</v>
      </c>
      <c r="AE47" s="70">
        <f t="shared" si="51"/>
        <v>604382.00934174517</v>
      </c>
      <c r="AG47" s="17"/>
      <c r="AH47" s="17"/>
    </row>
    <row r="48" spans="2:34" x14ac:dyDescent="0.2">
      <c r="B48" s="95">
        <v>2042</v>
      </c>
      <c r="C48" s="71" t="s">
        <v>290</v>
      </c>
      <c r="D48" s="95" t="s">
        <v>60</v>
      </c>
      <c r="E48" s="96">
        <f t="shared" si="26"/>
        <v>5575.0536000000002</v>
      </c>
      <c r="F48" s="96">
        <f t="shared" si="27"/>
        <v>156.6575</v>
      </c>
      <c r="G48" s="64">
        <f t="shared" si="28"/>
        <v>5731.7111000000004</v>
      </c>
      <c r="H48" s="97">
        <f t="shared" si="29"/>
        <v>0</v>
      </c>
      <c r="I48" s="97">
        <f t="shared" si="30"/>
        <v>0</v>
      </c>
      <c r="J48" s="97">
        <f t="shared" si="31"/>
        <v>0</v>
      </c>
      <c r="K48" s="64">
        <f t="shared" si="32"/>
        <v>5731.7111000000004</v>
      </c>
      <c r="L48" s="98">
        <f t="shared" si="33"/>
        <v>0</v>
      </c>
      <c r="M48" s="99" t="str">
        <f t="shared" si="34"/>
        <v/>
      </c>
      <c r="N48" s="67" t="str">
        <f t="shared" si="35"/>
        <v/>
      </c>
      <c r="O48" s="71" t="str">
        <f t="shared" si="36"/>
        <v/>
      </c>
      <c r="P48" s="95" t="str">
        <f t="shared" si="37"/>
        <v/>
      </c>
      <c r="Q48" s="70">
        <f t="shared" si="38"/>
        <v>0</v>
      </c>
      <c r="R48" s="100">
        <f t="shared" si="39"/>
        <v>0</v>
      </c>
      <c r="S48" s="101" t="str">
        <f t="shared" si="40"/>
        <v/>
      </c>
      <c r="U48" s="64">
        <f t="shared" si="41"/>
        <v>5731.7111000000004</v>
      </c>
      <c r="V48" s="98">
        <f t="shared" si="42"/>
        <v>3823999.913987786</v>
      </c>
      <c r="W48" s="99" t="str">
        <f t="shared" si="43"/>
        <v/>
      </c>
      <c r="X48" s="67">
        <f t="shared" si="44"/>
        <v>0</v>
      </c>
      <c r="Y48" s="71" t="str">
        <f t="shared" si="45"/>
        <v/>
      </c>
      <c r="Z48" s="95" t="str">
        <f t="shared" si="46"/>
        <v/>
      </c>
      <c r="AA48" s="70">
        <f t="shared" si="47"/>
        <v>3963907.3582305233</v>
      </c>
      <c r="AB48" s="100">
        <f t="shared" si="48"/>
        <v>139907.44424273726</v>
      </c>
      <c r="AC48" s="101">
        <f t="shared" si="49"/>
        <v>3.6586675572604137E-2</v>
      </c>
      <c r="AD48" s="71">
        <f t="shared" si="50"/>
        <v>0</v>
      </c>
      <c r="AE48" s="70">
        <f t="shared" si="51"/>
        <v>3963907.3582305233</v>
      </c>
      <c r="AG48" s="17"/>
      <c r="AH48" s="17"/>
    </row>
    <row r="49" spans="2:34" x14ac:dyDescent="0.2">
      <c r="B49" s="95">
        <v>2191</v>
      </c>
      <c r="C49" s="71" t="s">
        <v>303</v>
      </c>
      <c r="D49" s="95" t="s">
        <v>107</v>
      </c>
      <c r="E49" s="96">
        <f t="shared" si="26"/>
        <v>3939.6025</v>
      </c>
      <c r="F49" s="96">
        <f t="shared" si="27"/>
        <v>147.05500000000001</v>
      </c>
      <c r="G49" s="64">
        <f t="shared" si="28"/>
        <v>4086.6574999999998</v>
      </c>
      <c r="H49" s="97">
        <f t="shared" si="29"/>
        <v>0</v>
      </c>
      <c r="I49" s="97">
        <f t="shared" si="30"/>
        <v>0</v>
      </c>
      <c r="J49" s="97">
        <f t="shared" si="31"/>
        <v>0</v>
      </c>
      <c r="K49" s="64">
        <f t="shared" si="32"/>
        <v>4086.6574999999998</v>
      </c>
      <c r="L49" s="98">
        <f t="shared" si="33"/>
        <v>0</v>
      </c>
      <c r="M49" s="99" t="str">
        <f t="shared" si="34"/>
        <v/>
      </c>
      <c r="N49" s="67" t="str">
        <f t="shared" si="35"/>
        <v/>
      </c>
      <c r="O49" s="71" t="str">
        <f t="shared" si="36"/>
        <v/>
      </c>
      <c r="P49" s="95" t="str">
        <f t="shared" si="37"/>
        <v/>
      </c>
      <c r="Q49" s="70">
        <f t="shared" si="38"/>
        <v>0</v>
      </c>
      <c r="R49" s="100">
        <f t="shared" si="39"/>
        <v>0</v>
      </c>
      <c r="S49" s="101" t="str">
        <f t="shared" si="40"/>
        <v/>
      </c>
      <c r="U49" s="64">
        <f t="shared" si="41"/>
        <v>4086.6574999999998</v>
      </c>
      <c r="V49" s="98">
        <f t="shared" si="42"/>
        <v>2726476.9029439637</v>
      </c>
      <c r="W49" s="99" t="str">
        <f t="shared" si="43"/>
        <v/>
      </c>
      <c r="X49" s="67">
        <f t="shared" si="44"/>
        <v>0</v>
      </c>
      <c r="Y49" s="71" t="str">
        <f t="shared" si="45"/>
        <v/>
      </c>
      <c r="Z49" s="95" t="str">
        <f t="shared" si="46"/>
        <v/>
      </c>
      <c r="AA49" s="70">
        <f t="shared" si="47"/>
        <v>2826229.6288481727</v>
      </c>
      <c r="AB49" s="100">
        <f t="shared" si="48"/>
        <v>99752.725904209074</v>
      </c>
      <c r="AC49" s="101">
        <f t="shared" si="49"/>
        <v>3.6586675572604054E-2</v>
      </c>
      <c r="AD49" s="71">
        <f t="shared" si="50"/>
        <v>0</v>
      </c>
      <c r="AE49" s="70">
        <f t="shared" si="51"/>
        <v>2826229.6288481727</v>
      </c>
      <c r="AG49" s="17"/>
      <c r="AH49" s="17"/>
    </row>
    <row r="50" spans="2:34" x14ac:dyDescent="0.2">
      <c r="B50" s="95">
        <v>1945</v>
      </c>
      <c r="C50" s="71" t="s">
        <v>280</v>
      </c>
      <c r="D50" s="95" t="s">
        <v>96</v>
      </c>
      <c r="E50" s="96">
        <f t="shared" si="26"/>
        <v>932.31619999999998</v>
      </c>
      <c r="F50" s="96">
        <f t="shared" si="27"/>
        <v>29.057500000000001</v>
      </c>
      <c r="G50" s="64">
        <f t="shared" si="28"/>
        <v>961.37369999999999</v>
      </c>
      <c r="H50" s="97">
        <f t="shared" si="29"/>
        <v>0</v>
      </c>
      <c r="I50" s="97">
        <f t="shared" si="30"/>
        <v>0</v>
      </c>
      <c r="J50" s="97">
        <f t="shared" si="31"/>
        <v>0</v>
      </c>
      <c r="K50" s="64">
        <f t="shared" si="32"/>
        <v>961.37369999999999</v>
      </c>
      <c r="L50" s="98">
        <f t="shared" si="33"/>
        <v>0</v>
      </c>
      <c r="M50" s="99" t="str">
        <f t="shared" si="34"/>
        <v/>
      </c>
      <c r="N50" s="67" t="str">
        <f t="shared" si="35"/>
        <v/>
      </c>
      <c r="O50" s="71" t="str">
        <f t="shared" si="36"/>
        <v/>
      </c>
      <c r="P50" s="95" t="str">
        <f t="shared" si="37"/>
        <v/>
      </c>
      <c r="Q50" s="70">
        <f t="shared" si="38"/>
        <v>0</v>
      </c>
      <c r="R50" s="100">
        <f t="shared" si="39"/>
        <v>0</v>
      </c>
      <c r="S50" s="101" t="str">
        <f t="shared" si="40"/>
        <v/>
      </c>
      <c r="U50" s="64">
        <f t="shared" si="41"/>
        <v>961.37369999999999</v>
      </c>
      <c r="V50" s="98">
        <f t="shared" si="42"/>
        <v>641395.36727699335</v>
      </c>
      <c r="W50" s="99" t="str">
        <f t="shared" si="43"/>
        <v/>
      </c>
      <c r="X50" s="67">
        <f t="shared" si="44"/>
        <v>0</v>
      </c>
      <c r="Y50" s="71" t="str">
        <f t="shared" si="45"/>
        <v/>
      </c>
      <c r="Z50" s="95" t="str">
        <f t="shared" si="46"/>
        <v/>
      </c>
      <c r="AA50" s="70">
        <f t="shared" si="47"/>
        <v>664861.89149332792</v>
      </c>
      <c r="AB50" s="100">
        <f t="shared" si="48"/>
        <v>23466.524216334568</v>
      </c>
      <c r="AC50" s="101">
        <f t="shared" si="49"/>
        <v>3.658667557260404E-2</v>
      </c>
      <c r="AD50" s="71">
        <f t="shared" si="50"/>
        <v>0</v>
      </c>
      <c r="AE50" s="70">
        <f t="shared" si="51"/>
        <v>664861.89149332792</v>
      </c>
      <c r="AG50" s="17"/>
      <c r="AH50" s="17"/>
    </row>
    <row r="51" spans="2:34" x14ac:dyDescent="0.2">
      <c r="B51" s="95">
        <v>1927</v>
      </c>
      <c r="C51" s="71" t="s">
        <v>278</v>
      </c>
      <c r="D51" s="95" t="s">
        <v>121</v>
      </c>
      <c r="E51" s="96">
        <f t="shared" si="26"/>
        <v>788.09159999999997</v>
      </c>
      <c r="F51" s="96">
        <f t="shared" si="27"/>
        <v>14.602499999999999</v>
      </c>
      <c r="G51" s="64">
        <f t="shared" si="28"/>
        <v>802.69409999999993</v>
      </c>
      <c r="H51" s="97">
        <f t="shared" si="29"/>
        <v>0</v>
      </c>
      <c r="I51" s="97">
        <f t="shared" si="30"/>
        <v>0</v>
      </c>
      <c r="J51" s="97">
        <f t="shared" si="31"/>
        <v>0</v>
      </c>
      <c r="K51" s="64">
        <f t="shared" si="32"/>
        <v>802.69409999999993</v>
      </c>
      <c r="L51" s="98">
        <f t="shared" si="33"/>
        <v>0</v>
      </c>
      <c r="M51" s="99" t="str">
        <f t="shared" si="34"/>
        <v/>
      </c>
      <c r="N51" s="67" t="str">
        <f t="shared" si="35"/>
        <v/>
      </c>
      <c r="O51" s="71" t="str">
        <f t="shared" si="36"/>
        <v/>
      </c>
      <c r="P51" s="95" t="str">
        <f t="shared" si="37"/>
        <v/>
      </c>
      <c r="Q51" s="70">
        <f t="shared" si="38"/>
        <v>0</v>
      </c>
      <c r="R51" s="100">
        <f t="shared" si="39"/>
        <v>0</v>
      </c>
      <c r="S51" s="101" t="str">
        <f t="shared" si="40"/>
        <v/>
      </c>
      <c r="U51" s="64">
        <f t="shared" si="41"/>
        <v>802.69409999999993</v>
      </c>
      <c r="V51" s="98">
        <f t="shared" si="42"/>
        <v>535529.81226819032</v>
      </c>
      <c r="W51" s="99" t="str">
        <f t="shared" si="43"/>
        <v/>
      </c>
      <c r="X51" s="67">
        <f t="shared" si="44"/>
        <v>0</v>
      </c>
      <c r="Y51" s="71" t="str">
        <f t="shared" si="45"/>
        <v/>
      </c>
      <c r="Z51" s="95" t="str">
        <f t="shared" si="46"/>
        <v/>
      </c>
      <c r="AA51" s="70">
        <f t="shared" si="47"/>
        <v>555123.06776910427</v>
      </c>
      <c r="AB51" s="100">
        <f t="shared" si="48"/>
        <v>19593.255500913947</v>
      </c>
      <c r="AC51" s="101">
        <f t="shared" si="49"/>
        <v>3.6586675572604269E-2</v>
      </c>
      <c r="AD51" s="71">
        <f t="shared" si="50"/>
        <v>0</v>
      </c>
      <c r="AE51" s="70">
        <f t="shared" si="51"/>
        <v>555123.06776910427</v>
      </c>
      <c r="AG51" s="17"/>
      <c r="AH51" s="17"/>
    </row>
    <row r="52" spans="2:34" x14ac:dyDescent="0.2">
      <c r="B52" s="95">
        <v>2006</v>
      </c>
      <c r="C52" s="71" t="s">
        <v>286</v>
      </c>
      <c r="D52" s="95" t="s">
        <v>110</v>
      </c>
      <c r="E52" s="96">
        <f t="shared" si="26"/>
        <v>274.48880000000003</v>
      </c>
      <c r="F52" s="96">
        <f t="shared" si="27"/>
        <v>3.1949999999999998</v>
      </c>
      <c r="G52" s="64">
        <f t="shared" si="28"/>
        <v>277.68380000000002</v>
      </c>
      <c r="H52" s="97">
        <f t="shared" si="29"/>
        <v>0</v>
      </c>
      <c r="I52" s="97">
        <f t="shared" si="30"/>
        <v>0</v>
      </c>
      <c r="J52" s="97">
        <f t="shared" si="31"/>
        <v>0</v>
      </c>
      <c r="K52" s="64">
        <f t="shared" si="32"/>
        <v>277.68380000000002</v>
      </c>
      <c r="L52" s="98">
        <f t="shared" si="33"/>
        <v>0</v>
      </c>
      <c r="M52" s="99" t="str">
        <f t="shared" si="34"/>
        <v/>
      </c>
      <c r="N52" s="67" t="str">
        <f t="shared" si="35"/>
        <v/>
      </c>
      <c r="O52" s="71" t="str">
        <f t="shared" si="36"/>
        <v/>
      </c>
      <c r="P52" s="95" t="str">
        <f t="shared" si="37"/>
        <v/>
      </c>
      <c r="Q52" s="70">
        <f t="shared" si="38"/>
        <v>0</v>
      </c>
      <c r="R52" s="100">
        <f t="shared" si="39"/>
        <v>0</v>
      </c>
      <c r="S52" s="101" t="str">
        <f t="shared" si="40"/>
        <v/>
      </c>
      <c r="U52" s="64">
        <f t="shared" si="41"/>
        <v>277.68380000000002</v>
      </c>
      <c r="V52" s="98">
        <f t="shared" si="42"/>
        <v>185261.05185514348</v>
      </c>
      <c r="W52" s="99" t="str">
        <f t="shared" si="43"/>
        <v/>
      </c>
      <c r="X52" s="67">
        <f t="shared" si="44"/>
        <v>0</v>
      </c>
      <c r="Y52" s="71" t="str">
        <f t="shared" si="45"/>
        <v/>
      </c>
      <c r="Z52" s="95" t="str">
        <f t="shared" si="46"/>
        <v/>
      </c>
      <c r="AA52" s="70">
        <f t="shared" si="47"/>
        <v>192039.13785560703</v>
      </c>
      <c r="AB52" s="100">
        <f t="shared" si="48"/>
        <v>6778.086000463547</v>
      </c>
      <c r="AC52" s="101">
        <f t="shared" si="49"/>
        <v>3.6586675572604248E-2</v>
      </c>
      <c r="AD52" s="71">
        <f t="shared" si="50"/>
        <v>0</v>
      </c>
      <c r="AE52" s="70">
        <f t="shared" si="51"/>
        <v>192039.13785560703</v>
      </c>
      <c r="AG52" s="17"/>
      <c r="AH52" s="17"/>
    </row>
    <row r="53" spans="2:34" x14ac:dyDescent="0.2">
      <c r="B53" s="95">
        <v>1965</v>
      </c>
      <c r="C53" s="71" t="s">
        <v>281</v>
      </c>
      <c r="D53" s="95" t="s">
        <v>43</v>
      </c>
      <c r="E53" s="96">
        <f t="shared" si="26"/>
        <v>3896.2718</v>
      </c>
      <c r="F53" s="96">
        <f t="shared" si="27"/>
        <v>216.92</v>
      </c>
      <c r="G53" s="64">
        <f t="shared" si="28"/>
        <v>4113.1917999999996</v>
      </c>
      <c r="H53" s="97">
        <f t="shared" si="29"/>
        <v>0</v>
      </c>
      <c r="I53" s="97">
        <f t="shared" si="30"/>
        <v>0</v>
      </c>
      <c r="J53" s="97">
        <f t="shared" si="31"/>
        <v>0</v>
      </c>
      <c r="K53" s="64">
        <f t="shared" si="32"/>
        <v>4113.1917999999996</v>
      </c>
      <c r="L53" s="98">
        <f t="shared" si="33"/>
        <v>0</v>
      </c>
      <c r="M53" s="99" t="str">
        <f t="shared" si="34"/>
        <v/>
      </c>
      <c r="N53" s="67" t="str">
        <f t="shared" si="35"/>
        <v/>
      </c>
      <c r="O53" s="71" t="str">
        <f t="shared" si="36"/>
        <v/>
      </c>
      <c r="P53" s="95" t="str">
        <f t="shared" si="37"/>
        <v/>
      </c>
      <c r="Q53" s="70">
        <f t="shared" si="38"/>
        <v>0</v>
      </c>
      <c r="R53" s="100">
        <f t="shared" si="39"/>
        <v>0</v>
      </c>
      <c r="S53" s="101" t="str">
        <f t="shared" si="40"/>
        <v/>
      </c>
      <c r="U53" s="64">
        <f t="shared" si="41"/>
        <v>4113.1917999999996</v>
      </c>
      <c r="V53" s="98">
        <f t="shared" si="42"/>
        <v>2744179.6725266324</v>
      </c>
      <c r="W53" s="99" t="str">
        <f t="shared" si="43"/>
        <v/>
      </c>
      <c r="X53" s="67">
        <f t="shared" si="44"/>
        <v>0</v>
      </c>
      <c r="Y53" s="71" t="str">
        <f t="shared" si="45"/>
        <v/>
      </c>
      <c r="Z53" s="95" t="str">
        <f t="shared" si="46"/>
        <v/>
      </c>
      <c r="AA53" s="70">
        <f t="shared" si="47"/>
        <v>2844580.0839182995</v>
      </c>
      <c r="AB53" s="100">
        <f t="shared" si="48"/>
        <v>100400.41139166709</v>
      </c>
      <c r="AC53" s="101">
        <f t="shared" si="49"/>
        <v>3.6586675572604185E-2</v>
      </c>
      <c r="AD53" s="71">
        <f t="shared" si="50"/>
        <v>0</v>
      </c>
      <c r="AE53" s="70">
        <f t="shared" si="51"/>
        <v>2844580.0839182995</v>
      </c>
      <c r="AG53" s="17"/>
      <c r="AH53" s="17"/>
    </row>
    <row r="54" spans="2:34" x14ac:dyDescent="0.2">
      <c r="B54" s="95">
        <v>1964</v>
      </c>
      <c r="C54" s="71" t="s">
        <v>281</v>
      </c>
      <c r="D54" s="95" t="s">
        <v>115</v>
      </c>
      <c r="E54" s="96">
        <f t="shared" si="26"/>
        <v>1492.4526000000001</v>
      </c>
      <c r="F54" s="96">
        <f t="shared" si="27"/>
        <v>49.75</v>
      </c>
      <c r="G54" s="64">
        <f t="shared" si="28"/>
        <v>1542.2026000000001</v>
      </c>
      <c r="H54" s="97">
        <f t="shared" si="29"/>
        <v>0</v>
      </c>
      <c r="I54" s="97">
        <f t="shared" si="30"/>
        <v>0</v>
      </c>
      <c r="J54" s="97">
        <f t="shared" si="31"/>
        <v>0</v>
      </c>
      <c r="K54" s="64">
        <f t="shared" si="32"/>
        <v>1542.2026000000001</v>
      </c>
      <c r="L54" s="98">
        <f t="shared" si="33"/>
        <v>0</v>
      </c>
      <c r="M54" s="99" t="str">
        <f t="shared" si="34"/>
        <v/>
      </c>
      <c r="N54" s="67" t="str">
        <f t="shared" si="35"/>
        <v/>
      </c>
      <c r="O54" s="71" t="str">
        <f t="shared" si="36"/>
        <v/>
      </c>
      <c r="P54" s="95" t="str">
        <f t="shared" si="37"/>
        <v/>
      </c>
      <c r="Q54" s="70">
        <f t="shared" si="38"/>
        <v>0</v>
      </c>
      <c r="R54" s="100">
        <f t="shared" si="39"/>
        <v>0</v>
      </c>
      <c r="S54" s="101" t="str">
        <f t="shared" si="40"/>
        <v/>
      </c>
      <c r="U54" s="64">
        <f t="shared" si="41"/>
        <v>1542.2026000000001</v>
      </c>
      <c r="V54" s="98">
        <f t="shared" si="42"/>
        <v>1028904.3719861839</v>
      </c>
      <c r="W54" s="99" t="str">
        <f t="shared" si="43"/>
        <v/>
      </c>
      <c r="X54" s="67">
        <f t="shared" si="44"/>
        <v>0</v>
      </c>
      <c r="Y54" s="71" t="str">
        <f t="shared" si="45"/>
        <v/>
      </c>
      <c r="Z54" s="95" t="str">
        <f t="shared" si="46"/>
        <v/>
      </c>
      <c r="AA54" s="70">
        <f t="shared" si="47"/>
        <v>1066548.5624392766</v>
      </c>
      <c r="AB54" s="100">
        <f t="shared" si="48"/>
        <v>37644.190453092684</v>
      </c>
      <c r="AC54" s="101">
        <f t="shared" si="49"/>
        <v>3.6586675572604303E-2</v>
      </c>
      <c r="AD54" s="71">
        <f t="shared" si="50"/>
        <v>0</v>
      </c>
      <c r="AE54" s="70">
        <f t="shared" si="51"/>
        <v>1066548.5624392766</v>
      </c>
      <c r="AG54" s="17"/>
      <c r="AH54" s="17"/>
    </row>
    <row r="55" spans="2:34" x14ac:dyDescent="0.2">
      <c r="B55" s="95">
        <v>2186</v>
      </c>
      <c r="C55" s="71" t="s">
        <v>302</v>
      </c>
      <c r="D55" s="95" t="s">
        <v>112</v>
      </c>
      <c r="E55" s="96">
        <f t="shared" si="26"/>
        <v>1377.2963999999999</v>
      </c>
      <c r="F55" s="96">
        <f t="shared" si="27"/>
        <v>13</v>
      </c>
      <c r="G55" s="64">
        <f t="shared" si="28"/>
        <v>1390.2963999999999</v>
      </c>
      <c r="H55" s="97">
        <f t="shared" si="29"/>
        <v>0</v>
      </c>
      <c r="I55" s="97">
        <f t="shared" si="30"/>
        <v>0</v>
      </c>
      <c r="J55" s="97">
        <f t="shared" si="31"/>
        <v>0</v>
      </c>
      <c r="K55" s="64">
        <f t="shared" si="32"/>
        <v>1390.2963999999999</v>
      </c>
      <c r="L55" s="98">
        <f t="shared" si="33"/>
        <v>0</v>
      </c>
      <c r="M55" s="99" t="str">
        <f t="shared" si="34"/>
        <v/>
      </c>
      <c r="N55" s="67" t="str">
        <f t="shared" si="35"/>
        <v/>
      </c>
      <c r="O55" s="71" t="str">
        <f t="shared" si="36"/>
        <v/>
      </c>
      <c r="P55" s="95" t="str">
        <f t="shared" si="37"/>
        <v/>
      </c>
      <c r="Q55" s="70">
        <f t="shared" si="38"/>
        <v>0</v>
      </c>
      <c r="R55" s="100">
        <f t="shared" si="39"/>
        <v>0</v>
      </c>
      <c r="S55" s="101" t="str">
        <f t="shared" si="40"/>
        <v/>
      </c>
      <c r="U55" s="64">
        <f t="shared" si="41"/>
        <v>1390.2963999999999</v>
      </c>
      <c r="V55" s="98">
        <f t="shared" si="42"/>
        <v>927557.79578938091</v>
      </c>
      <c r="W55" s="99" t="str">
        <f t="shared" si="43"/>
        <v/>
      </c>
      <c r="X55" s="67">
        <f t="shared" si="44"/>
        <v>0</v>
      </c>
      <c r="Y55" s="71" t="str">
        <f t="shared" si="45"/>
        <v/>
      </c>
      <c r="Z55" s="95" t="str">
        <f t="shared" si="46"/>
        <v/>
      </c>
      <c r="AA55" s="70">
        <f t="shared" si="47"/>
        <v>961494.05193876685</v>
      </c>
      <c r="AB55" s="100">
        <f t="shared" si="48"/>
        <v>33936.256149385939</v>
      </c>
      <c r="AC55" s="101">
        <f t="shared" si="49"/>
        <v>3.6586675572604199E-2</v>
      </c>
      <c r="AD55" s="71">
        <f t="shared" si="50"/>
        <v>0</v>
      </c>
      <c r="AE55" s="70">
        <f t="shared" si="51"/>
        <v>961494.05193876685</v>
      </c>
      <c r="AG55" s="17"/>
      <c r="AH55" s="17"/>
    </row>
    <row r="56" spans="2:34" x14ac:dyDescent="0.2">
      <c r="B56" s="95">
        <v>1901</v>
      </c>
      <c r="C56" s="71" t="s">
        <v>277</v>
      </c>
      <c r="D56" s="95" t="s">
        <v>52</v>
      </c>
      <c r="E56" s="96">
        <f t="shared" si="26"/>
        <v>7942.0685000000003</v>
      </c>
      <c r="F56" s="96">
        <f t="shared" si="27"/>
        <v>177.315</v>
      </c>
      <c r="G56" s="64">
        <f t="shared" si="28"/>
        <v>8119.3834999999999</v>
      </c>
      <c r="H56" s="97">
        <f t="shared" si="29"/>
        <v>0</v>
      </c>
      <c r="I56" s="97">
        <f t="shared" si="30"/>
        <v>0</v>
      </c>
      <c r="J56" s="97">
        <f t="shared" si="31"/>
        <v>0</v>
      </c>
      <c r="K56" s="64">
        <f t="shared" si="32"/>
        <v>8119.3834999999999</v>
      </c>
      <c r="L56" s="98">
        <f t="shared" si="33"/>
        <v>0</v>
      </c>
      <c r="M56" s="99" t="str">
        <f t="shared" si="34"/>
        <v/>
      </c>
      <c r="N56" s="67" t="str">
        <f t="shared" si="35"/>
        <v/>
      </c>
      <c r="O56" s="71" t="str">
        <f t="shared" si="36"/>
        <v/>
      </c>
      <c r="P56" s="95" t="str">
        <f t="shared" si="37"/>
        <v/>
      </c>
      <c r="Q56" s="70">
        <f t="shared" si="38"/>
        <v>0</v>
      </c>
      <c r="R56" s="100">
        <f t="shared" si="39"/>
        <v>0</v>
      </c>
      <c r="S56" s="101" t="str">
        <f t="shared" si="40"/>
        <v/>
      </c>
      <c r="U56" s="64">
        <f t="shared" si="41"/>
        <v>8119.3834999999999</v>
      </c>
      <c r="V56" s="98">
        <f t="shared" si="42"/>
        <v>5416972.5696108174</v>
      </c>
      <c r="W56" s="99" t="str">
        <f t="shared" si="43"/>
        <v/>
      </c>
      <c r="X56" s="67">
        <f t="shared" si="44"/>
        <v>0</v>
      </c>
      <c r="Y56" s="71" t="str">
        <f t="shared" si="45"/>
        <v/>
      </c>
      <c r="Z56" s="95" t="str">
        <f t="shared" si="46"/>
        <v/>
      </c>
      <c r="AA56" s="70">
        <f t="shared" si="47"/>
        <v>5615161.5876008645</v>
      </c>
      <c r="AB56" s="100">
        <f t="shared" si="48"/>
        <v>198189.01799004711</v>
      </c>
      <c r="AC56" s="101">
        <f t="shared" si="49"/>
        <v>3.6586675572604206E-2</v>
      </c>
      <c r="AD56" s="71">
        <f t="shared" si="50"/>
        <v>0</v>
      </c>
      <c r="AE56" s="70">
        <f t="shared" si="51"/>
        <v>5615161.5876008645</v>
      </c>
      <c r="AG56" s="17"/>
      <c r="AH56" s="17"/>
    </row>
    <row r="57" spans="2:34" x14ac:dyDescent="0.2">
      <c r="B57" s="95">
        <v>2216</v>
      </c>
      <c r="C57" s="71" t="s">
        <v>307</v>
      </c>
      <c r="D57" s="95" t="s">
        <v>113</v>
      </c>
      <c r="E57" s="96">
        <f t="shared" si="26"/>
        <v>450.91699999999997</v>
      </c>
      <c r="F57" s="96">
        <f t="shared" si="27"/>
        <v>9.8674999999999997</v>
      </c>
      <c r="G57" s="64">
        <f t="shared" si="28"/>
        <v>460.78449999999998</v>
      </c>
      <c r="H57" s="97">
        <f t="shared" si="29"/>
        <v>0</v>
      </c>
      <c r="I57" s="97">
        <f t="shared" si="30"/>
        <v>0</v>
      </c>
      <c r="J57" s="97">
        <f t="shared" si="31"/>
        <v>0</v>
      </c>
      <c r="K57" s="64">
        <f t="shared" si="32"/>
        <v>460.78449999999998</v>
      </c>
      <c r="L57" s="98">
        <f t="shared" si="33"/>
        <v>0</v>
      </c>
      <c r="M57" s="99" t="str">
        <f t="shared" si="34"/>
        <v/>
      </c>
      <c r="N57" s="67" t="str">
        <f t="shared" si="35"/>
        <v/>
      </c>
      <c r="O57" s="71" t="str">
        <f t="shared" si="36"/>
        <v/>
      </c>
      <c r="P57" s="95" t="str">
        <f t="shared" si="37"/>
        <v/>
      </c>
      <c r="Q57" s="70">
        <f t="shared" si="38"/>
        <v>0</v>
      </c>
      <c r="R57" s="100">
        <f t="shared" si="39"/>
        <v>0</v>
      </c>
      <c r="S57" s="101" t="str">
        <f t="shared" si="40"/>
        <v/>
      </c>
      <c r="U57" s="64">
        <f t="shared" si="41"/>
        <v>460.78449999999998</v>
      </c>
      <c r="V57" s="98">
        <f t="shared" si="42"/>
        <v>307419.52230755397</v>
      </c>
      <c r="W57" s="99" t="str">
        <f t="shared" si="43"/>
        <v/>
      </c>
      <c r="X57" s="67">
        <f t="shared" si="44"/>
        <v>0</v>
      </c>
      <c r="Y57" s="71" t="str">
        <f t="shared" si="45"/>
        <v/>
      </c>
      <c r="Z57" s="95" t="str">
        <f t="shared" si="46"/>
        <v/>
      </c>
      <c r="AA57" s="70">
        <f t="shared" si="47"/>
        <v>318666.9806349054</v>
      </c>
      <c r="AB57" s="100">
        <f t="shared" si="48"/>
        <v>11247.458327351429</v>
      </c>
      <c r="AC57" s="101">
        <f t="shared" si="49"/>
        <v>3.6586675572604171E-2</v>
      </c>
      <c r="AD57" s="71">
        <f t="shared" si="50"/>
        <v>0</v>
      </c>
      <c r="AE57" s="70">
        <f t="shared" si="51"/>
        <v>318666.9806349054</v>
      </c>
      <c r="AG57" s="17"/>
      <c r="AH57" s="17"/>
    </row>
    <row r="58" spans="2:34" x14ac:dyDescent="0.2">
      <c r="B58" s="95">
        <v>2086</v>
      </c>
      <c r="C58" s="71" t="s">
        <v>295</v>
      </c>
      <c r="D58" s="95" t="s">
        <v>114</v>
      </c>
      <c r="E58" s="96">
        <f t="shared" si="26"/>
        <v>1552.4148</v>
      </c>
      <c r="F58" s="96">
        <f t="shared" si="27"/>
        <v>44.682499999999997</v>
      </c>
      <c r="G58" s="64">
        <f t="shared" si="28"/>
        <v>1597.0972999999999</v>
      </c>
      <c r="H58" s="97">
        <f t="shared" si="29"/>
        <v>0</v>
      </c>
      <c r="I58" s="97">
        <f t="shared" si="30"/>
        <v>0</v>
      </c>
      <c r="J58" s="97">
        <f t="shared" si="31"/>
        <v>0</v>
      </c>
      <c r="K58" s="64">
        <f t="shared" si="32"/>
        <v>1597.0972999999999</v>
      </c>
      <c r="L58" s="98">
        <f t="shared" si="33"/>
        <v>0</v>
      </c>
      <c r="M58" s="99" t="str">
        <f t="shared" si="34"/>
        <v/>
      </c>
      <c r="N58" s="67" t="str">
        <f t="shared" si="35"/>
        <v/>
      </c>
      <c r="O58" s="71" t="str">
        <f t="shared" si="36"/>
        <v/>
      </c>
      <c r="P58" s="95" t="str">
        <f t="shared" si="37"/>
        <v/>
      </c>
      <c r="Q58" s="70">
        <f t="shared" si="38"/>
        <v>0</v>
      </c>
      <c r="R58" s="100">
        <f t="shared" si="39"/>
        <v>0</v>
      </c>
      <c r="S58" s="101" t="str">
        <f t="shared" si="40"/>
        <v/>
      </c>
      <c r="U58" s="64">
        <f t="shared" si="41"/>
        <v>1597.0972999999999</v>
      </c>
      <c r="V58" s="98">
        <f t="shared" si="42"/>
        <v>1065528.2220749271</v>
      </c>
      <c r="W58" s="99" t="str">
        <f t="shared" si="43"/>
        <v/>
      </c>
      <c r="X58" s="67">
        <f t="shared" si="44"/>
        <v>0</v>
      </c>
      <c r="Y58" s="71" t="str">
        <f t="shared" si="45"/>
        <v/>
      </c>
      <c r="Z58" s="95" t="str">
        <f t="shared" si="46"/>
        <v/>
      </c>
      <c r="AA58" s="70">
        <f t="shared" si="47"/>
        <v>1104512.3574494361</v>
      </c>
      <c r="AB58" s="100">
        <f t="shared" si="48"/>
        <v>38984.135374509031</v>
      </c>
      <c r="AC58" s="101">
        <f t="shared" si="49"/>
        <v>3.6586675572604116E-2</v>
      </c>
      <c r="AD58" s="71">
        <f t="shared" si="50"/>
        <v>0</v>
      </c>
      <c r="AE58" s="70">
        <f t="shared" si="51"/>
        <v>1104512.3574494361</v>
      </c>
      <c r="AG58" s="17"/>
      <c r="AH58" s="17"/>
    </row>
    <row r="59" spans="2:34" x14ac:dyDescent="0.2">
      <c r="B59" s="95">
        <v>1970</v>
      </c>
      <c r="C59" s="71" t="s">
        <v>282</v>
      </c>
      <c r="D59" s="95" t="s">
        <v>148</v>
      </c>
      <c r="E59" s="96">
        <f t="shared" si="26"/>
        <v>3487.9074999999998</v>
      </c>
      <c r="F59" s="96">
        <f t="shared" si="27"/>
        <v>134.13499999999999</v>
      </c>
      <c r="G59" s="64">
        <f t="shared" si="28"/>
        <v>3622.0424999999996</v>
      </c>
      <c r="H59" s="97">
        <f t="shared" si="29"/>
        <v>0</v>
      </c>
      <c r="I59" s="97">
        <f t="shared" si="30"/>
        <v>0</v>
      </c>
      <c r="J59" s="97">
        <f t="shared" si="31"/>
        <v>0</v>
      </c>
      <c r="K59" s="64">
        <f t="shared" si="32"/>
        <v>3622.0424999999996</v>
      </c>
      <c r="L59" s="98">
        <f t="shared" si="33"/>
        <v>0</v>
      </c>
      <c r="M59" s="99" t="str">
        <f t="shared" si="34"/>
        <v/>
      </c>
      <c r="N59" s="67" t="str">
        <f t="shared" si="35"/>
        <v/>
      </c>
      <c r="O59" s="71" t="str">
        <f t="shared" si="36"/>
        <v/>
      </c>
      <c r="P59" s="95" t="str">
        <f t="shared" si="37"/>
        <v/>
      </c>
      <c r="Q59" s="70">
        <f t="shared" si="38"/>
        <v>0</v>
      </c>
      <c r="R59" s="100">
        <f t="shared" si="39"/>
        <v>0</v>
      </c>
      <c r="S59" s="101" t="str">
        <f t="shared" si="40"/>
        <v/>
      </c>
      <c r="U59" s="64">
        <f t="shared" si="41"/>
        <v>3622.0424999999996</v>
      </c>
      <c r="V59" s="98">
        <f t="shared" si="42"/>
        <v>2416501.8031805726</v>
      </c>
      <c r="W59" s="99" t="str">
        <f t="shared" si="43"/>
        <v/>
      </c>
      <c r="X59" s="67">
        <f t="shared" si="44"/>
        <v>0</v>
      </c>
      <c r="Y59" s="71" t="str">
        <f t="shared" si="45"/>
        <v/>
      </c>
      <c r="Z59" s="95" t="str">
        <f t="shared" si="46"/>
        <v/>
      </c>
      <c r="AA59" s="70">
        <f t="shared" si="47"/>
        <v>2504913.570674153</v>
      </c>
      <c r="AB59" s="100">
        <f t="shared" si="48"/>
        <v>88411.767493580468</v>
      </c>
      <c r="AC59" s="101">
        <f t="shared" si="49"/>
        <v>3.6586675572604123E-2</v>
      </c>
      <c r="AD59" s="71">
        <f t="shared" si="50"/>
        <v>0</v>
      </c>
      <c r="AE59" s="70">
        <f t="shared" si="51"/>
        <v>2504913.570674153</v>
      </c>
      <c r="AG59" s="17"/>
      <c r="AH59" s="17"/>
    </row>
    <row r="60" spans="2:34" x14ac:dyDescent="0.2">
      <c r="B60" s="95">
        <v>2089</v>
      </c>
      <c r="C60" s="71" t="s">
        <v>295</v>
      </c>
      <c r="D60" s="95" t="s">
        <v>125</v>
      </c>
      <c r="E60" s="96">
        <f t="shared" si="26"/>
        <v>410.29399999999998</v>
      </c>
      <c r="F60" s="96">
        <f t="shared" si="27"/>
        <v>11.0075</v>
      </c>
      <c r="G60" s="64">
        <f t="shared" si="28"/>
        <v>421.30149999999998</v>
      </c>
      <c r="H60" s="97">
        <f t="shared" si="29"/>
        <v>0</v>
      </c>
      <c r="I60" s="97">
        <f t="shared" si="30"/>
        <v>0</v>
      </c>
      <c r="J60" s="97">
        <f t="shared" si="31"/>
        <v>0</v>
      </c>
      <c r="K60" s="64">
        <f t="shared" si="32"/>
        <v>421.30149999999998</v>
      </c>
      <c r="L60" s="98">
        <f t="shared" si="33"/>
        <v>0</v>
      </c>
      <c r="M60" s="99" t="str">
        <f t="shared" si="34"/>
        <v/>
      </c>
      <c r="N60" s="67" t="str">
        <f t="shared" si="35"/>
        <v/>
      </c>
      <c r="O60" s="71" t="str">
        <f t="shared" si="36"/>
        <v/>
      </c>
      <c r="P60" s="95" t="str">
        <f t="shared" si="37"/>
        <v/>
      </c>
      <c r="Q60" s="70">
        <f t="shared" si="38"/>
        <v>0</v>
      </c>
      <c r="R60" s="100">
        <f t="shared" si="39"/>
        <v>0</v>
      </c>
      <c r="S60" s="101" t="str">
        <f t="shared" si="40"/>
        <v/>
      </c>
      <c r="U60" s="64">
        <f t="shared" si="41"/>
        <v>421.30149999999998</v>
      </c>
      <c r="V60" s="98">
        <f t="shared" si="42"/>
        <v>281077.82678769785</v>
      </c>
      <c r="W60" s="99" t="str">
        <f t="shared" si="43"/>
        <v/>
      </c>
      <c r="X60" s="67">
        <f t="shared" si="44"/>
        <v>0</v>
      </c>
      <c r="Y60" s="71" t="str">
        <f t="shared" si="45"/>
        <v/>
      </c>
      <c r="Z60" s="95" t="str">
        <f t="shared" si="46"/>
        <v/>
      </c>
      <c r="AA60" s="70">
        <f t="shared" si="47"/>
        <v>291361.53004703199</v>
      </c>
      <c r="AB60" s="100">
        <f t="shared" si="48"/>
        <v>10283.703259334143</v>
      </c>
      <c r="AC60" s="101">
        <f t="shared" si="49"/>
        <v>3.6586675572604213E-2</v>
      </c>
      <c r="AD60" s="71">
        <f t="shared" si="50"/>
        <v>0</v>
      </c>
      <c r="AE60" s="70">
        <f t="shared" si="51"/>
        <v>291361.53004703199</v>
      </c>
      <c r="AG60" s="17"/>
      <c r="AH60" s="17"/>
    </row>
    <row r="61" spans="2:34" x14ac:dyDescent="0.2">
      <c r="B61" s="95">
        <v>2050</v>
      </c>
      <c r="C61" s="71" t="s">
        <v>291</v>
      </c>
      <c r="D61" s="95" t="s">
        <v>177</v>
      </c>
      <c r="E61" s="96">
        <f t="shared" si="26"/>
        <v>908.76220000000001</v>
      </c>
      <c r="F61" s="96">
        <f t="shared" si="27"/>
        <v>38</v>
      </c>
      <c r="G61" s="64">
        <f t="shared" si="28"/>
        <v>946.76220000000001</v>
      </c>
      <c r="H61" s="97">
        <f t="shared" si="29"/>
        <v>0</v>
      </c>
      <c r="I61" s="97">
        <f t="shared" si="30"/>
        <v>0</v>
      </c>
      <c r="J61" s="97">
        <f t="shared" si="31"/>
        <v>0</v>
      </c>
      <c r="K61" s="64">
        <f t="shared" si="32"/>
        <v>946.76220000000001</v>
      </c>
      <c r="L61" s="98">
        <f t="shared" si="33"/>
        <v>0</v>
      </c>
      <c r="M61" s="99" t="str">
        <f t="shared" si="34"/>
        <v/>
      </c>
      <c r="N61" s="67" t="str">
        <f t="shared" si="35"/>
        <v/>
      </c>
      <c r="O61" s="71" t="str">
        <f t="shared" si="36"/>
        <v/>
      </c>
      <c r="P61" s="95" t="str">
        <f t="shared" si="37"/>
        <v/>
      </c>
      <c r="Q61" s="70">
        <f t="shared" si="38"/>
        <v>0</v>
      </c>
      <c r="R61" s="100">
        <f t="shared" si="39"/>
        <v>0</v>
      </c>
      <c r="S61" s="101" t="str">
        <f t="shared" si="40"/>
        <v/>
      </c>
      <c r="U61" s="64">
        <f t="shared" si="41"/>
        <v>946.76220000000001</v>
      </c>
      <c r="V61" s="98">
        <f t="shared" si="42"/>
        <v>631647.07854289562</v>
      </c>
      <c r="W61" s="99" t="str">
        <f t="shared" si="43"/>
        <v/>
      </c>
      <c r="X61" s="67">
        <f t="shared" si="44"/>
        <v>0</v>
      </c>
      <c r="Y61" s="71" t="str">
        <f t="shared" si="45"/>
        <v/>
      </c>
      <c r="Z61" s="95" t="str">
        <f t="shared" si="46"/>
        <v/>
      </c>
      <c r="AA61" s="70">
        <f t="shared" si="47"/>
        <v>654756.94528192782</v>
      </c>
      <c r="AB61" s="100">
        <f t="shared" si="48"/>
        <v>23109.866739032208</v>
      </c>
      <c r="AC61" s="101">
        <f t="shared" si="49"/>
        <v>3.6586675572604269E-2</v>
      </c>
      <c r="AD61" s="71">
        <f t="shared" si="50"/>
        <v>0</v>
      </c>
      <c r="AE61" s="70">
        <f t="shared" si="51"/>
        <v>654756.94528192782</v>
      </c>
      <c r="AG61" s="17"/>
      <c r="AH61" s="17"/>
    </row>
    <row r="62" spans="2:34" x14ac:dyDescent="0.2">
      <c r="B62" s="95">
        <v>2190</v>
      </c>
      <c r="C62" s="71" t="s">
        <v>303</v>
      </c>
      <c r="D62" s="95" t="s">
        <v>117</v>
      </c>
      <c r="E62" s="96">
        <f t="shared" si="26"/>
        <v>3840.4097000000002</v>
      </c>
      <c r="F62" s="96">
        <f t="shared" si="27"/>
        <v>125.815</v>
      </c>
      <c r="G62" s="64">
        <f t="shared" si="28"/>
        <v>3966.2247000000002</v>
      </c>
      <c r="H62" s="97">
        <f t="shared" si="29"/>
        <v>0</v>
      </c>
      <c r="I62" s="97">
        <f t="shared" si="30"/>
        <v>0</v>
      </c>
      <c r="J62" s="97">
        <f t="shared" si="31"/>
        <v>0</v>
      </c>
      <c r="K62" s="64">
        <f t="shared" si="32"/>
        <v>3966.2247000000002</v>
      </c>
      <c r="L62" s="98">
        <f t="shared" si="33"/>
        <v>0</v>
      </c>
      <c r="M62" s="99" t="str">
        <f t="shared" si="34"/>
        <v/>
      </c>
      <c r="N62" s="67" t="str">
        <f t="shared" si="35"/>
        <v/>
      </c>
      <c r="O62" s="71" t="str">
        <f t="shared" si="36"/>
        <v/>
      </c>
      <c r="P62" s="95" t="str">
        <f t="shared" si="37"/>
        <v/>
      </c>
      <c r="Q62" s="70">
        <f t="shared" si="38"/>
        <v>0</v>
      </c>
      <c r="R62" s="100">
        <f t="shared" si="39"/>
        <v>0</v>
      </c>
      <c r="S62" s="101" t="str">
        <f t="shared" si="40"/>
        <v/>
      </c>
      <c r="U62" s="64">
        <f t="shared" si="41"/>
        <v>3966.2247000000002</v>
      </c>
      <c r="V62" s="98">
        <f t="shared" si="42"/>
        <v>2646128.2934613074</v>
      </c>
      <c r="W62" s="99" t="str">
        <f t="shared" si="43"/>
        <v/>
      </c>
      <c r="X62" s="67">
        <f t="shared" si="44"/>
        <v>0</v>
      </c>
      <c r="Y62" s="71" t="str">
        <f t="shared" si="45"/>
        <v/>
      </c>
      <c r="Z62" s="95" t="str">
        <f t="shared" si="46"/>
        <v/>
      </c>
      <c r="AA62" s="70">
        <f t="shared" si="47"/>
        <v>2742941.3308576648</v>
      </c>
      <c r="AB62" s="100">
        <f t="shared" si="48"/>
        <v>96813.037396357395</v>
      </c>
      <c r="AC62" s="101">
        <f t="shared" si="49"/>
        <v>3.6586675572604102E-2</v>
      </c>
      <c r="AD62" s="71">
        <f t="shared" si="50"/>
        <v>0</v>
      </c>
      <c r="AE62" s="70">
        <f t="shared" si="51"/>
        <v>2742941.3308576648</v>
      </c>
      <c r="AG62" s="17"/>
      <c r="AH62" s="17"/>
    </row>
    <row r="63" spans="2:34" x14ac:dyDescent="0.2">
      <c r="B63" s="95">
        <v>2187</v>
      </c>
      <c r="C63" s="71" t="s">
        <v>302</v>
      </c>
      <c r="D63" s="95" t="s">
        <v>62</v>
      </c>
      <c r="E63" s="96">
        <f t="shared" si="26"/>
        <v>13313.4311</v>
      </c>
      <c r="F63" s="96">
        <f t="shared" si="27"/>
        <v>609.0575</v>
      </c>
      <c r="G63" s="64">
        <f t="shared" si="28"/>
        <v>13922.488600000001</v>
      </c>
      <c r="H63" s="97">
        <f t="shared" si="29"/>
        <v>0</v>
      </c>
      <c r="I63" s="97">
        <f t="shared" si="30"/>
        <v>0</v>
      </c>
      <c r="J63" s="97">
        <f t="shared" si="31"/>
        <v>0</v>
      </c>
      <c r="K63" s="64">
        <f t="shared" si="32"/>
        <v>13922.488600000001</v>
      </c>
      <c r="L63" s="98">
        <f t="shared" si="33"/>
        <v>0</v>
      </c>
      <c r="M63" s="99" t="str">
        <f t="shared" si="34"/>
        <v/>
      </c>
      <c r="N63" s="67" t="str">
        <f t="shared" si="35"/>
        <v/>
      </c>
      <c r="O63" s="71" t="str">
        <f t="shared" si="36"/>
        <v/>
      </c>
      <c r="P63" s="95" t="str">
        <f t="shared" si="37"/>
        <v/>
      </c>
      <c r="Q63" s="70">
        <f t="shared" si="38"/>
        <v>0</v>
      </c>
      <c r="R63" s="100">
        <f t="shared" si="39"/>
        <v>0</v>
      </c>
      <c r="S63" s="101" t="str">
        <f t="shared" si="40"/>
        <v/>
      </c>
      <c r="U63" s="64">
        <f t="shared" si="41"/>
        <v>13922.488600000001</v>
      </c>
      <c r="V63" s="98">
        <f t="shared" si="42"/>
        <v>9288604.0974563304</v>
      </c>
      <c r="W63" s="99" t="str">
        <f t="shared" si="43"/>
        <v/>
      </c>
      <c r="X63" s="67">
        <f t="shared" si="44"/>
        <v>0</v>
      </c>
      <c r="Y63" s="71" t="str">
        <f t="shared" si="45"/>
        <v/>
      </c>
      <c r="Z63" s="95" t="str">
        <f t="shared" si="46"/>
        <v/>
      </c>
      <c r="AA63" s="70">
        <f t="shared" si="47"/>
        <v>9628443.2420923263</v>
      </c>
      <c r="AB63" s="100">
        <f t="shared" si="48"/>
        <v>339839.14463599585</v>
      </c>
      <c r="AC63" s="101">
        <f t="shared" si="49"/>
        <v>3.6586675572604095E-2</v>
      </c>
      <c r="AD63" s="71">
        <f t="shared" si="50"/>
        <v>0</v>
      </c>
      <c r="AE63" s="70">
        <f t="shared" si="51"/>
        <v>9628443.2420923263</v>
      </c>
      <c r="AG63" s="17"/>
      <c r="AH63" s="17"/>
    </row>
    <row r="64" spans="2:34" x14ac:dyDescent="0.2">
      <c r="B64" s="95">
        <v>2253</v>
      </c>
      <c r="C64" s="71" t="s">
        <v>312</v>
      </c>
      <c r="D64" s="95" t="s">
        <v>111</v>
      </c>
      <c r="E64" s="96">
        <f t="shared" si="26"/>
        <v>1243.9786999999999</v>
      </c>
      <c r="F64" s="96">
        <f t="shared" si="27"/>
        <v>25.085000000000001</v>
      </c>
      <c r="G64" s="64">
        <f t="shared" si="28"/>
        <v>1269.0636999999999</v>
      </c>
      <c r="H64" s="97">
        <f t="shared" si="29"/>
        <v>0</v>
      </c>
      <c r="I64" s="97">
        <f t="shared" si="30"/>
        <v>0</v>
      </c>
      <c r="J64" s="97">
        <f t="shared" si="31"/>
        <v>0</v>
      </c>
      <c r="K64" s="64">
        <f t="shared" si="32"/>
        <v>1269.0636999999999</v>
      </c>
      <c r="L64" s="98">
        <f t="shared" si="33"/>
        <v>0</v>
      </c>
      <c r="M64" s="99" t="str">
        <f t="shared" si="34"/>
        <v/>
      </c>
      <c r="N64" s="67" t="str">
        <f t="shared" si="35"/>
        <v/>
      </c>
      <c r="O64" s="71" t="str">
        <f t="shared" si="36"/>
        <v/>
      </c>
      <c r="P64" s="95" t="str">
        <f t="shared" si="37"/>
        <v/>
      </c>
      <c r="Q64" s="70">
        <f t="shared" si="38"/>
        <v>0</v>
      </c>
      <c r="R64" s="100">
        <f t="shared" si="39"/>
        <v>0</v>
      </c>
      <c r="S64" s="101" t="str">
        <f t="shared" si="40"/>
        <v/>
      </c>
      <c r="U64" s="64">
        <f t="shared" si="41"/>
        <v>1269.0636999999999</v>
      </c>
      <c r="V64" s="98">
        <f t="shared" si="42"/>
        <v>846675.52062158554</v>
      </c>
      <c r="W64" s="99" t="str">
        <f t="shared" si="43"/>
        <v/>
      </c>
      <c r="X64" s="67">
        <f t="shared" si="44"/>
        <v>0</v>
      </c>
      <c r="Y64" s="71" t="str">
        <f t="shared" si="45"/>
        <v/>
      </c>
      <c r="Z64" s="95" t="str">
        <f t="shared" si="46"/>
        <v/>
      </c>
      <c r="AA64" s="70">
        <f t="shared" si="47"/>
        <v>877652.56320983323</v>
      </c>
      <c r="AB64" s="100">
        <f t="shared" si="48"/>
        <v>30977.042588247685</v>
      </c>
      <c r="AC64" s="101">
        <f t="shared" si="49"/>
        <v>3.6586675572604171E-2</v>
      </c>
      <c r="AD64" s="71">
        <f t="shared" si="50"/>
        <v>0</v>
      </c>
      <c r="AE64" s="70">
        <f t="shared" si="51"/>
        <v>877652.56320983323</v>
      </c>
      <c r="AG64" s="17"/>
      <c r="AH64" s="17"/>
    </row>
    <row r="65" spans="2:34" x14ac:dyDescent="0.2">
      <c r="B65" s="95">
        <v>2011</v>
      </c>
      <c r="C65" s="71" t="s">
        <v>287</v>
      </c>
      <c r="D65" s="95" t="s">
        <v>123</v>
      </c>
      <c r="E65" s="96">
        <f t="shared" si="26"/>
        <v>140.75</v>
      </c>
      <c r="F65" s="96">
        <f t="shared" si="27"/>
        <v>2.5950000000000002</v>
      </c>
      <c r="G65" s="64">
        <f t="shared" si="28"/>
        <v>143.345</v>
      </c>
      <c r="H65" s="97">
        <f t="shared" si="29"/>
        <v>0</v>
      </c>
      <c r="I65" s="97">
        <f t="shared" si="30"/>
        <v>0</v>
      </c>
      <c r="J65" s="97">
        <f t="shared" si="31"/>
        <v>0</v>
      </c>
      <c r="K65" s="64">
        <f t="shared" si="32"/>
        <v>143.345</v>
      </c>
      <c r="L65" s="98">
        <f t="shared" si="33"/>
        <v>0</v>
      </c>
      <c r="M65" s="99" t="str">
        <f t="shared" si="34"/>
        <v/>
      </c>
      <c r="N65" s="67" t="str">
        <f t="shared" si="35"/>
        <v/>
      </c>
      <c r="O65" s="71" t="str">
        <f t="shared" si="36"/>
        <v/>
      </c>
      <c r="P65" s="95" t="str">
        <f t="shared" si="37"/>
        <v/>
      </c>
      <c r="Q65" s="70">
        <f t="shared" si="38"/>
        <v>0</v>
      </c>
      <c r="R65" s="100">
        <f t="shared" si="39"/>
        <v>0</v>
      </c>
      <c r="S65" s="101" t="str">
        <f t="shared" si="40"/>
        <v/>
      </c>
      <c r="U65" s="64">
        <f t="shared" si="41"/>
        <v>143.345</v>
      </c>
      <c r="V65" s="98">
        <f t="shared" si="42"/>
        <v>95634.838900128641</v>
      </c>
      <c r="W65" s="99" t="str">
        <f t="shared" si="43"/>
        <v/>
      </c>
      <c r="X65" s="67">
        <f t="shared" si="44"/>
        <v>0</v>
      </c>
      <c r="Y65" s="71" t="str">
        <f t="shared" si="45"/>
        <v/>
      </c>
      <c r="Z65" s="95" t="str">
        <f t="shared" si="46"/>
        <v/>
      </c>
      <c r="AA65" s="70">
        <f t="shared" si="47"/>
        <v>99133.799724405922</v>
      </c>
      <c r="AB65" s="100">
        <f t="shared" si="48"/>
        <v>3498.9608242772811</v>
      </c>
      <c r="AC65" s="101">
        <f t="shared" si="49"/>
        <v>3.6586675572604269E-2</v>
      </c>
      <c r="AD65" s="71">
        <f t="shared" si="50"/>
        <v>0</v>
      </c>
      <c r="AE65" s="70">
        <f t="shared" si="51"/>
        <v>99133.799724405922</v>
      </c>
      <c r="AG65" s="17"/>
      <c r="AH65" s="17"/>
    </row>
    <row r="66" spans="2:34" x14ac:dyDescent="0.2">
      <c r="B66" s="95">
        <v>2017</v>
      </c>
      <c r="C66" s="71" t="s">
        <v>288</v>
      </c>
      <c r="D66" s="95" t="s">
        <v>126</v>
      </c>
      <c r="E66" s="96">
        <f t="shared" si="26"/>
        <v>31.692499999999999</v>
      </c>
      <c r="F66" s="96">
        <f t="shared" si="27"/>
        <v>0.5</v>
      </c>
      <c r="G66" s="64">
        <f t="shared" si="28"/>
        <v>32.192499999999995</v>
      </c>
      <c r="H66" s="97">
        <f t="shared" si="29"/>
        <v>0</v>
      </c>
      <c r="I66" s="97">
        <f t="shared" si="30"/>
        <v>0</v>
      </c>
      <c r="J66" s="97">
        <f t="shared" si="31"/>
        <v>0</v>
      </c>
      <c r="K66" s="64">
        <f t="shared" si="32"/>
        <v>32.192499999999995</v>
      </c>
      <c r="L66" s="98">
        <f t="shared" si="33"/>
        <v>0</v>
      </c>
      <c r="M66" s="99" t="str">
        <f t="shared" si="34"/>
        <v>Yes</v>
      </c>
      <c r="N66" s="67">
        <f t="shared" si="35"/>
        <v>17.807500000000005</v>
      </c>
      <c r="O66" s="71">
        <f t="shared" si="36"/>
        <v>0</v>
      </c>
      <c r="P66" s="95">
        <f t="shared" si="37"/>
        <v>50</v>
      </c>
      <c r="Q66" s="70">
        <f t="shared" si="38"/>
        <v>0</v>
      </c>
      <c r="R66" s="100">
        <f t="shared" si="39"/>
        <v>0</v>
      </c>
      <c r="S66" s="101" t="str">
        <f t="shared" si="40"/>
        <v/>
      </c>
      <c r="U66" s="64">
        <f t="shared" si="41"/>
        <v>32.192499999999995</v>
      </c>
      <c r="V66" s="98">
        <f t="shared" si="42"/>
        <v>21477.725426714507</v>
      </c>
      <c r="W66" s="99" t="str">
        <f t="shared" si="43"/>
        <v>Yes</v>
      </c>
      <c r="X66" s="67">
        <f t="shared" si="44"/>
        <v>17.807500000000005</v>
      </c>
      <c r="Y66" s="71">
        <f t="shared" si="45"/>
        <v>34578.743494508322</v>
      </c>
      <c r="Z66" s="95">
        <f t="shared" si="46"/>
        <v>50</v>
      </c>
      <c r="AA66" s="70">
        <f t="shared" si="47"/>
        <v>34578.743494508322</v>
      </c>
      <c r="AB66" s="100">
        <f t="shared" si="48"/>
        <v>13101.018067793815</v>
      </c>
      <c r="AC66" s="101">
        <f t="shared" si="49"/>
        <v>0.60998163481028844</v>
      </c>
      <c r="AD66" s="71">
        <f t="shared" si="50"/>
        <v>0</v>
      </c>
      <c r="AE66" s="70">
        <f t="shared" si="51"/>
        <v>34578.743494508322</v>
      </c>
      <c r="AG66" s="17"/>
      <c r="AH66" s="17"/>
    </row>
    <row r="67" spans="2:34" x14ac:dyDescent="0.2">
      <c r="B67" s="95">
        <v>2021</v>
      </c>
      <c r="C67" s="71" t="s">
        <v>288</v>
      </c>
      <c r="D67" s="95" t="s">
        <v>129</v>
      </c>
      <c r="E67" s="96">
        <f t="shared" si="26"/>
        <v>29.39</v>
      </c>
      <c r="F67" s="96">
        <f t="shared" si="27"/>
        <v>0.25</v>
      </c>
      <c r="G67" s="64">
        <f t="shared" si="28"/>
        <v>29.64</v>
      </c>
      <c r="H67" s="97">
        <f t="shared" si="29"/>
        <v>0</v>
      </c>
      <c r="I67" s="97">
        <f t="shared" si="30"/>
        <v>0</v>
      </c>
      <c r="J67" s="97">
        <f t="shared" si="31"/>
        <v>0</v>
      </c>
      <c r="K67" s="64">
        <f t="shared" si="32"/>
        <v>29.64</v>
      </c>
      <c r="L67" s="98">
        <f t="shared" si="33"/>
        <v>0</v>
      </c>
      <c r="M67" s="99" t="str">
        <f t="shared" si="34"/>
        <v>Yes</v>
      </c>
      <c r="N67" s="67">
        <f t="shared" si="35"/>
        <v>20.36</v>
      </c>
      <c r="O67" s="71">
        <f t="shared" si="36"/>
        <v>0</v>
      </c>
      <c r="P67" s="95">
        <f t="shared" si="37"/>
        <v>50</v>
      </c>
      <c r="Q67" s="70">
        <f t="shared" si="38"/>
        <v>0</v>
      </c>
      <c r="R67" s="100">
        <f t="shared" si="39"/>
        <v>0</v>
      </c>
      <c r="S67" s="101" t="str">
        <f t="shared" si="40"/>
        <v/>
      </c>
      <c r="U67" s="64">
        <f t="shared" si="41"/>
        <v>29.64</v>
      </c>
      <c r="V67" s="98">
        <f t="shared" si="42"/>
        <v>19774.785482575695</v>
      </c>
      <c r="W67" s="99" t="str">
        <f t="shared" si="43"/>
        <v>Yes</v>
      </c>
      <c r="X67" s="67">
        <f t="shared" si="44"/>
        <v>20.36</v>
      </c>
      <c r="Y67" s="71">
        <f t="shared" si="45"/>
        <v>34578.743494508322</v>
      </c>
      <c r="Z67" s="95">
        <f t="shared" si="46"/>
        <v>50</v>
      </c>
      <c r="AA67" s="70">
        <f t="shared" si="47"/>
        <v>34578.743494508322</v>
      </c>
      <c r="AB67" s="100">
        <f t="shared" si="48"/>
        <v>14803.958011932627</v>
      </c>
      <c r="AC67" s="101">
        <f t="shared" si="49"/>
        <v>0.74862799523043877</v>
      </c>
      <c r="AD67" s="71">
        <f t="shared" si="50"/>
        <v>0</v>
      </c>
      <c r="AE67" s="70">
        <f t="shared" si="51"/>
        <v>34578.743494508322</v>
      </c>
      <c r="AG67" s="17"/>
      <c r="AH67" s="17"/>
    </row>
    <row r="68" spans="2:34" x14ac:dyDescent="0.2">
      <c r="B68" s="95">
        <v>1993</v>
      </c>
      <c r="C68" s="71" t="s">
        <v>285</v>
      </c>
      <c r="D68" s="95" t="s">
        <v>180</v>
      </c>
      <c r="E68" s="96">
        <f t="shared" si="26"/>
        <v>356.88420000000002</v>
      </c>
      <c r="F68" s="96">
        <f t="shared" si="27"/>
        <v>8.5</v>
      </c>
      <c r="G68" s="64">
        <f t="shared" si="28"/>
        <v>365.38420000000002</v>
      </c>
      <c r="H68" s="97">
        <f t="shared" si="29"/>
        <v>0</v>
      </c>
      <c r="I68" s="97">
        <f t="shared" si="30"/>
        <v>0</v>
      </c>
      <c r="J68" s="97">
        <f t="shared" si="31"/>
        <v>0</v>
      </c>
      <c r="K68" s="64">
        <f t="shared" si="32"/>
        <v>365.38420000000002</v>
      </c>
      <c r="L68" s="98">
        <f t="shared" si="33"/>
        <v>0</v>
      </c>
      <c r="M68" s="99" t="str">
        <f t="shared" si="34"/>
        <v/>
      </c>
      <c r="N68" s="67" t="str">
        <f t="shared" si="35"/>
        <v/>
      </c>
      <c r="O68" s="71" t="str">
        <f t="shared" si="36"/>
        <v/>
      </c>
      <c r="P68" s="95" t="str">
        <f t="shared" si="37"/>
        <v/>
      </c>
      <c r="Q68" s="70">
        <f t="shared" si="38"/>
        <v>0</v>
      </c>
      <c r="R68" s="100">
        <f t="shared" si="39"/>
        <v>0</v>
      </c>
      <c r="S68" s="101" t="str">
        <f t="shared" si="40"/>
        <v/>
      </c>
      <c r="U68" s="64">
        <f t="shared" si="41"/>
        <v>365.38420000000002</v>
      </c>
      <c r="V68" s="98">
        <f t="shared" si="42"/>
        <v>243771.73325649576</v>
      </c>
      <c r="W68" s="99" t="str">
        <f t="shared" si="43"/>
        <v/>
      </c>
      <c r="X68" s="67">
        <f t="shared" si="44"/>
        <v>0</v>
      </c>
      <c r="Y68" s="71" t="str">
        <f t="shared" si="45"/>
        <v/>
      </c>
      <c r="Z68" s="95" t="str">
        <f t="shared" si="46"/>
        <v/>
      </c>
      <c r="AA68" s="70">
        <f t="shared" si="47"/>
        <v>252690.5305749226</v>
      </c>
      <c r="AB68" s="100">
        <f t="shared" si="48"/>
        <v>8918.797318426834</v>
      </c>
      <c r="AC68" s="101">
        <f t="shared" si="49"/>
        <v>3.6586675572604255E-2</v>
      </c>
      <c r="AD68" s="71">
        <f t="shared" si="50"/>
        <v>0</v>
      </c>
      <c r="AE68" s="70">
        <f t="shared" si="51"/>
        <v>252690.5305749226</v>
      </c>
      <c r="AG68" s="17"/>
      <c r="AH68" s="17"/>
    </row>
    <row r="69" spans="2:34" x14ac:dyDescent="0.2">
      <c r="B69" s="95">
        <v>1991</v>
      </c>
      <c r="C69" s="71" t="s">
        <v>285</v>
      </c>
      <c r="D69" s="95" t="s">
        <v>55</v>
      </c>
      <c r="E69" s="96">
        <f t="shared" si="26"/>
        <v>6927.6943000000001</v>
      </c>
      <c r="F69" s="96">
        <f t="shared" si="27"/>
        <v>249.98249999999999</v>
      </c>
      <c r="G69" s="64">
        <f t="shared" si="28"/>
        <v>7177.6768000000002</v>
      </c>
      <c r="H69" s="97">
        <f t="shared" si="29"/>
        <v>0</v>
      </c>
      <c r="I69" s="97">
        <f t="shared" si="30"/>
        <v>-199.005</v>
      </c>
      <c r="J69" s="97">
        <f t="shared" si="31"/>
        <v>0</v>
      </c>
      <c r="K69" s="64">
        <f t="shared" si="32"/>
        <v>6978.6718000000001</v>
      </c>
      <c r="L69" s="98">
        <f t="shared" si="33"/>
        <v>0</v>
      </c>
      <c r="M69" s="99" t="str">
        <f t="shared" si="34"/>
        <v/>
      </c>
      <c r="N69" s="67" t="str">
        <f t="shared" si="35"/>
        <v/>
      </c>
      <c r="O69" s="71" t="str">
        <f t="shared" si="36"/>
        <v/>
      </c>
      <c r="P69" s="95" t="str">
        <f t="shared" si="37"/>
        <v/>
      </c>
      <c r="Q69" s="70">
        <f t="shared" si="38"/>
        <v>0</v>
      </c>
      <c r="R69" s="100">
        <f t="shared" si="39"/>
        <v>0</v>
      </c>
      <c r="S69" s="101" t="str">
        <f t="shared" si="40"/>
        <v/>
      </c>
      <c r="U69" s="64">
        <f t="shared" si="41"/>
        <v>6978.6718000000001</v>
      </c>
      <c r="V69" s="98">
        <f t="shared" si="42"/>
        <v>4655929.0755162081</v>
      </c>
      <c r="W69" s="99" t="str">
        <f t="shared" si="43"/>
        <v/>
      </c>
      <c r="X69" s="67">
        <f t="shared" si="44"/>
        <v>0</v>
      </c>
      <c r="Y69" s="71" t="str">
        <f t="shared" si="45"/>
        <v/>
      </c>
      <c r="Z69" s="95" t="str">
        <f t="shared" si="46"/>
        <v/>
      </c>
      <c r="AA69" s="70">
        <f t="shared" si="47"/>
        <v>4826274.0420911741</v>
      </c>
      <c r="AB69" s="100">
        <f t="shared" si="48"/>
        <v>170344.96657496598</v>
      </c>
      <c r="AC69" s="101">
        <f t="shared" si="49"/>
        <v>3.6586675572604088E-2</v>
      </c>
      <c r="AD69" s="71">
        <f t="shared" si="50"/>
        <v>0</v>
      </c>
      <c r="AE69" s="70">
        <f t="shared" si="51"/>
        <v>4826274.0420911741</v>
      </c>
      <c r="AG69" s="17"/>
      <c r="AH69" s="17"/>
    </row>
    <row r="70" spans="2:34" x14ac:dyDescent="0.2">
      <c r="B70" s="95">
        <v>2019</v>
      </c>
      <c r="C70" s="71" t="s">
        <v>288</v>
      </c>
      <c r="D70" s="95" t="s">
        <v>131</v>
      </c>
      <c r="E70" s="96">
        <f t="shared" si="26"/>
        <v>33.26</v>
      </c>
      <c r="F70" s="96">
        <f t="shared" si="27"/>
        <v>0.26</v>
      </c>
      <c r="G70" s="64">
        <f t="shared" si="28"/>
        <v>33.519999999999996</v>
      </c>
      <c r="H70" s="97">
        <f t="shared" si="29"/>
        <v>0</v>
      </c>
      <c r="I70" s="97">
        <f t="shared" si="30"/>
        <v>0</v>
      </c>
      <c r="J70" s="97">
        <f t="shared" si="31"/>
        <v>0</v>
      </c>
      <c r="K70" s="64">
        <f t="shared" si="32"/>
        <v>33.519999999999996</v>
      </c>
      <c r="L70" s="98">
        <f t="shared" si="33"/>
        <v>0</v>
      </c>
      <c r="M70" s="99" t="str">
        <f t="shared" si="34"/>
        <v>Yes</v>
      </c>
      <c r="N70" s="67">
        <f t="shared" si="35"/>
        <v>16.480000000000004</v>
      </c>
      <c r="O70" s="71">
        <f t="shared" si="36"/>
        <v>0</v>
      </c>
      <c r="P70" s="95">
        <f t="shared" si="37"/>
        <v>50</v>
      </c>
      <c r="Q70" s="70">
        <f t="shared" si="38"/>
        <v>0</v>
      </c>
      <c r="R70" s="100">
        <f t="shared" si="39"/>
        <v>0</v>
      </c>
      <c r="S70" s="101" t="str">
        <f t="shared" si="40"/>
        <v/>
      </c>
      <c r="U70" s="64">
        <f t="shared" si="41"/>
        <v>33.519999999999996</v>
      </c>
      <c r="V70" s="98">
        <f t="shared" si="42"/>
        <v>22363.387630767113</v>
      </c>
      <c r="W70" s="99" t="str">
        <f t="shared" si="43"/>
        <v>Yes</v>
      </c>
      <c r="X70" s="67">
        <f t="shared" si="44"/>
        <v>16.480000000000004</v>
      </c>
      <c r="Y70" s="71">
        <f t="shared" si="45"/>
        <v>34578.743494508322</v>
      </c>
      <c r="Z70" s="95">
        <f t="shared" si="46"/>
        <v>50</v>
      </c>
      <c r="AA70" s="70">
        <f t="shared" si="47"/>
        <v>34578.743494508322</v>
      </c>
      <c r="AB70" s="100">
        <f t="shared" si="48"/>
        <v>12215.35586374121</v>
      </c>
      <c r="AC70" s="101">
        <f t="shared" si="49"/>
        <v>0.54622117478013754</v>
      </c>
      <c r="AD70" s="71">
        <f t="shared" si="50"/>
        <v>0</v>
      </c>
      <c r="AE70" s="70">
        <f t="shared" si="51"/>
        <v>34578.743494508322</v>
      </c>
      <c r="AG70" s="17"/>
      <c r="AH70" s="17"/>
    </row>
    <row r="71" spans="2:34" x14ac:dyDescent="0.2">
      <c r="B71" s="95">
        <v>2229</v>
      </c>
      <c r="C71" s="71" t="s">
        <v>309</v>
      </c>
      <c r="D71" s="95" t="s">
        <v>100</v>
      </c>
      <c r="E71" s="96">
        <f t="shared" si="26"/>
        <v>495.85610000000003</v>
      </c>
      <c r="F71" s="96">
        <f t="shared" si="27"/>
        <v>14.5</v>
      </c>
      <c r="G71" s="64">
        <f t="shared" si="28"/>
        <v>510.35610000000003</v>
      </c>
      <c r="H71" s="97">
        <f t="shared" si="29"/>
        <v>0</v>
      </c>
      <c r="I71" s="97">
        <f t="shared" si="30"/>
        <v>0</v>
      </c>
      <c r="J71" s="97">
        <f t="shared" si="31"/>
        <v>0</v>
      </c>
      <c r="K71" s="64">
        <f t="shared" si="32"/>
        <v>510.35610000000003</v>
      </c>
      <c r="L71" s="98">
        <f t="shared" si="33"/>
        <v>0</v>
      </c>
      <c r="M71" s="99" t="str">
        <f t="shared" si="34"/>
        <v/>
      </c>
      <c r="N71" s="67" t="str">
        <f t="shared" si="35"/>
        <v/>
      </c>
      <c r="O71" s="71" t="str">
        <f t="shared" si="36"/>
        <v/>
      </c>
      <c r="P71" s="95" t="str">
        <f t="shared" si="37"/>
        <v/>
      </c>
      <c r="Q71" s="70">
        <f t="shared" si="38"/>
        <v>0</v>
      </c>
      <c r="R71" s="100">
        <f t="shared" si="39"/>
        <v>0</v>
      </c>
      <c r="S71" s="101" t="str">
        <f t="shared" si="40"/>
        <v/>
      </c>
      <c r="U71" s="64">
        <f t="shared" si="41"/>
        <v>510.35610000000003</v>
      </c>
      <c r="V71" s="98">
        <f t="shared" si="42"/>
        <v>340491.9837120091</v>
      </c>
      <c r="W71" s="99" t="str">
        <f t="shared" si="43"/>
        <v/>
      </c>
      <c r="X71" s="67">
        <f t="shared" si="44"/>
        <v>0</v>
      </c>
      <c r="Y71" s="71" t="str">
        <f t="shared" si="45"/>
        <v/>
      </c>
      <c r="Z71" s="95" t="str">
        <f t="shared" si="46"/>
        <v/>
      </c>
      <c r="AA71" s="70">
        <f t="shared" si="47"/>
        <v>352949.4534551528</v>
      </c>
      <c r="AB71" s="100">
        <f t="shared" si="48"/>
        <v>12457.469743143709</v>
      </c>
      <c r="AC71" s="101">
        <f t="shared" si="49"/>
        <v>3.6586675572604199E-2</v>
      </c>
      <c r="AD71" s="71">
        <f t="shared" si="50"/>
        <v>0</v>
      </c>
      <c r="AE71" s="70">
        <f t="shared" si="51"/>
        <v>352949.4534551528</v>
      </c>
      <c r="AG71" s="17"/>
      <c r="AH71" s="17"/>
    </row>
    <row r="72" spans="2:34" x14ac:dyDescent="0.2">
      <c r="B72" s="95">
        <v>2043</v>
      </c>
      <c r="C72" s="71" t="s">
        <v>290</v>
      </c>
      <c r="D72" s="95" t="s">
        <v>45</v>
      </c>
      <c r="E72" s="96">
        <f t="shared" si="26"/>
        <v>4938.6525000000001</v>
      </c>
      <c r="F72" s="96">
        <f t="shared" si="27"/>
        <v>161.18</v>
      </c>
      <c r="G72" s="64">
        <f t="shared" si="28"/>
        <v>5099.8325000000004</v>
      </c>
      <c r="H72" s="97">
        <f t="shared" si="29"/>
        <v>-289.83157753851401</v>
      </c>
      <c r="I72" s="97">
        <f t="shared" si="30"/>
        <v>0</v>
      </c>
      <c r="J72" s="97">
        <f t="shared" si="31"/>
        <v>0</v>
      </c>
      <c r="K72" s="64">
        <f t="shared" si="32"/>
        <v>4810.000922461486</v>
      </c>
      <c r="L72" s="98">
        <f t="shared" si="33"/>
        <v>0</v>
      </c>
      <c r="M72" s="99" t="str">
        <f t="shared" si="34"/>
        <v/>
      </c>
      <c r="N72" s="67" t="str">
        <f t="shared" si="35"/>
        <v/>
      </c>
      <c r="O72" s="71" t="str">
        <f t="shared" si="36"/>
        <v/>
      </c>
      <c r="P72" s="95" t="str">
        <f t="shared" si="37"/>
        <v/>
      </c>
      <c r="Q72" s="70">
        <f t="shared" si="38"/>
        <v>0</v>
      </c>
      <c r="R72" s="100">
        <f t="shared" si="39"/>
        <v>0</v>
      </c>
      <c r="S72" s="101" t="str">
        <f t="shared" si="40"/>
        <v/>
      </c>
      <c r="U72" s="64">
        <f t="shared" si="41"/>
        <v>4810.000922461486</v>
      </c>
      <c r="V72" s="98">
        <f t="shared" si="42"/>
        <v>3209066.680589308</v>
      </c>
      <c r="W72" s="99" t="str">
        <f t="shared" si="43"/>
        <v/>
      </c>
      <c r="X72" s="67">
        <f t="shared" si="44"/>
        <v>0</v>
      </c>
      <c r="Y72" s="71" t="str">
        <f t="shared" si="45"/>
        <v/>
      </c>
      <c r="Z72" s="95" t="str">
        <f t="shared" si="46"/>
        <v/>
      </c>
      <c r="AA72" s="70">
        <f t="shared" si="47"/>
        <v>3326475.762122883</v>
      </c>
      <c r="AB72" s="100">
        <f t="shared" si="48"/>
        <v>117409.08153357496</v>
      </c>
      <c r="AC72" s="101">
        <f t="shared" si="49"/>
        <v>3.6586675572604227E-2</v>
      </c>
      <c r="AD72" s="71">
        <f t="shared" si="50"/>
        <v>0</v>
      </c>
      <c r="AE72" s="70">
        <f t="shared" si="51"/>
        <v>3326475.762122883</v>
      </c>
      <c r="AG72" s="17"/>
      <c r="AH72" s="17"/>
    </row>
    <row r="73" spans="2:34" x14ac:dyDescent="0.2">
      <c r="B73" s="95">
        <v>2203</v>
      </c>
      <c r="C73" s="71" t="s">
        <v>306</v>
      </c>
      <c r="D73" s="95" t="s">
        <v>133</v>
      </c>
      <c r="E73" s="96">
        <f t="shared" si="26"/>
        <v>445.07060000000001</v>
      </c>
      <c r="F73" s="96">
        <f t="shared" si="27"/>
        <v>9.25</v>
      </c>
      <c r="G73" s="64">
        <f t="shared" si="28"/>
        <v>454.32060000000001</v>
      </c>
      <c r="H73" s="97">
        <f t="shared" si="29"/>
        <v>0</v>
      </c>
      <c r="I73" s="97">
        <f t="shared" si="30"/>
        <v>0</v>
      </c>
      <c r="J73" s="97">
        <f t="shared" si="31"/>
        <v>0</v>
      </c>
      <c r="K73" s="64">
        <f t="shared" si="32"/>
        <v>454.32060000000001</v>
      </c>
      <c r="L73" s="98">
        <f t="shared" si="33"/>
        <v>0</v>
      </c>
      <c r="M73" s="99" t="str">
        <f t="shared" si="34"/>
        <v/>
      </c>
      <c r="N73" s="67" t="str">
        <f t="shared" si="35"/>
        <v/>
      </c>
      <c r="O73" s="71" t="str">
        <f t="shared" si="36"/>
        <v/>
      </c>
      <c r="P73" s="95" t="str">
        <f t="shared" si="37"/>
        <v/>
      </c>
      <c r="Q73" s="70">
        <f t="shared" si="38"/>
        <v>0</v>
      </c>
      <c r="R73" s="100">
        <f t="shared" si="39"/>
        <v>0</v>
      </c>
      <c r="S73" s="101" t="str">
        <f t="shared" si="40"/>
        <v/>
      </c>
      <c r="U73" s="64">
        <f t="shared" si="41"/>
        <v>454.32060000000001</v>
      </c>
      <c r="V73" s="98">
        <f t="shared" si="42"/>
        <v>303107.0312184575</v>
      </c>
      <c r="W73" s="99" t="str">
        <f t="shared" si="43"/>
        <v/>
      </c>
      <c r="X73" s="67">
        <f t="shared" si="44"/>
        <v>0</v>
      </c>
      <c r="Y73" s="71" t="str">
        <f t="shared" si="45"/>
        <v/>
      </c>
      <c r="Z73" s="95" t="str">
        <f t="shared" si="46"/>
        <v/>
      </c>
      <c r="AA73" s="70">
        <f t="shared" si="47"/>
        <v>314196.70983342238</v>
      </c>
      <c r="AB73" s="100">
        <f t="shared" si="48"/>
        <v>11089.678614964883</v>
      </c>
      <c r="AC73" s="101">
        <f t="shared" si="49"/>
        <v>3.6586675572604088E-2</v>
      </c>
      <c r="AD73" s="71">
        <f t="shared" si="50"/>
        <v>0</v>
      </c>
      <c r="AE73" s="70">
        <f t="shared" si="51"/>
        <v>314196.70983342238</v>
      </c>
      <c r="AG73" s="17"/>
      <c r="AH73" s="17"/>
    </row>
    <row r="74" spans="2:34" x14ac:dyDescent="0.2">
      <c r="B74" s="95">
        <v>2217</v>
      </c>
      <c r="C74" s="71" t="s">
        <v>307</v>
      </c>
      <c r="D74" s="95" t="s">
        <v>134</v>
      </c>
      <c r="E74" s="96">
        <f t="shared" si="26"/>
        <v>522.20169999999996</v>
      </c>
      <c r="F74" s="96">
        <f t="shared" si="27"/>
        <v>10.945</v>
      </c>
      <c r="G74" s="64">
        <f t="shared" si="28"/>
        <v>533.14670000000001</v>
      </c>
      <c r="H74" s="97">
        <f t="shared" si="29"/>
        <v>0</v>
      </c>
      <c r="I74" s="97">
        <f t="shared" si="30"/>
        <v>0</v>
      </c>
      <c r="J74" s="97">
        <f t="shared" si="31"/>
        <v>0</v>
      </c>
      <c r="K74" s="64">
        <f t="shared" si="32"/>
        <v>533.14670000000001</v>
      </c>
      <c r="L74" s="98">
        <f t="shared" si="33"/>
        <v>0</v>
      </c>
      <c r="M74" s="99" t="str">
        <f t="shared" si="34"/>
        <v/>
      </c>
      <c r="N74" s="67" t="str">
        <f t="shared" si="35"/>
        <v/>
      </c>
      <c r="O74" s="71" t="str">
        <f t="shared" si="36"/>
        <v/>
      </c>
      <c r="P74" s="95" t="str">
        <f t="shared" si="37"/>
        <v/>
      </c>
      <c r="Q74" s="70">
        <f t="shared" si="38"/>
        <v>0</v>
      </c>
      <c r="R74" s="100">
        <f t="shared" si="39"/>
        <v>0</v>
      </c>
      <c r="S74" s="101" t="str">
        <f t="shared" si="40"/>
        <v/>
      </c>
      <c r="U74" s="64">
        <f t="shared" si="41"/>
        <v>533.14670000000001</v>
      </c>
      <c r="V74" s="98">
        <f t="shared" si="42"/>
        <v>355697.08580442442</v>
      </c>
      <c r="W74" s="99" t="str">
        <f t="shared" si="43"/>
        <v/>
      </c>
      <c r="X74" s="67">
        <f t="shared" si="44"/>
        <v>0</v>
      </c>
      <c r="Y74" s="71" t="str">
        <f t="shared" si="45"/>
        <v/>
      </c>
      <c r="Z74" s="95" t="str">
        <f t="shared" si="46"/>
        <v/>
      </c>
      <c r="AA74" s="70">
        <f t="shared" si="47"/>
        <v>368710.85968487163</v>
      </c>
      <c r="AB74" s="100">
        <f t="shared" si="48"/>
        <v>13013.773880447203</v>
      </c>
      <c r="AC74" s="101">
        <f t="shared" si="49"/>
        <v>3.6586675572604109E-2</v>
      </c>
      <c r="AD74" s="71">
        <f t="shared" si="50"/>
        <v>0</v>
      </c>
      <c r="AE74" s="70">
        <f t="shared" si="51"/>
        <v>368710.85968487163</v>
      </c>
      <c r="AG74" s="17"/>
      <c r="AH74" s="17"/>
    </row>
    <row r="75" spans="2:34" x14ac:dyDescent="0.2">
      <c r="B75" s="95">
        <v>1998</v>
      </c>
      <c r="C75" s="71" t="s">
        <v>285</v>
      </c>
      <c r="D75" s="95" t="s">
        <v>135</v>
      </c>
      <c r="E75" s="96">
        <f t="shared" si="26"/>
        <v>410.34</v>
      </c>
      <c r="F75" s="96">
        <f t="shared" si="27"/>
        <v>5.75</v>
      </c>
      <c r="G75" s="64">
        <f t="shared" si="28"/>
        <v>416.09</v>
      </c>
      <c r="H75" s="97">
        <f t="shared" si="29"/>
        <v>0</v>
      </c>
      <c r="I75" s="97">
        <f t="shared" si="30"/>
        <v>0</v>
      </c>
      <c r="J75" s="97">
        <f t="shared" si="31"/>
        <v>0</v>
      </c>
      <c r="K75" s="64">
        <f t="shared" si="32"/>
        <v>416.09</v>
      </c>
      <c r="L75" s="98">
        <f t="shared" si="33"/>
        <v>0</v>
      </c>
      <c r="M75" s="99" t="str">
        <f t="shared" si="34"/>
        <v/>
      </c>
      <c r="N75" s="67" t="str">
        <f t="shared" si="35"/>
        <v/>
      </c>
      <c r="O75" s="71" t="str">
        <f t="shared" si="36"/>
        <v/>
      </c>
      <c r="P75" s="95" t="str">
        <f t="shared" si="37"/>
        <v/>
      </c>
      <c r="Q75" s="70">
        <f t="shared" si="38"/>
        <v>0</v>
      </c>
      <c r="R75" s="100">
        <f t="shared" si="39"/>
        <v>0</v>
      </c>
      <c r="S75" s="101" t="str">
        <f t="shared" si="40"/>
        <v/>
      </c>
      <c r="U75" s="64">
        <f t="shared" si="41"/>
        <v>416.09</v>
      </c>
      <c r="V75" s="98">
        <f t="shared" si="42"/>
        <v>277600.89377344534</v>
      </c>
      <c r="W75" s="99" t="str">
        <f t="shared" si="43"/>
        <v/>
      </c>
      <c r="X75" s="67">
        <f t="shared" si="44"/>
        <v>0</v>
      </c>
      <c r="Y75" s="71" t="str">
        <f t="shared" si="45"/>
        <v/>
      </c>
      <c r="Z75" s="95" t="str">
        <f t="shared" si="46"/>
        <v/>
      </c>
      <c r="AA75" s="70">
        <f t="shared" si="47"/>
        <v>287757.38761259936</v>
      </c>
      <c r="AB75" s="100">
        <f t="shared" si="48"/>
        <v>10156.49383915402</v>
      </c>
      <c r="AC75" s="101">
        <f t="shared" si="49"/>
        <v>3.6586675572604248E-2</v>
      </c>
      <c r="AD75" s="71">
        <f t="shared" si="50"/>
        <v>0</v>
      </c>
      <c r="AE75" s="70">
        <f t="shared" si="51"/>
        <v>287757.38761259936</v>
      </c>
      <c r="AG75" s="17"/>
      <c r="AH75" s="17"/>
    </row>
    <row r="76" spans="2:34" x14ac:dyDescent="0.2">
      <c r="B76" s="95">
        <v>2221</v>
      </c>
      <c r="C76" s="71" t="s">
        <v>308</v>
      </c>
      <c r="D76" s="95" t="s">
        <v>136</v>
      </c>
      <c r="E76" s="96">
        <f t="shared" si="26"/>
        <v>571.93809999999996</v>
      </c>
      <c r="F76" s="96">
        <f t="shared" si="27"/>
        <v>14.845000000000001</v>
      </c>
      <c r="G76" s="64">
        <f t="shared" si="28"/>
        <v>586.78309999999999</v>
      </c>
      <c r="H76" s="97">
        <f t="shared" si="29"/>
        <v>0</v>
      </c>
      <c r="I76" s="97">
        <f t="shared" si="30"/>
        <v>0</v>
      </c>
      <c r="J76" s="97">
        <f t="shared" si="31"/>
        <v>0</v>
      </c>
      <c r="K76" s="64">
        <f t="shared" si="32"/>
        <v>586.78309999999999</v>
      </c>
      <c r="L76" s="98">
        <f t="shared" si="33"/>
        <v>0</v>
      </c>
      <c r="M76" s="99" t="str">
        <f t="shared" si="34"/>
        <v/>
      </c>
      <c r="N76" s="67" t="str">
        <f t="shared" si="35"/>
        <v/>
      </c>
      <c r="O76" s="71" t="str">
        <f t="shared" si="36"/>
        <v/>
      </c>
      <c r="P76" s="95" t="str">
        <f t="shared" si="37"/>
        <v/>
      </c>
      <c r="Q76" s="70">
        <f t="shared" si="38"/>
        <v>0</v>
      </c>
      <c r="R76" s="100">
        <f t="shared" si="39"/>
        <v>0</v>
      </c>
      <c r="S76" s="101" t="str">
        <f t="shared" si="40"/>
        <v/>
      </c>
      <c r="U76" s="64">
        <f t="shared" si="41"/>
        <v>586.78309999999999</v>
      </c>
      <c r="V76" s="98">
        <f t="shared" si="42"/>
        <v>391481.44154186104</v>
      </c>
      <c r="W76" s="99" t="str">
        <f t="shared" si="43"/>
        <v/>
      </c>
      <c r="X76" s="67">
        <f t="shared" si="44"/>
        <v>0</v>
      </c>
      <c r="Y76" s="71" t="str">
        <f t="shared" si="45"/>
        <v/>
      </c>
      <c r="Z76" s="95" t="str">
        <f t="shared" si="46"/>
        <v/>
      </c>
      <c r="AA76" s="70">
        <f t="shared" si="47"/>
        <v>405804.44603624853</v>
      </c>
      <c r="AB76" s="100">
        <f t="shared" si="48"/>
        <v>14323.004494387482</v>
      </c>
      <c r="AC76" s="101">
        <f t="shared" si="49"/>
        <v>3.6586675572604185E-2</v>
      </c>
      <c r="AD76" s="71">
        <f t="shared" si="50"/>
        <v>0</v>
      </c>
      <c r="AE76" s="70">
        <f t="shared" si="51"/>
        <v>405804.44603624853</v>
      </c>
      <c r="AG76" s="17"/>
      <c r="AH76" s="17"/>
    </row>
    <row r="77" spans="2:34" x14ac:dyDescent="0.2">
      <c r="B77" s="7">
        <v>4505</v>
      </c>
      <c r="C77" s="7" t="s">
        <v>312</v>
      </c>
      <c r="D77" s="7" t="s">
        <v>329</v>
      </c>
      <c r="E77" s="96"/>
      <c r="F77" s="96"/>
      <c r="G77" s="64"/>
      <c r="H77" s="97"/>
      <c r="I77" s="97"/>
      <c r="J77" s="97"/>
      <c r="K77" s="64"/>
      <c r="L77" s="98"/>
      <c r="M77" s="99"/>
      <c r="N77" s="67"/>
      <c r="O77" s="71"/>
      <c r="P77" s="95"/>
      <c r="Q77" s="70"/>
      <c r="R77" s="100"/>
      <c r="S77" s="101"/>
      <c r="U77" s="64"/>
      <c r="V77" s="98"/>
      <c r="W77" s="99"/>
      <c r="X77" s="67"/>
      <c r="Y77" s="71"/>
      <c r="Z77" s="95"/>
      <c r="AA77" s="70"/>
      <c r="AB77" s="100"/>
      <c r="AC77" s="101"/>
      <c r="AD77" s="71"/>
      <c r="AE77" s="70">
        <v>26283.21059608593</v>
      </c>
      <c r="AG77" s="17"/>
      <c r="AH77" s="17"/>
    </row>
    <row r="78" spans="2:34" x14ac:dyDescent="0.2">
      <c r="B78" s="95">
        <v>1930</v>
      </c>
      <c r="C78" s="71" t="s">
        <v>278</v>
      </c>
      <c r="D78" s="95" t="s">
        <v>70</v>
      </c>
      <c r="E78" s="96">
        <f t="shared" ref="E78:E83" si="52">IF(ISNA(VLOOKUP($B78,SSFQ,134,FALSE)),0,VLOOKUP($B78,SSFQ,134,FALSE))</f>
        <v>3409.415</v>
      </c>
      <c r="F78" s="96">
        <f t="shared" ref="F78:F83" si="53">IF(ISNA(VLOOKUP($B78,SSFQ,118,FALSE)),0,VLOOKUP($B78,SSFQ,118,FALSE))*0.25</f>
        <v>57.25</v>
      </c>
      <c r="G78" s="64">
        <f t="shared" ref="G78:G83" si="54">E78+F78</f>
        <v>3466.665</v>
      </c>
      <c r="H78" s="97">
        <f t="shared" ref="H78:H83" si="55">-IF(ISNA(VLOOKUP($B78,Virt,5,FALSE)),0,VLOOKUP($B78,Virt,5,FALSE))</f>
        <v>-1106.8499497135099</v>
      </c>
      <c r="I78" s="97">
        <f t="shared" ref="I78:I83" si="56">-IF(ISNA(VLOOKUP($B78,Indy_pivot,2,FALSE)),0,VLOOKUP($B78,Indy_pivot,2,FALSE))</f>
        <v>0</v>
      </c>
      <c r="J78" s="97">
        <f t="shared" ref="J78:J83" si="57">-IF(ISNA(VLOOKUP($B78,NonPar,5,FALSE)),0,VLOOKUP($B78,NonPar,5,FALSE))</f>
        <v>0</v>
      </c>
      <c r="K78" s="64">
        <f t="shared" ref="K78:K83" si="58">$G78+$H78+$I78+$J78</f>
        <v>2359.8150502864901</v>
      </c>
      <c r="L78" s="98">
        <f t="shared" ref="L78:L83" si="59">K78*$D$16</f>
        <v>0</v>
      </c>
      <c r="M78" s="99" t="str">
        <f t="shared" ref="M78:M83" si="60">IF(K78=0,"",IF(K78&lt;$W$16,"Yes",""))</f>
        <v/>
      </c>
      <c r="N78" s="67" t="str">
        <f t="shared" ref="N78:N83" si="61">IF(K78=0,"",IF(K78&lt;$W$16,$W$16-K78,""))</f>
        <v/>
      </c>
      <c r="O78" s="71" t="str">
        <f t="shared" ref="O78:O83" si="62">IF(K78=0,"",IF(K78&lt;$M$16,(K78+N78)*$Q$16,""))</f>
        <v/>
      </c>
      <c r="P78" s="95" t="str">
        <f t="shared" ref="P78:P83" si="63">IF(K78=0,"",IF(K78&lt;$W$16,(K78+N78),""))</f>
        <v/>
      </c>
      <c r="Q78" s="70">
        <f t="shared" ref="Q78:Q83" si="64">MAX(O78,(K78*$Q$16))</f>
        <v>0</v>
      </c>
      <c r="R78" s="100">
        <f t="shared" ref="R78:R83" si="65">IF(Q78=0,0,(Q78-L78))</f>
        <v>0</v>
      </c>
      <c r="S78" s="101" t="str">
        <f t="shared" ref="S78:S83" si="66">IF(R78=0,"",(R78/L78))</f>
        <v/>
      </c>
      <c r="U78" s="64">
        <f t="shared" ref="U78:U83" si="67">$G78+$H78+$I78+$J78</f>
        <v>2359.8150502864901</v>
      </c>
      <c r="V78" s="98">
        <f t="shared" ref="V78:V83" si="68">U78*$E$16</f>
        <v>1574387.1929139311</v>
      </c>
      <c r="W78" s="99" t="str">
        <f t="shared" ref="W78:W83" si="69">IF(U78=0,"",IF(U78&lt;$W$16,"Yes",""))</f>
        <v/>
      </c>
      <c r="X78" s="67">
        <f t="shared" ref="X78:X83" si="70">IF(U78=0,0,IF(U78&lt;$W$16,$W$16-U78,0))</f>
        <v>0</v>
      </c>
      <c r="Y78" s="71" t="str">
        <f t="shared" ref="Y78:Y83" si="71">IF(U78=0,"",IF(U78&lt;$W$16,(U78+X78)*$AA$16,""))</f>
        <v/>
      </c>
      <c r="Z78" s="95" t="str">
        <f t="shared" ref="Z78:Z83" si="72">IF(U78=0,"",IF(U78&lt;$W$16,(U78+X78),""))</f>
        <v/>
      </c>
      <c r="AA78" s="70">
        <f t="shared" ref="AA78:AA83" si="73">MAX(Y78,(U78*$AA$16))</f>
        <v>1631988.7863667361</v>
      </c>
      <c r="AB78" s="100">
        <f t="shared" ref="AB78:AB83" si="74">IF(AA78=0,"",(AA78-V78))</f>
        <v>57601.593452804955</v>
      </c>
      <c r="AC78" s="101">
        <f t="shared" ref="AC78:AC83" si="75">IF(AB78="","",(AB78/V78))</f>
        <v>3.6586675572604158E-2</v>
      </c>
      <c r="AD78" s="71">
        <f t="shared" ref="AD78:AD83" si="76">IF(AA78=0,0,(U78+X78)/$AA$14)*$E$13</f>
        <v>0</v>
      </c>
      <c r="AE78" s="70">
        <f t="shared" ref="AE78:AE83" si="77">AA78+AD78</f>
        <v>1631988.7863667361</v>
      </c>
      <c r="AG78" s="17"/>
      <c r="AH78" s="17"/>
    </row>
    <row r="79" spans="2:34" x14ac:dyDescent="0.2">
      <c r="B79" s="95">
        <v>2082</v>
      </c>
      <c r="C79" s="71" t="s">
        <v>295</v>
      </c>
      <c r="D79" s="95" t="s">
        <v>38</v>
      </c>
      <c r="E79" s="96">
        <f t="shared" si="52"/>
        <v>19960.682100000002</v>
      </c>
      <c r="F79" s="96">
        <f t="shared" si="53"/>
        <v>562.64</v>
      </c>
      <c r="G79" s="64">
        <f t="shared" si="54"/>
        <v>20523.322100000001</v>
      </c>
      <c r="H79" s="97">
        <f t="shared" si="55"/>
        <v>0</v>
      </c>
      <c r="I79" s="97">
        <f t="shared" si="56"/>
        <v>-228.32</v>
      </c>
      <c r="J79" s="97">
        <f t="shared" si="57"/>
        <v>0</v>
      </c>
      <c r="K79" s="64">
        <f t="shared" si="58"/>
        <v>20295.002100000002</v>
      </c>
      <c r="L79" s="98">
        <f t="shared" si="59"/>
        <v>0</v>
      </c>
      <c r="M79" s="99" t="str">
        <f t="shared" si="60"/>
        <v/>
      </c>
      <c r="N79" s="67" t="str">
        <f t="shared" si="61"/>
        <v/>
      </c>
      <c r="O79" s="71" t="str">
        <f t="shared" si="62"/>
        <v/>
      </c>
      <c r="P79" s="95" t="str">
        <f t="shared" si="63"/>
        <v/>
      </c>
      <c r="Q79" s="70">
        <f t="shared" si="64"/>
        <v>0</v>
      </c>
      <c r="R79" s="100">
        <f t="shared" si="65"/>
        <v>0</v>
      </c>
      <c r="S79" s="101" t="str">
        <f t="shared" si="66"/>
        <v/>
      </c>
      <c r="U79" s="64">
        <f t="shared" si="67"/>
        <v>20295.002100000002</v>
      </c>
      <c r="V79" s="98">
        <f t="shared" si="68"/>
        <v>13540125.266394172</v>
      </c>
      <c r="W79" s="99" t="str">
        <f t="shared" si="69"/>
        <v/>
      </c>
      <c r="X79" s="67">
        <f t="shared" si="70"/>
        <v>0</v>
      </c>
      <c r="Y79" s="71" t="str">
        <f t="shared" si="71"/>
        <v/>
      </c>
      <c r="Z79" s="95" t="str">
        <f t="shared" si="72"/>
        <v/>
      </c>
      <c r="AA79" s="70">
        <f t="shared" si="73"/>
        <v>14035513.436728157</v>
      </c>
      <c r="AB79" s="100">
        <f t="shared" si="74"/>
        <v>495388.17033398524</v>
      </c>
      <c r="AC79" s="101">
        <f t="shared" si="75"/>
        <v>3.6586675572604248E-2</v>
      </c>
      <c r="AD79" s="71">
        <f t="shared" si="76"/>
        <v>0</v>
      </c>
      <c r="AE79" s="70">
        <f t="shared" si="77"/>
        <v>14035513.436728157</v>
      </c>
      <c r="AG79" s="17"/>
      <c r="AH79" s="17"/>
    </row>
    <row r="80" spans="2:34" x14ac:dyDescent="0.2">
      <c r="B80" s="95">
        <v>2193</v>
      </c>
      <c r="C80" s="71" t="s">
        <v>303</v>
      </c>
      <c r="D80" s="95" t="s">
        <v>86</v>
      </c>
      <c r="E80" s="96">
        <f t="shared" si="52"/>
        <v>382.49900000000002</v>
      </c>
      <c r="F80" s="96">
        <f t="shared" si="53"/>
        <v>18.122499999999999</v>
      </c>
      <c r="G80" s="64">
        <f t="shared" si="54"/>
        <v>400.62150000000003</v>
      </c>
      <c r="H80" s="97">
        <f t="shared" si="55"/>
        <v>0</v>
      </c>
      <c r="I80" s="97">
        <f t="shared" si="56"/>
        <v>0</v>
      </c>
      <c r="J80" s="97">
        <f t="shared" si="57"/>
        <v>0</v>
      </c>
      <c r="K80" s="64">
        <f t="shared" si="58"/>
        <v>400.62150000000003</v>
      </c>
      <c r="L80" s="98">
        <f t="shared" si="59"/>
        <v>0</v>
      </c>
      <c r="M80" s="99" t="str">
        <f t="shared" si="60"/>
        <v/>
      </c>
      <c r="N80" s="67" t="str">
        <f t="shared" si="61"/>
        <v/>
      </c>
      <c r="O80" s="71" t="str">
        <f t="shared" si="62"/>
        <v/>
      </c>
      <c r="P80" s="95" t="str">
        <f t="shared" si="63"/>
        <v/>
      </c>
      <c r="Q80" s="70">
        <f t="shared" si="64"/>
        <v>0</v>
      </c>
      <c r="R80" s="100">
        <f t="shared" si="65"/>
        <v>0</v>
      </c>
      <c r="S80" s="101" t="str">
        <f t="shared" si="66"/>
        <v/>
      </c>
      <c r="U80" s="64">
        <f t="shared" si="67"/>
        <v>400.62150000000003</v>
      </c>
      <c r="V80" s="98">
        <f t="shared" si="68"/>
        <v>267280.84420403844</v>
      </c>
      <c r="W80" s="99" t="str">
        <f t="shared" si="69"/>
        <v/>
      </c>
      <c r="X80" s="67">
        <f t="shared" si="70"/>
        <v>0</v>
      </c>
      <c r="Y80" s="71" t="str">
        <f t="shared" si="71"/>
        <v/>
      </c>
      <c r="Z80" s="95" t="str">
        <f t="shared" si="72"/>
        <v/>
      </c>
      <c r="AA80" s="70">
        <f t="shared" si="73"/>
        <v>277059.76173770335</v>
      </c>
      <c r="AB80" s="100">
        <f t="shared" si="74"/>
        <v>9778.9175336649059</v>
      </c>
      <c r="AC80" s="101">
        <f t="shared" si="75"/>
        <v>3.6586675572604137E-2</v>
      </c>
      <c r="AD80" s="71">
        <f t="shared" si="76"/>
        <v>0</v>
      </c>
      <c r="AE80" s="70">
        <f t="shared" si="77"/>
        <v>277059.76173770335</v>
      </c>
      <c r="AG80" s="17"/>
      <c r="AH80" s="17"/>
    </row>
    <row r="81" spans="2:34" x14ac:dyDescent="0.2">
      <c r="B81" s="95">
        <v>2084</v>
      </c>
      <c r="C81" s="71" t="s">
        <v>295</v>
      </c>
      <c r="D81" s="95" t="s">
        <v>143</v>
      </c>
      <c r="E81" s="96">
        <f t="shared" si="52"/>
        <v>1752.0829000000001</v>
      </c>
      <c r="F81" s="96">
        <f t="shared" si="53"/>
        <v>59.604999999999997</v>
      </c>
      <c r="G81" s="64">
        <f t="shared" si="54"/>
        <v>1811.6879000000001</v>
      </c>
      <c r="H81" s="97">
        <f t="shared" si="55"/>
        <v>-74.486111111089997</v>
      </c>
      <c r="I81" s="97">
        <f t="shared" si="56"/>
        <v>0</v>
      </c>
      <c r="J81" s="97">
        <f t="shared" si="57"/>
        <v>0</v>
      </c>
      <c r="K81" s="64">
        <f t="shared" si="58"/>
        <v>1737.2017888889102</v>
      </c>
      <c r="L81" s="98">
        <f t="shared" si="59"/>
        <v>0</v>
      </c>
      <c r="M81" s="99" t="str">
        <f t="shared" si="60"/>
        <v/>
      </c>
      <c r="N81" s="67" t="str">
        <f t="shared" si="61"/>
        <v/>
      </c>
      <c r="O81" s="71" t="str">
        <f t="shared" si="62"/>
        <v/>
      </c>
      <c r="P81" s="95" t="str">
        <f t="shared" si="63"/>
        <v/>
      </c>
      <c r="Q81" s="70">
        <f t="shared" si="64"/>
        <v>0</v>
      </c>
      <c r="R81" s="100">
        <f t="shared" si="65"/>
        <v>0</v>
      </c>
      <c r="S81" s="101" t="str">
        <f t="shared" si="66"/>
        <v/>
      </c>
      <c r="U81" s="64">
        <f t="shared" si="67"/>
        <v>1737.2017888889102</v>
      </c>
      <c r="V81" s="98">
        <f t="shared" si="68"/>
        <v>1159001.1037525286</v>
      </c>
      <c r="W81" s="99" t="str">
        <f t="shared" si="69"/>
        <v/>
      </c>
      <c r="X81" s="67">
        <f t="shared" si="70"/>
        <v>0</v>
      </c>
      <c r="Y81" s="71" t="str">
        <f t="shared" si="71"/>
        <v/>
      </c>
      <c r="Z81" s="95" t="str">
        <f t="shared" si="72"/>
        <v/>
      </c>
      <c r="AA81" s="70">
        <f t="shared" si="73"/>
        <v>1201405.1011238126</v>
      </c>
      <c r="AB81" s="100">
        <f t="shared" si="74"/>
        <v>42403.997371284058</v>
      </c>
      <c r="AC81" s="101">
        <f t="shared" si="75"/>
        <v>3.6586675572604303E-2</v>
      </c>
      <c r="AD81" s="71">
        <f t="shared" si="76"/>
        <v>0</v>
      </c>
      <c r="AE81" s="70">
        <f t="shared" si="77"/>
        <v>1201405.1011238126</v>
      </c>
      <c r="AG81" s="17"/>
      <c r="AH81" s="17"/>
    </row>
    <row r="82" spans="2:34" x14ac:dyDescent="0.2">
      <c r="B82" s="95">
        <v>2241</v>
      </c>
      <c r="C82" s="71" t="s">
        <v>310</v>
      </c>
      <c r="D82" s="95" t="s">
        <v>108</v>
      </c>
      <c r="E82" s="96">
        <f t="shared" si="52"/>
        <v>7555.6603999999998</v>
      </c>
      <c r="F82" s="96">
        <f t="shared" si="53"/>
        <v>172.0675</v>
      </c>
      <c r="G82" s="64">
        <f t="shared" si="54"/>
        <v>7727.7278999999999</v>
      </c>
      <c r="H82" s="97">
        <f t="shared" si="55"/>
        <v>0</v>
      </c>
      <c r="I82" s="97">
        <f t="shared" si="56"/>
        <v>0</v>
      </c>
      <c r="J82" s="97">
        <f t="shared" si="57"/>
        <v>0</v>
      </c>
      <c r="K82" s="64">
        <f t="shared" si="58"/>
        <v>7727.7278999999999</v>
      </c>
      <c r="L82" s="98">
        <f t="shared" si="59"/>
        <v>0</v>
      </c>
      <c r="M82" s="99" t="str">
        <f t="shared" si="60"/>
        <v/>
      </c>
      <c r="N82" s="67" t="str">
        <f t="shared" si="61"/>
        <v/>
      </c>
      <c r="O82" s="71" t="str">
        <f t="shared" si="62"/>
        <v/>
      </c>
      <c r="P82" s="95" t="str">
        <f t="shared" si="63"/>
        <v/>
      </c>
      <c r="Q82" s="70">
        <f t="shared" si="64"/>
        <v>0</v>
      </c>
      <c r="R82" s="100">
        <f t="shared" si="65"/>
        <v>0</v>
      </c>
      <c r="S82" s="101" t="str">
        <f t="shared" si="66"/>
        <v/>
      </c>
      <c r="U82" s="64">
        <f t="shared" si="67"/>
        <v>7727.7278999999999</v>
      </c>
      <c r="V82" s="98">
        <f t="shared" si="68"/>
        <v>5155673.4645821583</v>
      </c>
      <c r="W82" s="99" t="str">
        <f t="shared" si="69"/>
        <v/>
      </c>
      <c r="X82" s="67">
        <f t="shared" si="70"/>
        <v>0</v>
      </c>
      <c r="Y82" s="71" t="str">
        <f t="shared" si="71"/>
        <v/>
      </c>
      <c r="Z82" s="95" t="str">
        <f t="shared" si="72"/>
        <v/>
      </c>
      <c r="AA82" s="70">
        <f t="shared" si="73"/>
        <v>5344302.4169891095</v>
      </c>
      <c r="AB82" s="100">
        <f t="shared" si="74"/>
        <v>188628.95240695123</v>
      </c>
      <c r="AC82" s="101">
        <f t="shared" si="75"/>
        <v>3.6586675572604102E-2</v>
      </c>
      <c r="AD82" s="71">
        <f t="shared" si="76"/>
        <v>0</v>
      </c>
      <c r="AE82" s="70">
        <f t="shared" si="77"/>
        <v>5344302.4169891095</v>
      </c>
      <c r="AG82" s="17"/>
      <c r="AH82" s="17"/>
    </row>
    <row r="83" spans="2:34" x14ac:dyDescent="0.2">
      <c r="B83" s="95">
        <v>2248</v>
      </c>
      <c r="C83" s="71" t="s">
        <v>311</v>
      </c>
      <c r="D83" s="95" t="s">
        <v>138</v>
      </c>
      <c r="E83" s="96">
        <f t="shared" si="52"/>
        <v>855.52</v>
      </c>
      <c r="F83" s="96">
        <f t="shared" si="53"/>
        <v>6.75</v>
      </c>
      <c r="G83" s="64">
        <f t="shared" si="54"/>
        <v>862.27</v>
      </c>
      <c r="H83" s="97">
        <f t="shared" si="55"/>
        <v>-752.30553116767999</v>
      </c>
      <c r="I83" s="97">
        <f t="shared" si="56"/>
        <v>0</v>
      </c>
      <c r="J83" s="97">
        <f t="shared" si="57"/>
        <v>0</v>
      </c>
      <c r="K83" s="64">
        <f t="shared" si="58"/>
        <v>109.96446883231999</v>
      </c>
      <c r="L83" s="98">
        <f t="shared" si="59"/>
        <v>0</v>
      </c>
      <c r="M83" s="99" t="str">
        <f t="shared" si="60"/>
        <v/>
      </c>
      <c r="N83" s="67" t="str">
        <f t="shared" si="61"/>
        <v/>
      </c>
      <c r="O83" s="71" t="str">
        <f t="shared" si="62"/>
        <v/>
      </c>
      <c r="P83" s="95" t="str">
        <f t="shared" si="63"/>
        <v/>
      </c>
      <c r="Q83" s="70">
        <f t="shared" si="64"/>
        <v>0</v>
      </c>
      <c r="R83" s="100">
        <f t="shared" si="65"/>
        <v>0</v>
      </c>
      <c r="S83" s="101" t="str">
        <f t="shared" si="66"/>
        <v/>
      </c>
      <c r="U83" s="64">
        <f t="shared" si="67"/>
        <v>109.96446883231999</v>
      </c>
      <c r="V83" s="98">
        <f t="shared" si="68"/>
        <v>73364.500062905165</v>
      </c>
      <c r="W83" s="99" t="str">
        <f t="shared" si="69"/>
        <v/>
      </c>
      <c r="X83" s="67">
        <f t="shared" si="70"/>
        <v>0</v>
      </c>
      <c r="Y83" s="71" t="str">
        <f t="shared" si="71"/>
        <v/>
      </c>
      <c r="Z83" s="95" t="str">
        <f t="shared" si="72"/>
        <v/>
      </c>
      <c r="AA83" s="70">
        <f t="shared" si="73"/>
        <v>76048.663225252967</v>
      </c>
      <c r="AB83" s="100">
        <f t="shared" si="74"/>
        <v>2684.1631623478024</v>
      </c>
      <c r="AC83" s="101">
        <f t="shared" si="75"/>
        <v>3.6586675572604074E-2</v>
      </c>
      <c r="AD83" s="71">
        <f t="shared" si="76"/>
        <v>0</v>
      </c>
      <c r="AE83" s="70">
        <f t="shared" si="77"/>
        <v>76048.663225252967</v>
      </c>
      <c r="AG83" s="17"/>
      <c r="AH83" s="17"/>
    </row>
    <row r="84" spans="2:34" x14ac:dyDescent="0.2">
      <c r="B84" s="7">
        <v>4040</v>
      </c>
      <c r="C84" s="7" t="s">
        <v>298</v>
      </c>
      <c r="D84" s="7" t="s">
        <v>325</v>
      </c>
      <c r="E84" s="96"/>
      <c r="F84" s="96"/>
      <c r="G84" s="64"/>
      <c r="H84" s="97"/>
      <c r="I84" s="97"/>
      <c r="J84" s="97"/>
      <c r="K84" s="64"/>
      <c r="L84" s="98"/>
      <c r="M84" s="99"/>
      <c r="N84" s="67"/>
      <c r="O84" s="71"/>
      <c r="P84" s="95"/>
      <c r="Q84" s="70"/>
      <c r="R84" s="100"/>
      <c r="S84" s="101"/>
      <c r="U84" s="64"/>
      <c r="V84" s="98"/>
      <c r="W84" s="99"/>
      <c r="X84" s="67"/>
      <c r="Y84" s="71"/>
      <c r="Z84" s="95"/>
      <c r="AA84" s="70"/>
      <c r="AB84" s="100"/>
      <c r="AC84" s="101"/>
      <c r="AD84" s="71"/>
      <c r="AE84" s="70">
        <v>250565.83256272387</v>
      </c>
      <c r="AG84" s="17"/>
      <c r="AH84" s="17"/>
    </row>
    <row r="85" spans="2:34" x14ac:dyDescent="0.2">
      <c r="B85" s="95">
        <v>2020</v>
      </c>
      <c r="C85" s="71" t="s">
        <v>288</v>
      </c>
      <c r="D85" s="95" t="s">
        <v>120</v>
      </c>
      <c r="E85" s="96">
        <f t="shared" ref="E85:E113" si="78">IF(ISNA(VLOOKUP($B85,SSFQ,134,FALSE)),0,VLOOKUP($B85,SSFQ,134,FALSE))</f>
        <v>486.46</v>
      </c>
      <c r="F85" s="96">
        <f t="shared" ref="F85:F113" si="79">IF(ISNA(VLOOKUP($B85,SSFQ,118,FALSE)),0,VLOOKUP($B85,SSFQ,118,FALSE))*0.25</f>
        <v>1</v>
      </c>
      <c r="G85" s="64">
        <f t="shared" ref="G85:G113" si="80">E85+F85</f>
        <v>487.46</v>
      </c>
      <c r="H85" s="97">
        <f t="shared" ref="H85:H113" si="81">-IF(ISNA(VLOOKUP($B85,Virt,5,FALSE)),0,VLOOKUP($B85,Virt,5,FALSE))</f>
        <v>-432.52499999999998</v>
      </c>
      <c r="I85" s="97">
        <f t="shared" ref="I85:I113" si="82">-IF(ISNA(VLOOKUP($B85,Indy_pivot,2,FALSE)),0,VLOOKUP($B85,Indy_pivot,2,FALSE))</f>
        <v>0</v>
      </c>
      <c r="J85" s="97">
        <f t="shared" ref="J85:J113" si="83">-IF(ISNA(VLOOKUP($B85,NonPar,5,FALSE)),0,VLOOKUP($B85,NonPar,5,FALSE))</f>
        <v>0</v>
      </c>
      <c r="K85" s="64">
        <f t="shared" ref="K85:K113" si="84">$G85+$H85+$I85+$J85</f>
        <v>54.935000000000002</v>
      </c>
      <c r="L85" s="98">
        <f t="shared" ref="L85:L113" si="85">K85*$D$16</f>
        <v>0</v>
      </c>
      <c r="M85" s="99" t="str">
        <f t="shared" ref="M85:M113" si="86">IF(K85=0,"",IF(K85&lt;$W$16,"Yes",""))</f>
        <v/>
      </c>
      <c r="N85" s="67" t="str">
        <f t="shared" ref="N85:N113" si="87">IF(K85=0,"",IF(K85&lt;$W$16,$W$16-K85,""))</f>
        <v/>
      </c>
      <c r="O85" s="71" t="str">
        <f t="shared" ref="O85:O113" si="88">IF(K85=0,"",IF(K85&lt;$M$16,(K85+N85)*$Q$16,""))</f>
        <v/>
      </c>
      <c r="P85" s="95" t="str">
        <f t="shared" ref="P85:P113" si="89">IF(K85=0,"",IF(K85&lt;$W$16,(K85+N85),""))</f>
        <v/>
      </c>
      <c r="Q85" s="70">
        <f t="shared" ref="Q85:Q113" si="90">MAX(O85,(K85*$Q$16))</f>
        <v>0</v>
      </c>
      <c r="R85" s="100">
        <f t="shared" ref="R85:R113" si="91">IF(Q85=0,0,(Q85-L85))</f>
        <v>0</v>
      </c>
      <c r="S85" s="101" t="str">
        <f t="shared" ref="S85:S113" si="92">IF(R85=0,"",(R85/L85))</f>
        <v/>
      </c>
      <c r="U85" s="64">
        <f t="shared" ref="U85:U113" si="93">$G85+$H85+$I85+$J85</f>
        <v>54.935000000000002</v>
      </c>
      <c r="V85" s="98">
        <f t="shared" ref="V85:V113" si="94">U85*$E$16</f>
        <v>36650.736858478267</v>
      </c>
      <c r="W85" s="99" t="str">
        <f t="shared" ref="W85:W113" si="95">IF(U85=0,"",IF(U85&lt;$W$16,"Yes",""))</f>
        <v/>
      </c>
      <c r="X85" s="67">
        <f t="shared" ref="X85:X113" si="96">IF(U85=0,0,IF(U85&lt;$W$16,$W$16-U85,0))</f>
        <v>0</v>
      </c>
      <c r="Y85" s="71" t="str">
        <f t="shared" ref="Y85:Y113" si="97">IF(U85=0,"",IF(U85&lt;$W$16,(U85+X85)*$AA$16,""))</f>
        <v/>
      </c>
      <c r="Z85" s="95" t="str">
        <f t="shared" ref="Z85:Z113" si="98">IF(U85=0,"",IF(U85&lt;$W$16,(U85+X85),""))</f>
        <v/>
      </c>
      <c r="AA85" s="70">
        <f t="shared" ref="AA85:AA113" si="99">MAX(Y85,(U85*$AA$16))</f>
        <v>37991.665477416296</v>
      </c>
      <c r="AB85" s="100">
        <f t="shared" ref="AB85:AB113" si="100">IF(AA85=0,"",(AA85-V85))</f>
        <v>1340.9286189380291</v>
      </c>
      <c r="AC85" s="101">
        <f t="shared" ref="AC85:AC113" si="101">IF(AB85="","",(AB85/V85))</f>
        <v>3.6586675572604144E-2</v>
      </c>
      <c r="AD85" s="71">
        <f t="shared" ref="AD85:AD113" si="102">IF(AA85=0,0,(U85+X85)/$AA$14)*$E$13</f>
        <v>0</v>
      </c>
      <c r="AE85" s="70">
        <f t="shared" ref="AE85:AE113" si="103">AA85+AD85</f>
        <v>37991.665477416296</v>
      </c>
      <c r="AG85" s="17"/>
      <c r="AH85" s="17"/>
    </row>
    <row r="86" spans="2:34" x14ac:dyDescent="0.2">
      <c r="B86" s="95">
        <v>2245</v>
      </c>
      <c r="C86" s="71" t="s">
        <v>310</v>
      </c>
      <c r="D86" s="95" t="s">
        <v>139</v>
      </c>
      <c r="E86" s="96">
        <f t="shared" si="78"/>
        <v>745.23040000000003</v>
      </c>
      <c r="F86" s="96">
        <f t="shared" si="79"/>
        <v>17.25</v>
      </c>
      <c r="G86" s="64">
        <f t="shared" si="80"/>
        <v>762.48040000000003</v>
      </c>
      <c r="H86" s="97">
        <f t="shared" si="81"/>
        <v>0</v>
      </c>
      <c r="I86" s="97">
        <f t="shared" si="82"/>
        <v>0</v>
      </c>
      <c r="J86" s="97">
        <f t="shared" si="83"/>
        <v>0</v>
      </c>
      <c r="K86" s="64">
        <f t="shared" si="84"/>
        <v>762.48040000000003</v>
      </c>
      <c r="L86" s="98">
        <f t="shared" si="85"/>
        <v>0</v>
      </c>
      <c r="M86" s="99" t="str">
        <f t="shared" si="86"/>
        <v/>
      </c>
      <c r="N86" s="67" t="str">
        <f t="shared" si="87"/>
        <v/>
      </c>
      <c r="O86" s="71" t="str">
        <f t="shared" si="88"/>
        <v/>
      </c>
      <c r="P86" s="95" t="str">
        <f t="shared" si="89"/>
        <v/>
      </c>
      <c r="Q86" s="70">
        <f t="shared" si="90"/>
        <v>0</v>
      </c>
      <c r="R86" s="100">
        <f t="shared" si="91"/>
        <v>0</v>
      </c>
      <c r="S86" s="101" t="str">
        <f t="shared" si="92"/>
        <v/>
      </c>
      <c r="U86" s="64">
        <f t="shared" si="93"/>
        <v>762.48040000000003</v>
      </c>
      <c r="V86" s="98">
        <f t="shared" si="94"/>
        <v>508700.61891594162</v>
      </c>
      <c r="W86" s="99" t="str">
        <f t="shared" si="95"/>
        <v/>
      </c>
      <c r="X86" s="67">
        <f t="shared" si="96"/>
        <v>0</v>
      </c>
      <c r="Y86" s="71" t="str">
        <f t="shared" si="97"/>
        <v/>
      </c>
      <c r="Z86" s="95" t="str">
        <f t="shared" si="98"/>
        <v/>
      </c>
      <c r="AA86" s="70">
        <f t="shared" si="99"/>
        <v>527312.28342380212</v>
      </c>
      <c r="AB86" s="100">
        <f t="shared" si="100"/>
        <v>18611.664507860492</v>
      </c>
      <c r="AC86" s="101">
        <f t="shared" si="101"/>
        <v>3.6586675572604144E-2</v>
      </c>
      <c r="AD86" s="71">
        <f t="shared" si="102"/>
        <v>0</v>
      </c>
      <c r="AE86" s="70">
        <f t="shared" si="103"/>
        <v>527312.28342380212</v>
      </c>
      <c r="AG86" s="17"/>
      <c r="AH86" s="17"/>
    </row>
    <row r="87" spans="2:34" x14ac:dyDescent="0.2">
      <c r="B87" s="95">
        <v>2137</v>
      </c>
      <c r="C87" s="71" t="s">
        <v>300</v>
      </c>
      <c r="D87" s="95" t="s">
        <v>61</v>
      </c>
      <c r="E87" s="96">
        <f t="shared" si="78"/>
        <v>1631.8616</v>
      </c>
      <c r="F87" s="96">
        <f t="shared" si="79"/>
        <v>49.494999999999997</v>
      </c>
      <c r="G87" s="64">
        <f t="shared" si="80"/>
        <v>1681.3565999999998</v>
      </c>
      <c r="H87" s="97">
        <f t="shared" si="81"/>
        <v>-301.952054794422</v>
      </c>
      <c r="I87" s="97">
        <f t="shared" si="82"/>
        <v>0</v>
      </c>
      <c r="J87" s="97">
        <f t="shared" si="83"/>
        <v>0</v>
      </c>
      <c r="K87" s="64">
        <f t="shared" si="84"/>
        <v>1379.404545205578</v>
      </c>
      <c r="L87" s="98">
        <f t="shared" si="85"/>
        <v>0</v>
      </c>
      <c r="M87" s="99" t="str">
        <f t="shared" si="86"/>
        <v/>
      </c>
      <c r="N87" s="67" t="str">
        <f t="shared" si="87"/>
        <v/>
      </c>
      <c r="O87" s="71" t="str">
        <f t="shared" si="88"/>
        <v/>
      </c>
      <c r="P87" s="95" t="str">
        <f t="shared" si="89"/>
        <v/>
      </c>
      <c r="Q87" s="70">
        <f t="shared" si="90"/>
        <v>0</v>
      </c>
      <c r="R87" s="100">
        <f t="shared" si="91"/>
        <v>0</v>
      </c>
      <c r="S87" s="101" t="str">
        <f t="shared" si="92"/>
        <v/>
      </c>
      <c r="U87" s="64">
        <f t="shared" si="93"/>
        <v>1379.404545205578</v>
      </c>
      <c r="V87" s="98">
        <f t="shared" si="94"/>
        <v>920291.12601653824</v>
      </c>
      <c r="W87" s="99" t="str">
        <f t="shared" si="95"/>
        <v/>
      </c>
      <c r="X87" s="67">
        <f t="shared" si="96"/>
        <v>0</v>
      </c>
      <c r="Y87" s="71" t="str">
        <f t="shared" si="97"/>
        <v/>
      </c>
      <c r="Z87" s="95" t="str">
        <f t="shared" si="98"/>
        <v/>
      </c>
      <c r="AA87" s="70">
        <f t="shared" si="99"/>
        <v>953961.51887645188</v>
      </c>
      <c r="AB87" s="100">
        <f t="shared" si="100"/>
        <v>33670.392859913642</v>
      </c>
      <c r="AC87" s="101">
        <f t="shared" si="101"/>
        <v>3.6586675572604144E-2</v>
      </c>
      <c r="AD87" s="71">
        <f t="shared" si="102"/>
        <v>0</v>
      </c>
      <c r="AE87" s="70">
        <f t="shared" si="103"/>
        <v>953961.51887645188</v>
      </c>
      <c r="AG87" s="17"/>
      <c r="AH87" s="17"/>
    </row>
    <row r="88" spans="2:34" x14ac:dyDescent="0.2">
      <c r="B88" s="95">
        <v>1931</v>
      </c>
      <c r="C88" s="71" t="s">
        <v>278</v>
      </c>
      <c r="D88" s="95" t="s">
        <v>95</v>
      </c>
      <c r="E88" s="96">
        <f t="shared" si="78"/>
        <v>2404.0812000000001</v>
      </c>
      <c r="F88" s="96">
        <f t="shared" si="79"/>
        <v>62.25</v>
      </c>
      <c r="G88" s="64">
        <f t="shared" si="80"/>
        <v>2466.3312000000001</v>
      </c>
      <c r="H88" s="97">
        <f t="shared" si="81"/>
        <v>0</v>
      </c>
      <c r="I88" s="97">
        <f t="shared" si="82"/>
        <v>0</v>
      </c>
      <c r="J88" s="97">
        <f t="shared" si="83"/>
        <v>0</v>
      </c>
      <c r="K88" s="64">
        <f t="shared" si="84"/>
        <v>2466.3312000000001</v>
      </c>
      <c r="L88" s="98">
        <f t="shared" si="85"/>
        <v>0</v>
      </c>
      <c r="M88" s="99" t="str">
        <f t="shared" si="86"/>
        <v/>
      </c>
      <c r="N88" s="67" t="str">
        <f t="shared" si="87"/>
        <v/>
      </c>
      <c r="O88" s="71" t="str">
        <f t="shared" si="88"/>
        <v/>
      </c>
      <c r="P88" s="95" t="str">
        <f t="shared" si="89"/>
        <v/>
      </c>
      <c r="Q88" s="70">
        <f t="shared" si="90"/>
        <v>0</v>
      </c>
      <c r="R88" s="100">
        <f t="shared" si="91"/>
        <v>0</v>
      </c>
      <c r="S88" s="101" t="str">
        <f t="shared" si="92"/>
        <v/>
      </c>
      <c r="U88" s="64">
        <f t="shared" si="93"/>
        <v>2466.3312000000001</v>
      </c>
      <c r="V88" s="98">
        <f t="shared" si="94"/>
        <v>1645451.0934204957</v>
      </c>
      <c r="W88" s="99" t="str">
        <f t="shared" si="95"/>
        <v/>
      </c>
      <c r="X88" s="67">
        <f t="shared" si="96"/>
        <v>0</v>
      </c>
      <c r="Y88" s="71" t="str">
        <f t="shared" si="97"/>
        <v/>
      </c>
      <c r="Z88" s="95" t="str">
        <f t="shared" si="98"/>
        <v/>
      </c>
      <c r="AA88" s="70">
        <f t="shared" si="99"/>
        <v>1705652.6787460584</v>
      </c>
      <c r="AB88" s="100">
        <f t="shared" si="100"/>
        <v>60201.585325562628</v>
      </c>
      <c r="AC88" s="101">
        <f t="shared" si="101"/>
        <v>3.6586675572604262E-2</v>
      </c>
      <c r="AD88" s="71">
        <f t="shared" si="102"/>
        <v>0</v>
      </c>
      <c r="AE88" s="70">
        <f t="shared" si="103"/>
        <v>1705652.6787460584</v>
      </c>
      <c r="AG88" s="17"/>
      <c r="AH88" s="17"/>
    </row>
    <row r="89" spans="2:34" x14ac:dyDescent="0.2">
      <c r="B89" s="95">
        <v>2000</v>
      </c>
      <c r="C89" s="71" t="s">
        <v>285</v>
      </c>
      <c r="D89" s="95" t="s">
        <v>73</v>
      </c>
      <c r="E89" s="96">
        <f t="shared" si="78"/>
        <v>468.75459999999998</v>
      </c>
      <c r="F89" s="96">
        <f t="shared" si="79"/>
        <v>11.24</v>
      </c>
      <c r="G89" s="64">
        <f t="shared" si="80"/>
        <v>479.99459999999999</v>
      </c>
      <c r="H89" s="97">
        <f t="shared" si="81"/>
        <v>0</v>
      </c>
      <c r="I89" s="97">
        <f t="shared" si="82"/>
        <v>0</v>
      </c>
      <c r="J89" s="97">
        <f t="shared" si="83"/>
        <v>0</v>
      </c>
      <c r="K89" s="64">
        <f t="shared" si="84"/>
        <v>479.99459999999999</v>
      </c>
      <c r="L89" s="98">
        <f t="shared" si="85"/>
        <v>0</v>
      </c>
      <c r="M89" s="99" t="str">
        <f t="shared" si="86"/>
        <v/>
      </c>
      <c r="N89" s="67" t="str">
        <f t="shared" si="87"/>
        <v/>
      </c>
      <c r="O89" s="71" t="str">
        <f t="shared" si="88"/>
        <v/>
      </c>
      <c r="P89" s="95" t="str">
        <f t="shared" si="89"/>
        <v/>
      </c>
      <c r="Q89" s="70">
        <f t="shared" si="90"/>
        <v>0</v>
      </c>
      <c r="R89" s="100">
        <f t="shared" si="91"/>
        <v>0</v>
      </c>
      <c r="S89" s="101" t="str">
        <f t="shared" si="92"/>
        <v/>
      </c>
      <c r="U89" s="64">
        <f t="shared" si="93"/>
        <v>479.99459999999999</v>
      </c>
      <c r="V89" s="98">
        <f t="shared" si="94"/>
        <v>320235.83831966016</v>
      </c>
      <c r="W89" s="99" t="str">
        <f t="shared" si="95"/>
        <v/>
      </c>
      <c r="X89" s="67">
        <f t="shared" si="96"/>
        <v>0</v>
      </c>
      <c r="Y89" s="71" t="str">
        <f t="shared" si="97"/>
        <v/>
      </c>
      <c r="Z89" s="95" t="str">
        <f t="shared" si="98"/>
        <v/>
      </c>
      <c r="AA89" s="70">
        <f t="shared" si="99"/>
        <v>331952.2030429825</v>
      </c>
      <c r="AB89" s="100">
        <f t="shared" si="100"/>
        <v>11716.364723322331</v>
      </c>
      <c r="AC89" s="101">
        <f t="shared" si="101"/>
        <v>3.6586675572604178E-2</v>
      </c>
      <c r="AD89" s="71">
        <f t="shared" si="102"/>
        <v>0</v>
      </c>
      <c r="AE89" s="70">
        <f t="shared" si="103"/>
        <v>331952.2030429825</v>
      </c>
      <c r="AG89" s="17"/>
      <c r="AH89" s="17"/>
    </row>
    <row r="90" spans="2:34" x14ac:dyDescent="0.2">
      <c r="B90" s="95">
        <v>1992</v>
      </c>
      <c r="C90" s="71" t="s">
        <v>285</v>
      </c>
      <c r="D90" s="95" t="s">
        <v>141</v>
      </c>
      <c r="E90" s="96">
        <f t="shared" si="78"/>
        <v>950.58159999999998</v>
      </c>
      <c r="F90" s="96">
        <f t="shared" si="79"/>
        <v>41.75</v>
      </c>
      <c r="G90" s="64">
        <f t="shared" si="80"/>
        <v>992.33159999999998</v>
      </c>
      <c r="H90" s="97">
        <f t="shared" si="81"/>
        <v>0</v>
      </c>
      <c r="I90" s="97">
        <f t="shared" si="82"/>
        <v>0</v>
      </c>
      <c r="J90" s="97">
        <f t="shared" si="83"/>
        <v>0</v>
      </c>
      <c r="K90" s="64">
        <f t="shared" si="84"/>
        <v>992.33159999999998</v>
      </c>
      <c r="L90" s="98">
        <f t="shared" si="85"/>
        <v>0</v>
      </c>
      <c r="M90" s="99" t="str">
        <f t="shared" si="86"/>
        <v/>
      </c>
      <c r="N90" s="67" t="str">
        <f t="shared" si="87"/>
        <v/>
      </c>
      <c r="O90" s="71" t="str">
        <f t="shared" si="88"/>
        <v/>
      </c>
      <c r="P90" s="95" t="str">
        <f t="shared" si="89"/>
        <v/>
      </c>
      <c r="Q90" s="70">
        <f t="shared" si="90"/>
        <v>0</v>
      </c>
      <c r="R90" s="100">
        <f t="shared" si="91"/>
        <v>0</v>
      </c>
      <c r="S90" s="101" t="str">
        <f t="shared" si="92"/>
        <v/>
      </c>
      <c r="U90" s="64">
        <f t="shared" si="93"/>
        <v>992.33159999999998</v>
      </c>
      <c r="V90" s="98">
        <f t="shared" si="94"/>
        <v>662049.41017480136</v>
      </c>
      <c r="W90" s="99" t="str">
        <f t="shared" si="95"/>
        <v/>
      </c>
      <c r="X90" s="67">
        <f t="shared" si="96"/>
        <v>0</v>
      </c>
      <c r="Y90" s="71" t="str">
        <f t="shared" si="97"/>
        <v/>
      </c>
      <c r="Z90" s="95" t="str">
        <f t="shared" si="98"/>
        <v/>
      </c>
      <c r="AA90" s="70">
        <f t="shared" si="99"/>
        <v>686271.59715790069</v>
      </c>
      <c r="AB90" s="100">
        <f t="shared" si="100"/>
        <v>24222.186983099324</v>
      </c>
      <c r="AC90" s="101">
        <f t="shared" si="101"/>
        <v>3.6586675572604047E-2</v>
      </c>
      <c r="AD90" s="71">
        <f t="shared" si="102"/>
        <v>0</v>
      </c>
      <c r="AE90" s="70">
        <f t="shared" si="103"/>
        <v>686271.59715790069</v>
      </c>
      <c r="AG90" s="17"/>
      <c r="AH90" s="17"/>
    </row>
    <row r="91" spans="2:34" x14ac:dyDescent="0.2">
      <c r="B91" s="95">
        <v>2054</v>
      </c>
      <c r="C91" s="71" t="s">
        <v>292</v>
      </c>
      <c r="D91" s="95" t="s">
        <v>186</v>
      </c>
      <c r="E91" s="96">
        <f t="shared" si="78"/>
        <v>7131.8913000000002</v>
      </c>
      <c r="F91" s="96">
        <f t="shared" si="79"/>
        <v>297.15249999999997</v>
      </c>
      <c r="G91" s="64">
        <f t="shared" si="80"/>
        <v>7429.0438000000004</v>
      </c>
      <c r="H91" s="97">
        <f t="shared" si="81"/>
        <v>0</v>
      </c>
      <c r="I91" s="97">
        <f t="shared" si="82"/>
        <v>0</v>
      </c>
      <c r="J91" s="97">
        <f t="shared" si="83"/>
        <v>0</v>
      </c>
      <c r="K91" s="64">
        <f t="shared" si="84"/>
        <v>7429.0438000000004</v>
      </c>
      <c r="L91" s="98">
        <f t="shared" si="85"/>
        <v>0</v>
      </c>
      <c r="M91" s="99" t="str">
        <f t="shared" si="86"/>
        <v/>
      </c>
      <c r="N91" s="67" t="str">
        <f t="shared" si="87"/>
        <v/>
      </c>
      <c r="O91" s="71" t="str">
        <f t="shared" si="88"/>
        <v/>
      </c>
      <c r="P91" s="95" t="str">
        <f t="shared" si="89"/>
        <v/>
      </c>
      <c r="Q91" s="70">
        <f t="shared" si="90"/>
        <v>0</v>
      </c>
      <c r="R91" s="100">
        <f t="shared" si="91"/>
        <v>0</v>
      </c>
      <c r="S91" s="101" t="str">
        <f t="shared" si="92"/>
        <v/>
      </c>
      <c r="U91" s="64">
        <f t="shared" si="93"/>
        <v>7429.0438000000004</v>
      </c>
      <c r="V91" s="98">
        <f t="shared" si="94"/>
        <v>4956401.7370330291</v>
      </c>
      <c r="W91" s="99" t="str">
        <f t="shared" si="95"/>
        <v/>
      </c>
      <c r="X91" s="67">
        <f t="shared" si="96"/>
        <v>0</v>
      </c>
      <c r="Y91" s="71" t="str">
        <f t="shared" si="97"/>
        <v/>
      </c>
      <c r="Z91" s="95" t="str">
        <f t="shared" si="98"/>
        <v/>
      </c>
      <c r="AA91" s="70">
        <f t="shared" si="99"/>
        <v>5137739.9993933486</v>
      </c>
      <c r="AB91" s="100">
        <f t="shared" si="100"/>
        <v>181338.2623603195</v>
      </c>
      <c r="AC91" s="101">
        <f t="shared" si="101"/>
        <v>3.6586675572604227E-2</v>
      </c>
      <c r="AD91" s="71">
        <f t="shared" si="102"/>
        <v>0</v>
      </c>
      <c r="AE91" s="70">
        <f t="shared" si="103"/>
        <v>5137739.9993933486</v>
      </c>
      <c r="AG91" s="17"/>
      <c r="AH91" s="17"/>
    </row>
    <row r="92" spans="2:34" x14ac:dyDescent="0.2">
      <c r="B92" s="95">
        <v>2100</v>
      </c>
      <c r="C92" s="71" t="s">
        <v>297</v>
      </c>
      <c r="D92" s="95" t="s">
        <v>51</v>
      </c>
      <c r="E92" s="96">
        <f t="shared" si="78"/>
        <v>11167.707700000001</v>
      </c>
      <c r="F92" s="96">
        <f t="shared" si="79"/>
        <v>323.26749999999998</v>
      </c>
      <c r="G92" s="64">
        <f t="shared" si="80"/>
        <v>11490.975200000001</v>
      </c>
      <c r="H92" s="97">
        <f t="shared" si="81"/>
        <v>0</v>
      </c>
      <c r="I92" s="97">
        <f t="shared" si="82"/>
        <v>0</v>
      </c>
      <c r="J92" s="97">
        <f t="shared" si="83"/>
        <v>0</v>
      </c>
      <c r="K92" s="64">
        <f t="shared" si="84"/>
        <v>11490.975200000001</v>
      </c>
      <c r="L92" s="98">
        <f t="shared" si="85"/>
        <v>0</v>
      </c>
      <c r="M92" s="99" t="str">
        <f t="shared" si="86"/>
        <v/>
      </c>
      <c r="N92" s="67" t="str">
        <f t="shared" si="87"/>
        <v/>
      </c>
      <c r="O92" s="71" t="str">
        <f t="shared" si="88"/>
        <v/>
      </c>
      <c r="P92" s="95" t="str">
        <f t="shared" si="89"/>
        <v/>
      </c>
      <c r="Q92" s="70">
        <f t="shared" si="90"/>
        <v>0</v>
      </c>
      <c r="R92" s="100">
        <f t="shared" si="91"/>
        <v>0</v>
      </c>
      <c r="S92" s="101" t="str">
        <f t="shared" si="92"/>
        <v/>
      </c>
      <c r="U92" s="64">
        <f t="shared" si="93"/>
        <v>11490.975200000001</v>
      </c>
      <c r="V92" s="98">
        <f t="shared" si="94"/>
        <v>7666382.2390552415</v>
      </c>
      <c r="W92" s="99" t="str">
        <f t="shared" si="95"/>
        <v/>
      </c>
      <c r="X92" s="67">
        <f t="shared" si="96"/>
        <v>0</v>
      </c>
      <c r="Y92" s="71" t="str">
        <f t="shared" si="97"/>
        <v/>
      </c>
      <c r="Z92" s="95" t="str">
        <f t="shared" si="98"/>
        <v/>
      </c>
      <c r="AA92" s="70">
        <f t="shared" si="99"/>
        <v>7946869.6788511304</v>
      </c>
      <c r="AB92" s="100">
        <f t="shared" si="100"/>
        <v>280487.43979588896</v>
      </c>
      <c r="AC92" s="101">
        <f t="shared" si="101"/>
        <v>3.6586675572604185E-2</v>
      </c>
      <c r="AD92" s="71">
        <f t="shared" si="102"/>
        <v>0</v>
      </c>
      <c r="AE92" s="70">
        <f t="shared" si="103"/>
        <v>7946869.6788511304</v>
      </c>
      <c r="AG92" s="17"/>
      <c r="AH92" s="17"/>
    </row>
    <row r="93" spans="2:34" x14ac:dyDescent="0.2">
      <c r="B93" s="95">
        <v>2183</v>
      </c>
      <c r="C93" s="71" t="s">
        <v>302</v>
      </c>
      <c r="D93" s="95" t="s">
        <v>49</v>
      </c>
      <c r="E93" s="96">
        <f t="shared" si="78"/>
        <v>14402.207899999999</v>
      </c>
      <c r="F93" s="96">
        <f t="shared" si="79"/>
        <v>420.97750000000002</v>
      </c>
      <c r="G93" s="64">
        <f t="shared" si="80"/>
        <v>14823.1854</v>
      </c>
      <c r="H93" s="97">
        <f t="shared" si="81"/>
        <v>-519.93028809588975</v>
      </c>
      <c r="I93" s="97">
        <f t="shared" si="82"/>
        <v>0</v>
      </c>
      <c r="J93" s="97">
        <f t="shared" si="83"/>
        <v>0</v>
      </c>
      <c r="K93" s="64">
        <f t="shared" si="84"/>
        <v>14303.255111904111</v>
      </c>
      <c r="L93" s="98">
        <f t="shared" si="85"/>
        <v>0</v>
      </c>
      <c r="M93" s="99" t="str">
        <f t="shared" si="86"/>
        <v/>
      </c>
      <c r="N93" s="67" t="str">
        <f t="shared" si="87"/>
        <v/>
      </c>
      <c r="O93" s="71" t="str">
        <f t="shared" si="88"/>
        <v/>
      </c>
      <c r="P93" s="95" t="str">
        <f t="shared" si="89"/>
        <v/>
      </c>
      <c r="Q93" s="70">
        <f t="shared" si="90"/>
        <v>0</v>
      </c>
      <c r="R93" s="100">
        <f t="shared" si="91"/>
        <v>0</v>
      </c>
      <c r="S93" s="101" t="str">
        <f t="shared" si="92"/>
        <v/>
      </c>
      <c r="U93" s="64">
        <f t="shared" si="93"/>
        <v>14303.255111904111</v>
      </c>
      <c r="V93" s="98">
        <f t="shared" si="94"/>
        <v>9542638.3785579633</v>
      </c>
      <c r="W93" s="99" t="str">
        <f t="shared" si="95"/>
        <v/>
      </c>
      <c r="X93" s="67">
        <f t="shared" si="96"/>
        <v>0</v>
      </c>
      <c r="Y93" s="71" t="str">
        <f t="shared" si="97"/>
        <v/>
      </c>
      <c r="Z93" s="95" t="str">
        <f t="shared" si="98"/>
        <v/>
      </c>
      <c r="AA93" s="70">
        <f t="shared" si="99"/>
        <v>9891771.793020945</v>
      </c>
      <c r="AB93" s="100">
        <f t="shared" si="100"/>
        <v>349133.41446298175</v>
      </c>
      <c r="AC93" s="101">
        <f t="shared" si="101"/>
        <v>3.6586675572604171E-2</v>
      </c>
      <c r="AD93" s="71">
        <f t="shared" si="102"/>
        <v>0</v>
      </c>
      <c r="AE93" s="70">
        <f t="shared" si="103"/>
        <v>9891771.793020945</v>
      </c>
      <c r="AG93" s="17"/>
      <c r="AH93" s="17"/>
    </row>
    <row r="94" spans="2:34" x14ac:dyDescent="0.2">
      <c r="B94" s="95">
        <v>2014</v>
      </c>
      <c r="C94" s="71" t="s">
        <v>288</v>
      </c>
      <c r="D94" s="95" t="s">
        <v>188</v>
      </c>
      <c r="E94" s="96">
        <f t="shared" si="78"/>
        <v>1095.5255</v>
      </c>
      <c r="F94" s="96">
        <f t="shared" si="79"/>
        <v>47.08</v>
      </c>
      <c r="G94" s="64">
        <f t="shared" si="80"/>
        <v>1142.6054999999999</v>
      </c>
      <c r="H94" s="97">
        <f t="shared" si="81"/>
        <v>0</v>
      </c>
      <c r="I94" s="97">
        <f t="shared" si="82"/>
        <v>0</v>
      </c>
      <c r="J94" s="97">
        <f t="shared" si="83"/>
        <v>0</v>
      </c>
      <c r="K94" s="64">
        <f t="shared" si="84"/>
        <v>1142.6054999999999</v>
      </c>
      <c r="L94" s="98">
        <f t="shared" si="85"/>
        <v>0</v>
      </c>
      <c r="M94" s="99" t="str">
        <f t="shared" si="86"/>
        <v/>
      </c>
      <c r="N94" s="67" t="str">
        <f t="shared" si="87"/>
        <v/>
      </c>
      <c r="O94" s="71" t="str">
        <f t="shared" si="88"/>
        <v/>
      </c>
      <c r="P94" s="95" t="str">
        <f t="shared" si="89"/>
        <v/>
      </c>
      <c r="Q94" s="70">
        <f t="shared" si="90"/>
        <v>0</v>
      </c>
      <c r="R94" s="100">
        <f t="shared" si="91"/>
        <v>0</v>
      </c>
      <c r="S94" s="101" t="str">
        <f t="shared" si="92"/>
        <v/>
      </c>
      <c r="U94" s="64">
        <f t="shared" si="93"/>
        <v>1142.6054999999999</v>
      </c>
      <c r="V94" s="98">
        <f t="shared" si="94"/>
        <v>762306.9721225081</v>
      </c>
      <c r="W94" s="99" t="str">
        <f t="shared" si="95"/>
        <v/>
      </c>
      <c r="X94" s="67">
        <f t="shared" si="96"/>
        <v>0</v>
      </c>
      <c r="Y94" s="71" t="str">
        <f t="shared" si="97"/>
        <v/>
      </c>
      <c r="Z94" s="95" t="str">
        <f t="shared" si="98"/>
        <v/>
      </c>
      <c r="AA94" s="70">
        <f t="shared" si="99"/>
        <v>790197.24999828858</v>
      </c>
      <c r="AB94" s="100">
        <f t="shared" si="100"/>
        <v>27890.277875780477</v>
      </c>
      <c r="AC94" s="101">
        <f t="shared" si="101"/>
        <v>3.6586675572604255E-2</v>
      </c>
      <c r="AD94" s="71">
        <f t="shared" si="102"/>
        <v>0</v>
      </c>
      <c r="AE94" s="70">
        <f t="shared" si="103"/>
        <v>790197.24999828858</v>
      </c>
      <c r="AG94" s="17"/>
      <c r="AH94" s="17"/>
    </row>
    <row r="95" spans="2:34" x14ac:dyDescent="0.2">
      <c r="B95" s="95">
        <v>2015</v>
      </c>
      <c r="C95" s="71" t="s">
        <v>288</v>
      </c>
      <c r="D95" s="95" t="s">
        <v>144</v>
      </c>
      <c r="E95" s="96">
        <f t="shared" si="78"/>
        <v>465.08</v>
      </c>
      <c r="F95" s="96">
        <f t="shared" si="79"/>
        <v>2.5</v>
      </c>
      <c r="G95" s="64">
        <f t="shared" si="80"/>
        <v>467.58</v>
      </c>
      <c r="H95" s="97">
        <f t="shared" si="81"/>
        <v>-261.106129563259</v>
      </c>
      <c r="I95" s="97">
        <f t="shared" si="82"/>
        <v>0</v>
      </c>
      <c r="J95" s="97">
        <f t="shared" si="83"/>
        <v>0</v>
      </c>
      <c r="K95" s="64">
        <f t="shared" si="84"/>
        <v>206.47387043674098</v>
      </c>
      <c r="L95" s="98">
        <f t="shared" si="85"/>
        <v>0</v>
      </c>
      <c r="M95" s="99" t="str">
        <f t="shared" si="86"/>
        <v/>
      </c>
      <c r="N95" s="67" t="str">
        <f t="shared" si="87"/>
        <v/>
      </c>
      <c r="O95" s="71" t="str">
        <f t="shared" si="88"/>
        <v/>
      </c>
      <c r="P95" s="95" t="str">
        <f t="shared" si="89"/>
        <v/>
      </c>
      <c r="Q95" s="70">
        <f t="shared" si="90"/>
        <v>0</v>
      </c>
      <c r="R95" s="100">
        <f t="shared" si="91"/>
        <v>0</v>
      </c>
      <c r="S95" s="101" t="str">
        <f t="shared" si="92"/>
        <v/>
      </c>
      <c r="U95" s="64">
        <f t="shared" si="93"/>
        <v>206.47387043674098</v>
      </c>
      <c r="V95" s="98">
        <f t="shared" si="94"/>
        <v>137752.24344276925</v>
      </c>
      <c r="W95" s="99" t="str">
        <f t="shared" si="95"/>
        <v/>
      </c>
      <c r="X95" s="67">
        <f t="shared" si="96"/>
        <v>0</v>
      </c>
      <c r="Y95" s="71" t="str">
        <f t="shared" si="97"/>
        <v/>
      </c>
      <c r="Z95" s="95" t="str">
        <f t="shared" si="98"/>
        <v/>
      </c>
      <c r="AA95" s="70">
        <f t="shared" si="99"/>
        <v>142792.14008300824</v>
      </c>
      <c r="AB95" s="100">
        <f t="shared" si="100"/>
        <v>5039.8966402389924</v>
      </c>
      <c r="AC95" s="101">
        <f t="shared" si="101"/>
        <v>3.6586675572604199E-2</v>
      </c>
      <c r="AD95" s="71">
        <f t="shared" si="102"/>
        <v>0</v>
      </c>
      <c r="AE95" s="70">
        <f t="shared" si="103"/>
        <v>142792.14008300824</v>
      </c>
      <c r="AG95" s="17"/>
      <c r="AH95" s="17"/>
    </row>
    <row r="96" spans="2:34" x14ac:dyDescent="0.2">
      <c r="B96" s="95">
        <v>2023</v>
      </c>
      <c r="C96" s="71" t="s">
        <v>288</v>
      </c>
      <c r="D96" s="95" t="s">
        <v>145</v>
      </c>
      <c r="E96" s="96">
        <f t="shared" si="78"/>
        <v>136.345</v>
      </c>
      <c r="F96" s="96">
        <f t="shared" si="79"/>
        <v>3.1549999999999998</v>
      </c>
      <c r="G96" s="64">
        <f t="shared" si="80"/>
        <v>139.5</v>
      </c>
      <c r="H96" s="97">
        <f t="shared" si="81"/>
        <v>0</v>
      </c>
      <c r="I96" s="97">
        <f t="shared" si="82"/>
        <v>0</v>
      </c>
      <c r="J96" s="97">
        <f t="shared" si="83"/>
        <v>0</v>
      </c>
      <c r="K96" s="64">
        <f t="shared" si="84"/>
        <v>139.5</v>
      </c>
      <c r="L96" s="98">
        <f t="shared" si="85"/>
        <v>0</v>
      </c>
      <c r="M96" s="99" t="str">
        <f t="shared" si="86"/>
        <v/>
      </c>
      <c r="N96" s="67" t="str">
        <f t="shared" si="87"/>
        <v/>
      </c>
      <c r="O96" s="71" t="str">
        <f t="shared" si="88"/>
        <v/>
      </c>
      <c r="P96" s="95" t="str">
        <f t="shared" si="89"/>
        <v/>
      </c>
      <c r="Q96" s="70">
        <f t="shared" si="90"/>
        <v>0</v>
      </c>
      <c r="R96" s="100">
        <f t="shared" si="91"/>
        <v>0</v>
      </c>
      <c r="S96" s="101" t="str">
        <f t="shared" si="92"/>
        <v/>
      </c>
      <c r="U96" s="64">
        <f t="shared" si="93"/>
        <v>139.5</v>
      </c>
      <c r="V96" s="98">
        <f t="shared" si="94"/>
        <v>93069.587544511116</v>
      </c>
      <c r="W96" s="99" t="str">
        <f t="shared" si="95"/>
        <v/>
      </c>
      <c r="X96" s="67">
        <f t="shared" si="96"/>
        <v>0</v>
      </c>
      <c r="Y96" s="71" t="str">
        <f t="shared" si="97"/>
        <v/>
      </c>
      <c r="Z96" s="95" t="str">
        <f t="shared" si="98"/>
        <v/>
      </c>
      <c r="AA96" s="70">
        <f t="shared" si="99"/>
        <v>96474.694349678233</v>
      </c>
      <c r="AB96" s="100">
        <f t="shared" si="100"/>
        <v>3405.1068051671173</v>
      </c>
      <c r="AC96" s="101">
        <f t="shared" si="101"/>
        <v>3.6586675572604248E-2</v>
      </c>
      <c r="AD96" s="71">
        <f t="shared" si="102"/>
        <v>0</v>
      </c>
      <c r="AE96" s="70">
        <f t="shared" si="103"/>
        <v>96474.694349678233</v>
      </c>
      <c r="AG96" s="17"/>
      <c r="AH96" s="17"/>
    </row>
    <row r="97" spans="2:34" x14ac:dyDescent="0.2">
      <c r="B97" s="95">
        <v>2114</v>
      </c>
      <c r="C97" s="71" t="s">
        <v>298</v>
      </c>
      <c r="D97" s="95" t="s">
        <v>146</v>
      </c>
      <c r="E97" s="96">
        <f t="shared" si="78"/>
        <v>227.7765</v>
      </c>
      <c r="F97" s="96">
        <f t="shared" si="79"/>
        <v>4.25</v>
      </c>
      <c r="G97" s="64">
        <f t="shared" si="80"/>
        <v>232.0265</v>
      </c>
      <c r="H97" s="97">
        <f t="shared" si="81"/>
        <v>0</v>
      </c>
      <c r="I97" s="97">
        <f t="shared" si="82"/>
        <v>0</v>
      </c>
      <c r="J97" s="97">
        <f t="shared" si="83"/>
        <v>0</v>
      </c>
      <c r="K97" s="64">
        <f t="shared" si="84"/>
        <v>232.0265</v>
      </c>
      <c r="L97" s="98">
        <f t="shared" si="85"/>
        <v>0</v>
      </c>
      <c r="M97" s="99" t="str">
        <f t="shared" si="86"/>
        <v/>
      </c>
      <c r="N97" s="67" t="str">
        <f t="shared" si="87"/>
        <v/>
      </c>
      <c r="O97" s="71" t="str">
        <f t="shared" si="88"/>
        <v/>
      </c>
      <c r="P97" s="95" t="str">
        <f t="shared" si="89"/>
        <v/>
      </c>
      <c r="Q97" s="70">
        <f t="shared" si="90"/>
        <v>0</v>
      </c>
      <c r="R97" s="100">
        <f t="shared" si="91"/>
        <v>0</v>
      </c>
      <c r="S97" s="101" t="str">
        <f t="shared" si="92"/>
        <v/>
      </c>
      <c r="U97" s="64">
        <f t="shared" si="93"/>
        <v>232.0265</v>
      </c>
      <c r="V97" s="98">
        <f t="shared" si="94"/>
        <v>154800.07637560222</v>
      </c>
      <c r="W97" s="99" t="str">
        <f t="shared" si="95"/>
        <v/>
      </c>
      <c r="X97" s="67">
        <f t="shared" si="96"/>
        <v>0</v>
      </c>
      <c r="Y97" s="71" t="str">
        <f t="shared" si="97"/>
        <v/>
      </c>
      <c r="Z97" s="95" t="str">
        <f t="shared" si="98"/>
        <v/>
      </c>
      <c r="AA97" s="70">
        <f t="shared" si="99"/>
        <v>160463.6965485707</v>
      </c>
      <c r="AB97" s="100">
        <f t="shared" si="100"/>
        <v>5663.6201729684835</v>
      </c>
      <c r="AC97" s="101">
        <f t="shared" si="101"/>
        <v>3.6586675572604026E-2</v>
      </c>
      <c r="AD97" s="71">
        <f t="shared" si="102"/>
        <v>0</v>
      </c>
      <c r="AE97" s="70">
        <f t="shared" si="103"/>
        <v>160463.6965485707</v>
      </c>
      <c r="AG97" s="17"/>
      <c r="AH97" s="17"/>
    </row>
    <row r="98" spans="2:34" x14ac:dyDescent="0.2">
      <c r="B98" s="95">
        <v>2099</v>
      </c>
      <c r="C98" s="71" t="s">
        <v>297</v>
      </c>
      <c r="D98" s="95" t="s">
        <v>147</v>
      </c>
      <c r="E98" s="96">
        <f t="shared" si="78"/>
        <v>1044.6908000000001</v>
      </c>
      <c r="F98" s="96">
        <f t="shared" si="79"/>
        <v>35.134999999999998</v>
      </c>
      <c r="G98" s="64">
        <f t="shared" si="80"/>
        <v>1079.8258000000001</v>
      </c>
      <c r="H98" s="97">
        <f t="shared" si="81"/>
        <v>0</v>
      </c>
      <c r="I98" s="97">
        <f t="shared" si="82"/>
        <v>0</v>
      </c>
      <c r="J98" s="97">
        <f t="shared" si="83"/>
        <v>0</v>
      </c>
      <c r="K98" s="64">
        <f t="shared" si="84"/>
        <v>1079.8258000000001</v>
      </c>
      <c r="L98" s="98">
        <f t="shared" si="85"/>
        <v>0</v>
      </c>
      <c r="M98" s="99" t="str">
        <f t="shared" si="86"/>
        <v/>
      </c>
      <c r="N98" s="67" t="str">
        <f t="shared" si="87"/>
        <v/>
      </c>
      <c r="O98" s="71" t="str">
        <f t="shared" si="88"/>
        <v/>
      </c>
      <c r="P98" s="95" t="str">
        <f t="shared" si="89"/>
        <v/>
      </c>
      <c r="Q98" s="70">
        <f t="shared" si="90"/>
        <v>0</v>
      </c>
      <c r="R98" s="100">
        <f t="shared" si="91"/>
        <v>0</v>
      </c>
      <c r="S98" s="101" t="str">
        <f t="shared" si="92"/>
        <v/>
      </c>
      <c r="U98" s="64">
        <f t="shared" si="93"/>
        <v>1079.8258000000001</v>
      </c>
      <c r="V98" s="98">
        <f t="shared" si="94"/>
        <v>720422.5220496183</v>
      </c>
      <c r="W98" s="99" t="str">
        <f t="shared" si="95"/>
        <v/>
      </c>
      <c r="X98" s="67">
        <f t="shared" si="96"/>
        <v>0</v>
      </c>
      <c r="Y98" s="71" t="str">
        <f t="shared" si="97"/>
        <v/>
      </c>
      <c r="Z98" s="95" t="str">
        <f t="shared" si="98"/>
        <v/>
      </c>
      <c r="AA98" s="70">
        <f t="shared" si="99"/>
        <v>746780.38713904505</v>
      </c>
      <c r="AB98" s="100">
        <f t="shared" si="100"/>
        <v>26357.865089426748</v>
      </c>
      <c r="AC98" s="101">
        <f t="shared" si="101"/>
        <v>3.6586675572604296E-2</v>
      </c>
      <c r="AD98" s="71">
        <f t="shared" si="102"/>
        <v>0</v>
      </c>
      <c r="AE98" s="70">
        <f t="shared" si="103"/>
        <v>746780.38713904505</v>
      </c>
      <c r="AG98" s="17"/>
      <c r="AH98" s="17"/>
    </row>
    <row r="99" spans="2:34" x14ac:dyDescent="0.2">
      <c r="B99" s="95">
        <v>2201</v>
      </c>
      <c r="C99" s="71" t="s">
        <v>306</v>
      </c>
      <c r="D99" s="95" t="s">
        <v>191</v>
      </c>
      <c r="E99" s="96">
        <f t="shared" si="78"/>
        <v>331.8365</v>
      </c>
      <c r="F99" s="96">
        <f t="shared" si="79"/>
        <v>2.25</v>
      </c>
      <c r="G99" s="64">
        <f t="shared" si="80"/>
        <v>334.0865</v>
      </c>
      <c r="H99" s="97">
        <f t="shared" si="81"/>
        <v>0</v>
      </c>
      <c r="I99" s="97">
        <f t="shared" si="82"/>
        <v>0</v>
      </c>
      <c r="J99" s="97">
        <f t="shared" si="83"/>
        <v>0</v>
      </c>
      <c r="K99" s="64">
        <f t="shared" si="84"/>
        <v>334.0865</v>
      </c>
      <c r="L99" s="98">
        <f t="shared" si="85"/>
        <v>0</v>
      </c>
      <c r="M99" s="99" t="str">
        <f t="shared" si="86"/>
        <v/>
      </c>
      <c r="N99" s="67" t="str">
        <f t="shared" si="87"/>
        <v/>
      </c>
      <c r="O99" s="71" t="str">
        <f t="shared" si="88"/>
        <v/>
      </c>
      <c r="P99" s="95" t="str">
        <f t="shared" si="89"/>
        <v/>
      </c>
      <c r="Q99" s="70">
        <f t="shared" si="90"/>
        <v>0</v>
      </c>
      <c r="R99" s="100">
        <f t="shared" si="91"/>
        <v>0</v>
      </c>
      <c r="S99" s="101" t="str">
        <f t="shared" si="92"/>
        <v/>
      </c>
      <c r="U99" s="64">
        <f t="shared" si="93"/>
        <v>334.0865</v>
      </c>
      <c r="V99" s="98">
        <f t="shared" si="94"/>
        <v>222890.98752107035</v>
      </c>
      <c r="W99" s="99" t="str">
        <f t="shared" si="95"/>
        <v/>
      </c>
      <c r="X99" s="67">
        <f t="shared" si="96"/>
        <v>0</v>
      </c>
      <c r="Y99" s="71" t="str">
        <f t="shared" si="97"/>
        <v/>
      </c>
      <c r="Z99" s="95" t="str">
        <f t="shared" si="98"/>
        <v/>
      </c>
      <c r="AA99" s="70">
        <f t="shared" si="99"/>
        <v>231045.82776956112</v>
      </c>
      <c r="AB99" s="100">
        <f t="shared" si="100"/>
        <v>8154.840248490771</v>
      </c>
      <c r="AC99" s="101">
        <f t="shared" si="101"/>
        <v>3.6586675572604192E-2</v>
      </c>
      <c r="AD99" s="71">
        <f t="shared" si="102"/>
        <v>0</v>
      </c>
      <c r="AE99" s="70">
        <f t="shared" si="103"/>
        <v>231045.82776956112</v>
      </c>
      <c r="AG99" s="17"/>
      <c r="AH99" s="17"/>
    </row>
    <row r="100" spans="2:34" x14ac:dyDescent="0.2">
      <c r="B100" s="95">
        <v>2206</v>
      </c>
      <c r="C100" s="71" t="s">
        <v>306</v>
      </c>
      <c r="D100" s="95" t="s">
        <v>149</v>
      </c>
      <c r="E100" s="96">
        <f t="shared" si="78"/>
        <v>7060.0300999999999</v>
      </c>
      <c r="F100" s="96">
        <f t="shared" si="79"/>
        <v>217.5</v>
      </c>
      <c r="G100" s="64">
        <f t="shared" si="80"/>
        <v>7277.5300999999999</v>
      </c>
      <c r="H100" s="97">
        <f t="shared" si="81"/>
        <v>0</v>
      </c>
      <c r="I100" s="97">
        <f t="shared" si="82"/>
        <v>0</v>
      </c>
      <c r="J100" s="97">
        <f t="shared" si="83"/>
        <v>0</v>
      </c>
      <c r="K100" s="64">
        <f t="shared" si="84"/>
        <v>7277.5300999999999</v>
      </c>
      <c r="L100" s="98">
        <f t="shared" si="85"/>
        <v>0</v>
      </c>
      <c r="M100" s="99" t="str">
        <f t="shared" si="86"/>
        <v/>
      </c>
      <c r="N100" s="67" t="str">
        <f t="shared" si="87"/>
        <v/>
      </c>
      <c r="O100" s="71" t="str">
        <f t="shared" si="88"/>
        <v/>
      </c>
      <c r="P100" s="95" t="str">
        <f t="shared" si="89"/>
        <v/>
      </c>
      <c r="Q100" s="70">
        <f t="shared" si="90"/>
        <v>0</v>
      </c>
      <c r="R100" s="100">
        <f t="shared" si="91"/>
        <v>0</v>
      </c>
      <c r="S100" s="101" t="str">
        <f t="shared" si="92"/>
        <v/>
      </c>
      <c r="U100" s="64">
        <f t="shared" si="93"/>
        <v>7277.5300999999999</v>
      </c>
      <c r="V100" s="98">
        <f t="shared" si="94"/>
        <v>4855317.0232958049</v>
      </c>
      <c r="W100" s="99" t="str">
        <f t="shared" si="95"/>
        <v/>
      </c>
      <c r="X100" s="67">
        <f t="shared" si="96"/>
        <v>0</v>
      </c>
      <c r="Y100" s="71" t="str">
        <f t="shared" si="97"/>
        <v/>
      </c>
      <c r="Z100" s="95" t="str">
        <f t="shared" si="98"/>
        <v/>
      </c>
      <c r="AA100" s="70">
        <f t="shared" si="99"/>
        <v>5032956.9320292706</v>
      </c>
      <c r="AB100" s="100">
        <f t="shared" si="100"/>
        <v>177639.90873346571</v>
      </c>
      <c r="AC100" s="101">
        <f t="shared" si="101"/>
        <v>3.6586675572604151E-2</v>
      </c>
      <c r="AD100" s="71">
        <f t="shared" si="102"/>
        <v>0</v>
      </c>
      <c r="AE100" s="70">
        <f t="shared" si="103"/>
        <v>5032956.9320292706</v>
      </c>
      <c r="AG100" s="17"/>
      <c r="AH100" s="17"/>
    </row>
    <row r="101" spans="2:34" x14ac:dyDescent="0.2">
      <c r="B101" s="95">
        <v>2239</v>
      </c>
      <c r="C101" s="71" t="s">
        <v>310</v>
      </c>
      <c r="D101" s="95" t="s">
        <v>46</v>
      </c>
      <c r="E101" s="96">
        <f t="shared" si="78"/>
        <v>24965.1021</v>
      </c>
      <c r="F101" s="96">
        <f t="shared" si="79"/>
        <v>435.89499999999998</v>
      </c>
      <c r="G101" s="64">
        <f t="shared" si="80"/>
        <v>25400.997100000001</v>
      </c>
      <c r="H101" s="97">
        <f t="shared" si="81"/>
        <v>0</v>
      </c>
      <c r="I101" s="97">
        <f t="shared" si="82"/>
        <v>0</v>
      </c>
      <c r="J101" s="97">
        <f t="shared" si="83"/>
        <v>0</v>
      </c>
      <c r="K101" s="64">
        <f t="shared" si="84"/>
        <v>25400.997100000001</v>
      </c>
      <c r="L101" s="98">
        <f t="shared" si="85"/>
        <v>0</v>
      </c>
      <c r="M101" s="99" t="str">
        <f t="shared" si="86"/>
        <v/>
      </c>
      <c r="N101" s="67" t="str">
        <f t="shared" si="87"/>
        <v/>
      </c>
      <c r="O101" s="71" t="str">
        <f t="shared" si="88"/>
        <v/>
      </c>
      <c r="P101" s="95" t="str">
        <f t="shared" si="89"/>
        <v/>
      </c>
      <c r="Q101" s="70">
        <f t="shared" si="90"/>
        <v>0</v>
      </c>
      <c r="R101" s="100">
        <f t="shared" si="91"/>
        <v>0</v>
      </c>
      <c r="S101" s="101" t="str">
        <f t="shared" si="92"/>
        <v/>
      </c>
      <c r="U101" s="64">
        <f t="shared" si="93"/>
        <v>25400.997100000001</v>
      </c>
      <c r="V101" s="98">
        <f t="shared" si="94"/>
        <v>16946668.984346401</v>
      </c>
      <c r="W101" s="99" t="str">
        <f t="shared" si="95"/>
        <v/>
      </c>
      <c r="X101" s="67">
        <f t="shared" si="96"/>
        <v>0</v>
      </c>
      <c r="Y101" s="71" t="str">
        <f t="shared" si="97"/>
        <v/>
      </c>
      <c r="Z101" s="95" t="str">
        <f t="shared" si="98"/>
        <v/>
      </c>
      <c r="AA101" s="70">
        <f t="shared" si="99"/>
        <v>17566691.264512997</v>
      </c>
      <c r="AB101" s="100">
        <f t="shared" si="100"/>
        <v>620022.28016659617</v>
      </c>
      <c r="AC101" s="101">
        <f t="shared" si="101"/>
        <v>3.6586675572604227E-2</v>
      </c>
      <c r="AD101" s="71">
        <f t="shared" si="102"/>
        <v>0</v>
      </c>
      <c r="AE101" s="70">
        <f t="shared" si="103"/>
        <v>17566691.264512997</v>
      </c>
      <c r="AG101" s="17"/>
      <c r="AH101" s="17"/>
    </row>
    <row r="102" spans="2:34" x14ac:dyDescent="0.2">
      <c r="B102" s="95">
        <v>2024</v>
      </c>
      <c r="C102" s="71" t="s">
        <v>289</v>
      </c>
      <c r="D102" s="95" t="s">
        <v>150</v>
      </c>
      <c r="E102" s="96">
        <f t="shared" si="78"/>
        <v>4995.0757000000003</v>
      </c>
      <c r="F102" s="96">
        <f t="shared" si="79"/>
        <v>132.48500000000001</v>
      </c>
      <c r="G102" s="64">
        <f t="shared" si="80"/>
        <v>5127.5607</v>
      </c>
      <c r="H102" s="97">
        <f t="shared" si="81"/>
        <v>0</v>
      </c>
      <c r="I102" s="97">
        <f t="shared" si="82"/>
        <v>0</v>
      </c>
      <c r="J102" s="97">
        <f t="shared" si="83"/>
        <v>0</v>
      </c>
      <c r="K102" s="64">
        <f t="shared" si="84"/>
        <v>5127.5607</v>
      </c>
      <c r="L102" s="98">
        <f t="shared" si="85"/>
        <v>0</v>
      </c>
      <c r="M102" s="99" t="str">
        <f t="shared" si="86"/>
        <v/>
      </c>
      <c r="N102" s="67" t="str">
        <f t="shared" si="87"/>
        <v/>
      </c>
      <c r="O102" s="71" t="str">
        <f t="shared" si="88"/>
        <v/>
      </c>
      <c r="P102" s="95" t="str">
        <f t="shared" si="89"/>
        <v/>
      </c>
      <c r="Q102" s="70">
        <f t="shared" si="90"/>
        <v>0</v>
      </c>
      <c r="R102" s="100">
        <f t="shared" si="91"/>
        <v>0</v>
      </c>
      <c r="S102" s="101" t="str">
        <f t="shared" si="92"/>
        <v/>
      </c>
      <c r="U102" s="64">
        <f t="shared" si="93"/>
        <v>5127.5607</v>
      </c>
      <c r="V102" s="98">
        <f t="shared" si="94"/>
        <v>3420931.6090211091</v>
      </c>
      <c r="W102" s="99" t="str">
        <f t="shared" si="95"/>
        <v/>
      </c>
      <c r="X102" s="67">
        <f t="shared" si="96"/>
        <v>0</v>
      </c>
      <c r="Y102" s="71" t="str">
        <f t="shared" si="97"/>
        <v/>
      </c>
      <c r="Z102" s="95" t="str">
        <f t="shared" si="98"/>
        <v/>
      </c>
      <c r="AA102" s="70">
        <f t="shared" si="99"/>
        <v>3546092.1239564312</v>
      </c>
      <c r="AB102" s="100">
        <f t="shared" si="100"/>
        <v>125160.51493532211</v>
      </c>
      <c r="AC102" s="101">
        <f t="shared" si="101"/>
        <v>3.6586675572604171E-2</v>
      </c>
      <c r="AD102" s="71">
        <f t="shared" si="102"/>
        <v>0</v>
      </c>
      <c r="AE102" s="70">
        <f t="shared" si="103"/>
        <v>3546092.1239564312</v>
      </c>
      <c r="AG102" s="17"/>
      <c r="AH102" s="17"/>
    </row>
    <row r="103" spans="2:34" x14ac:dyDescent="0.2">
      <c r="B103" s="95">
        <v>1895</v>
      </c>
      <c r="C103" s="71" t="s">
        <v>276</v>
      </c>
      <c r="D103" s="95" t="s">
        <v>151</v>
      </c>
      <c r="E103" s="96">
        <f t="shared" si="78"/>
        <v>202.91</v>
      </c>
      <c r="F103" s="96">
        <f t="shared" si="79"/>
        <v>3.75</v>
      </c>
      <c r="G103" s="64">
        <f t="shared" si="80"/>
        <v>206.66</v>
      </c>
      <c r="H103" s="97">
        <f t="shared" si="81"/>
        <v>0</v>
      </c>
      <c r="I103" s="97">
        <f t="shared" si="82"/>
        <v>0</v>
      </c>
      <c r="J103" s="97">
        <f t="shared" si="83"/>
        <v>0</v>
      </c>
      <c r="K103" s="64">
        <f t="shared" si="84"/>
        <v>206.66</v>
      </c>
      <c r="L103" s="98">
        <f t="shared" si="85"/>
        <v>0</v>
      </c>
      <c r="M103" s="99" t="str">
        <f t="shared" si="86"/>
        <v/>
      </c>
      <c r="N103" s="67" t="str">
        <f t="shared" si="87"/>
        <v/>
      </c>
      <c r="O103" s="71" t="str">
        <f t="shared" si="88"/>
        <v/>
      </c>
      <c r="P103" s="95" t="str">
        <f t="shared" si="89"/>
        <v/>
      </c>
      <c r="Q103" s="70">
        <f t="shared" si="90"/>
        <v>0</v>
      </c>
      <c r="R103" s="100">
        <f t="shared" si="91"/>
        <v>0</v>
      </c>
      <c r="S103" s="101" t="str">
        <f t="shared" si="92"/>
        <v/>
      </c>
      <c r="U103" s="64">
        <f t="shared" si="93"/>
        <v>206.66</v>
      </c>
      <c r="V103" s="98">
        <f t="shared" si="94"/>
        <v>137876.42266629869</v>
      </c>
      <c r="W103" s="99" t="str">
        <f t="shared" si="95"/>
        <v/>
      </c>
      <c r="X103" s="67">
        <f t="shared" si="96"/>
        <v>0</v>
      </c>
      <c r="Y103" s="71" t="str">
        <f t="shared" si="97"/>
        <v/>
      </c>
      <c r="Z103" s="95" t="str">
        <f t="shared" si="98"/>
        <v/>
      </c>
      <c r="AA103" s="70">
        <f t="shared" si="99"/>
        <v>142920.8626115018</v>
      </c>
      <c r="AB103" s="100">
        <f t="shared" si="100"/>
        <v>5044.4399452031066</v>
      </c>
      <c r="AC103" s="101">
        <f t="shared" si="101"/>
        <v>3.6586675572604088E-2</v>
      </c>
      <c r="AD103" s="71">
        <f t="shared" si="102"/>
        <v>0</v>
      </c>
      <c r="AE103" s="70">
        <f t="shared" si="103"/>
        <v>142920.8626115018</v>
      </c>
      <c r="AG103" s="17"/>
      <c r="AH103" s="17"/>
    </row>
    <row r="104" spans="2:34" x14ac:dyDescent="0.2">
      <c r="B104" s="95">
        <v>2215</v>
      </c>
      <c r="C104" s="71" t="s">
        <v>307</v>
      </c>
      <c r="D104" s="95" t="s">
        <v>152</v>
      </c>
      <c r="E104" s="96">
        <f t="shared" si="78"/>
        <v>441.14299999999997</v>
      </c>
      <c r="F104" s="96">
        <f t="shared" si="79"/>
        <v>5</v>
      </c>
      <c r="G104" s="64">
        <f t="shared" si="80"/>
        <v>446.14299999999997</v>
      </c>
      <c r="H104" s="97">
        <f t="shared" si="81"/>
        <v>0</v>
      </c>
      <c r="I104" s="97">
        <f t="shared" si="82"/>
        <v>0</v>
      </c>
      <c r="J104" s="97">
        <f t="shared" si="83"/>
        <v>0</v>
      </c>
      <c r="K104" s="64">
        <f t="shared" si="84"/>
        <v>446.14299999999997</v>
      </c>
      <c r="L104" s="98">
        <f t="shared" si="85"/>
        <v>0</v>
      </c>
      <c r="M104" s="99" t="str">
        <f t="shared" si="86"/>
        <v/>
      </c>
      <c r="N104" s="67" t="str">
        <f t="shared" si="87"/>
        <v/>
      </c>
      <c r="O104" s="71" t="str">
        <f t="shared" si="88"/>
        <v/>
      </c>
      <c r="P104" s="95" t="str">
        <f t="shared" si="89"/>
        <v/>
      </c>
      <c r="Q104" s="70">
        <f t="shared" si="90"/>
        <v>0</v>
      </c>
      <c r="R104" s="100">
        <f t="shared" si="91"/>
        <v>0</v>
      </c>
      <c r="S104" s="101" t="str">
        <f t="shared" si="92"/>
        <v/>
      </c>
      <c r="U104" s="64">
        <f t="shared" si="93"/>
        <v>446.14299999999997</v>
      </c>
      <c r="V104" s="98">
        <f t="shared" si="94"/>
        <v>297651.21860839298</v>
      </c>
      <c r="W104" s="99" t="str">
        <f t="shared" si="95"/>
        <v/>
      </c>
      <c r="X104" s="67">
        <f t="shared" si="96"/>
        <v>0</v>
      </c>
      <c r="Y104" s="71" t="str">
        <f t="shared" si="97"/>
        <v/>
      </c>
      <c r="Z104" s="95" t="str">
        <f t="shared" si="98"/>
        <v/>
      </c>
      <c r="AA104" s="70">
        <f t="shared" si="99"/>
        <v>308541.28717740852</v>
      </c>
      <c r="AB104" s="100">
        <f t="shared" si="100"/>
        <v>10890.068569015537</v>
      </c>
      <c r="AC104" s="101">
        <f t="shared" si="101"/>
        <v>3.6586675572604109E-2</v>
      </c>
      <c r="AD104" s="71">
        <f t="shared" si="102"/>
        <v>0</v>
      </c>
      <c r="AE104" s="70">
        <f t="shared" si="103"/>
        <v>308541.28717740852</v>
      </c>
      <c r="AG104" s="17"/>
      <c r="AH104" s="17"/>
    </row>
    <row r="105" spans="2:34" x14ac:dyDescent="0.2">
      <c r="B105" s="95">
        <v>3997</v>
      </c>
      <c r="C105" s="71" t="s">
        <v>301</v>
      </c>
      <c r="D105" s="95" t="s">
        <v>153</v>
      </c>
      <c r="E105" s="96">
        <f t="shared" si="78"/>
        <v>335.86500000000001</v>
      </c>
      <c r="F105" s="96">
        <f t="shared" si="79"/>
        <v>2</v>
      </c>
      <c r="G105" s="64">
        <f t="shared" si="80"/>
        <v>337.86500000000001</v>
      </c>
      <c r="H105" s="97">
        <f t="shared" si="81"/>
        <v>0</v>
      </c>
      <c r="I105" s="97">
        <f t="shared" si="82"/>
        <v>0</v>
      </c>
      <c r="J105" s="97">
        <f t="shared" si="83"/>
        <v>0</v>
      </c>
      <c r="K105" s="64">
        <f t="shared" si="84"/>
        <v>337.86500000000001</v>
      </c>
      <c r="L105" s="98">
        <f t="shared" si="85"/>
        <v>0</v>
      </c>
      <c r="M105" s="99" t="str">
        <f t="shared" si="86"/>
        <v/>
      </c>
      <c r="N105" s="67" t="str">
        <f t="shared" si="87"/>
        <v/>
      </c>
      <c r="O105" s="71" t="str">
        <f t="shared" si="88"/>
        <v/>
      </c>
      <c r="P105" s="95" t="str">
        <f t="shared" si="89"/>
        <v/>
      </c>
      <c r="Q105" s="70">
        <f t="shared" si="90"/>
        <v>0</v>
      </c>
      <c r="R105" s="100">
        <f t="shared" si="91"/>
        <v>0</v>
      </c>
      <c r="S105" s="101" t="str">
        <f t="shared" si="92"/>
        <v/>
      </c>
      <c r="U105" s="64">
        <f t="shared" si="93"/>
        <v>337.86500000000001</v>
      </c>
      <c r="V105" s="98">
        <f t="shared" si="94"/>
        <v>225411.87237079747</v>
      </c>
      <c r="W105" s="99" t="str">
        <f t="shared" si="95"/>
        <v/>
      </c>
      <c r="X105" s="67">
        <f t="shared" si="96"/>
        <v>0</v>
      </c>
      <c r="Y105" s="71" t="str">
        <f t="shared" si="97"/>
        <v/>
      </c>
      <c r="Z105" s="95" t="str">
        <f t="shared" si="98"/>
        <v/>
      </c>
      <c r="AA105" s="70">
        <f t="shared" si="99"/>
        <v>233658.94341544111</v>
      </c>
      <c r="AB105" s="100">
        <f t="shared" si="100"/>
        <v>8247.0710446436424</v>
      </c>
      <c r="AC105" s="101">
        <f t="shared" si="101"/>
        <v>3.6586675572604248E-2</v>
      </c>
      <c r="AD105" s="71">
        <f t="shared" si="102"/>
        <v>0</v>
      </c>
      <c r="AE105" s="70">
        <f t="shared" si="103"/>
        <v>233658.94341544111</v>
      </c>
      <c r="AG105" s="17"/>
      <c r="AH105" s="17"/>
    </row>
    <row r="106" spans="2:34" x14ac:dyDescent="0.2">
      <c r="B106" s="95">
        <v>2053</v>
      </c>
      <c r="C106" s="71" t="s">
        <v>291</v>
      </c>
      <c r="D106" s="95" t="s">
        <v>53</v>
      </c>
      <c r="E106" s="96">
        <f t="shared" si="78"/>
        <v>3892.6179000000002</v>
      </c>
      <c r="F106" s="96">
        <f t="shared" si="79"/>
        <v>186.46250000000001</v>
      </c>
      <c r="G106" s="64">
        <f t="shared" si="80"/>
        <v>4079.0804000000003</v>
      </c>
      <c r="H106" s="97">
        <f t="shared" si="81"/>
        <v>0</v>
      </c>
      <c r="I106" s="97">
        <f t="shared" si="82"/>
        <v>0</v>
      </c>
      <c r="J106" s="97">
        <f t="shared" si="83"/>
        <v>0</v>
      </c>
      <c r="K106" s="64">
        <f t="shared" si="84"/>
        <v>4079.0804000000003</v>
      </c>
      <c r="L106" s="98">
        <f t="shared" si="85"/>
        <v>0</v>
      </c>
      <c r="M106" s="99" t="str">
        <f t="shared" si="86"/>
        <v/>
      </c>
      <c r="N106" s="67" t="str">
        <f t="shared" si="87"/>
        <v/>
      </c>
      <c r="O106" s="71" t="str">
        <f t="shared" si="88"/>
        <v/>
      </c>
      <c r="P106" s="95" t="str">
        <f t="shared" si="89"/>
        <v/>
      </c>
      <c r="Q106" s="70">
        <f t="shared" si="90"/>
        <v>0</v>
      </c>
      <c r="R106" s="100">
        <f t="shared" si="91"/>
        <v>0</v>
      </c>
      <c r="S106" s="101" t="str">
        <f t="shared" si="92"/>
        <v/>
      </c>
      <c r="U106" s="64">
        <f t="shared" si="93"/>
        <v>4079.0804000000003</v>
      </c>
      <c r="V106" s="98">
        <f t="shared" si="94"/>
        <v>2721421.7232179171</v>
      </c>
      <c r="W106" s="99" t="str">
        <f t="shared" si="95"/>
        <v/>
      </c>
      <c r="X106" s="67">
        <f t="shared" si="96"/>
        <v>0</v>
      </c>
      <c r="Y106" s="71" t="str">
        <f t="shared" si="97"/>
        <v/>
      </c>
      <c r="Z106" s="95" t="str">
        <f t="shared" si="98"/>
        <v/>
      </c>
      <c r="AA106" s="70">
        <f t="shared" si="99"/>
        <v>2820989.4969015284</v>
      </c>
      <c r="AB106" s="100">
        <f t="shared" si="100"/>
        <v>99567.773683611304</v>
      </c>
      <c r="AC106" s="101">
        <f t="shared" si="101"/>
        <v>3.6586675572604165E-2</v>
      </c>
      <c r="AD106" s="71">
        <f t="shared" si="102"/>
        <v>0</v>
      </c>
      <c r="AE106" s="70">
        <f t="shared" si="103"/>
        <v>2820989.4969015284</v>
      </c>
      <c r="AG106" s="17"/>
      <c r="AH106" s="17"/>
    </row>
    <row r="107" spans="2:34" x14ac:dyDescent="0.2">
      <c r="B107" s="95">
        <v>2140</v>
      </c>
      <c r="C107" s="71" t="s">
        <v>300</v>
      </c>
      <c r="D107" s="95" t="s">
        <v>109</v>
      </c>
      <c r="E107" s="96">
        <f t="shared" si="78"/>
        <v>1101.5389</v>
      </c>
      <c r="F107" s="96">
        <f t="shared" si="79"/>
        <v>30.204999999999998</v>
      </c>
      <c r="G107" s="64">
        <f t="shared" si="80"/>
        <v>1131.7438999999999</v>
      </c>
      <c r="H107" s="97">
        <f t="shared" si="81"/>
        <v>0</v>
      </c>
      <c r="I107" s="97">
        <f t="shared" si="82"/>
        <v>0</v>
      </c>
      <c r="J107" s="97">
        <f t="shared" si="83"/>
        <v>0</v>
      </c>
      <c r="K107" s="64">
        <f t="shared" si="84"/>
        <v>1131.7438999999999</v>
      </c>
      <c r="L107" s="98">
        <f t="shared" si="85"/>
        <v>0</v>
      </c>
      <c r="M107" s="99" t="str">
        <f t="shared" si="86"/>
        <v/>
      </c>
      <c r="N107" s="67" t="str">
        <f t="shared" si="87"/>
        <v/>
      </c>
      <c r="O107" s="71" t="str">
        <f t="shared" si="88"/>
        <v/>
      </c>
      <c r="P107" s="95" t="str">
        <f t="shared" si="89"/>
        <v/>
      </c>
      <c r="Q107" s="70">
        <f t="shared" si="90"/>
        <v>0</v>
      </c>
      <c r="R107" s="100">
        <f t="shared" si="91"/>
        <v>0</v>
      </c>
      <c r="S107" s="101" t="str">
        <f t="shared" si="92"/>
        <v/>
      </c>
      <c r="U107" s="64">
        <f t="shared" si="93"/>
        <v>1131.7438999999999</v>
      </c>
      <c r="V107" s="98">
        <f t="shared" si="94"/>
        <v>755060.48730477726</v>
      </c>
      <c r="W107" s="99" t="str">
        <f t="shared" si="95"/>
        <v/>
      </c>
      <c r="X107" s="67">
        <f t="shared" si="96"/>
        <v>0</v>
      </c>
      <c r="Y107" s="71" t="str">
        <f t="shared" si="97"/>
        <v/>
      </c>
      <c r="Z107" s="95" t="str">
        <f t="shared" si="98"/>
        <v/>
      </c>
      <c r="AA107" s="70">
        <f t="shared" si="99"/>
        <v>782685.64039148961</v>
      </c>
      <c r="AB107" s="100">
        <f t="shared" si="100"/>
        <v>27625.153086712351</v>
      </c>
      <c r="AC107" s="101">
        <f t="shared" si="101"/>
        <v>3.6586675572604241E-2</v>
      </c>
      <c r="AD107" s="71">
        <f t="shared" si="102"/>
        <v>0</v>
      </c>
      <c r="AE107" s="70">
        <f t="shared" si="103"/>
        <v>782685.64039148961</v>
      </c>
      <c r="AG107" s="17"/>
      <c r="AH107" s="17"/>
    </row>
    <row r="108" spans="2:34" x14ac:dyDescent="0.2">
      <c r="B108" s="95">
        <v>1934</v>
      </c>
      <c r="C108" s="71" t="s">
        <v>279</v>
      </c>
      <c r="D108" s="95" t="s">
        <v>155</v>
      </c>
      <c r="E108" s="96">
        <f t="shared" si="78"/>
        <v>300.48390000000001</v>
      </c>
      <c r="F108" s="96">
        <f t="shared" si="79"/>
        <v>11.9125</v>
      </c>
      <c r="G108" s="64">
        <f t="shared" si="80"/>
        <v>312.39640000000003</v>
      </c>
      <c r="H108" s="97">
        <f t="shared" si="81"/>
        <v>0</v>
      </c>
      <c r="I108" s="97">
        <f t="shared" si="82"/>
        <v>0</v>
      </c>
      <c r="J108" s="97">
        <f t="shared" si="83"/>
        <v>0</v>
      </c>
      <c r="K108" s="64">
        <f t="shared" si="84"/>
        <v>312.39640000000003</v>
      </c>
      <c r="L108" s="98">
        <f t="shared" si="85"/>
        <v>0</v>
      </c>
      <c r="M108" s="99" t="str">
        <f t="shared" si="86"/>
        <v/>
      </c>
      <c r="N108" s="67" t="str">
        <f t="shared" si="87"/>
        <v/>
      </c>
      <c r="O108" s="71" t="str">
        <f t="shared" si="88"/>
        <v/>
      </c>
      <c r="P108" s="95" t="str">
        <f t="shared" si="89"/>
        <v/>
      </c>
      <c r="Q108" s="70">
        <f t="shared" si="90"/>
        <v>0</v>
      </c>
      <c r="R108" s="100">
        <f t="shared" si="91"/>
        <v>0</v>
      </c>
      <c r="S108" s="101" t="str">
        <f t="shared" si="92"/>
        <v/>
      </c>
      <c r="U108" s="64">
        <f t="shared" si="93"/>
        <v>312.39640000000003</v>
      </c>
      <c r="V108" s="98">
        <f t="shared" si="94"/>
        <v>208420.10106372842</v>
      </c>
      <c r="W108" s="99" t="str">
        <f t="shared" si="95"/>
        <v/>
      </c>
      <c r="X108" s="67">
        <f t="shared" si="96"/>
        <v>0</v>
      </c>
      <c r="Y108" s="71" t="str">
        <f t="shared" si="97"/>
        <v/>
      </c>
      <c r="Z108" s="95" t="str">
        <f t="shared" si="98"/>
        <v/>
      </c>
      <c r="AA108" s="70">
        <f t="shared" si="99"/>
        <v>216045.49968415644</v>
      </c>
      <c r="AB108" s="100">
        <f t="shared" si="100"/>
        <v>7625.3986204280227</v>
      </c>
      <c r="AC108" s="101">
        <f t="shared" si="101"/>
        <v>3.6586675572604255E-2</v>
      </c>
      <c r="AD108" s="71">
        <f t="shared" si="102"/>
        <v>0</v>
      </c>
      <c r="AE108" s="70">
        <f t="shared" si="103"/>
        <v>216045.49968415644</v>
      </c>
      <c r="AG108" s="17"/>
      <c r="AH108" s="17"/>
    </row>
    <row r="109" spans="2:34" x14ac:dyDescent="0.2">
      <c r="B109" s="95">
        <v>2008</v>
      </c>
      <c r="C109" s="71" t="s">
        <v>287</v>
      </c>
      <c r="D109" s="95" t="s">
        <v>156</v>
      </c>
      <c r="E109" s="96">
        <f t="shared" si="78"/>
        <v>831.02070000000003</v>
      </c>
      <c r="F109" s="96">
        <f t="shared" si="79"/>
        <v>27.977499999999999</v>
      </c>
      <c r="G109" s="64">
        <f t="shared" si="80"/>
        <v>858.9982</v>
      </c>
      <c r="H109" s="97">
        <f t="shared" si="81"/>
        <v>0</v>
      </c>
      <c r="I109" s="97">
        <f t="shared" si="82"/>
        <v>0</v>
      </c>
      <c r="J109" s="97">
        <f t="shared" si="83"/>
        <v>0</v>
      </c>
      <c r="K109" s="64">
        <f t="shared" si="84"/>
        <v>858.9982</v>
      </c>
      <c r="L109" s="98">
        <f t="shared" si="85"/>
        <v>0</v>
      </c>
      <c r="M109" s="99" t="str">
        <f t="shared" si="86"/>
        <v/>
      </c>
      <c r="N109" s="67" t="str">
        <f t="shared" si="87"/>
        <v/>
      </c>
      <c r="O109" s="71" t="str">
        <f t="shared" si="88"/>
        <v/>
      </c>
      <c r="P109" s="95" t="str">
        <f t="shared" si="89"/>
        <v/>
      </c>
      <c r="Q109" s="70">
        <f t="shared" si="90"/>
        <v>0</v>
      </c>
      <c r="R109" s="100">
        <f t="shared" si="91"/>
        <v>0</v>
      </c>
      <c r="S109" s="101" t="str">
        <f t="shared" si="92"/>
        <v/>
      </c>
      <c r="U109" s="64">
        <f t="shared" si="93"/>
        <v>858.9982</v>
      </c>
      <c r="V109" s="98">
        <f t="shared" si="94"/>
        <v>573093.96541560907</v>
      </c>
      <c r="W109" s="99" t="str">
        <f t="shared" si="95"/>
        <v/>
      </c>
      <c r="X109" s="67">
        <f t="shared" si="96"/>
        <v>0</v>
      </c>
      <c r="Y109" s="71" t="str">
        <f t="shared" si="97"/>
        <v/>
      </c>
      <c r="Z109" s="95" t="str">
        <f t="shared" si="98"/>
        <v/>
      </c>
      <c r="AA109" s="70">
        <f t="shared" si="99"/>
        <v>594061.56840088719</v>
      </c>
      <c r="AB109" s="100">
        <f t="shared" si="100"/>
        <v>20967.602985278121</v>
      </c>
      <c r="AC109" s="101">
        <f t="shared" si="101"/>
        <v>3.6586675572604165E-2</v>
      </c>
      <c r="AD109" s="71">
        <f t="shared" si="102"/>
        <v>0</v>
      </c>
      <c r="AE109" s="70">
        <f t="shared" si="103"/>
        <v>594061.56840088719</v>
      </c>
      <c r="AG109" s="17"/>
      <c r="AH109" s="17"/>
    </row>
    <row r="110" spans="2:34" x14ac:dyDescent="0.2">
      <c r="B110" s="95">
        <v>2107</v>
      </c>
      <c r="C110" s="71" t="s">
        <v>298</v>
      </c>
      <c r="D110" s="95" t="s">
        <v>157</v>
      </c>
      <c r="E110" s="96">
        <f t="shared" si="78"/>
        <v>167.92750000000001</v>
      </c>
      <c r="F110" s="96">
        <f t="shared" si="79"/>
        <v>3.35</v>
      </c>
      <c r="G110" s="64">
        <f t="shared" si="80"/>
        <v>171.2775</v>
      </c>
      <c r="H110" s="97">
        <f t="shared" si="81"/>
        <v>0</v>
      </c>
      <c r="I110" s="97">
        <f t="shared" si="82"/>
        <v>0</v>
      </c>
      <c r="J110" s="97">
        <f t="shared" si="83"/>
        <v>0</v>
      </c>
      <c r="K110" s="64">
        <f t="shared" si="84"/>
        <v>171.2775</v>
      </c>
      <c r="L110" s="98">
        <f t="shared" si="85"/>
        <v>0</v>
      </c>
      <c r="M110" s="99" t="str">
        <f t="shared" si="86"/>
        <v/>
      </c>
      <c r="N110" s="67" t="str">
        <f t="shared" si="87"/>
        <v/>
      </c>
      <c r="O110" s="71" t="str">
        <f t="shared" si="88"/>
        <v/>
      </c>
      <c r="P110" s="95" t="str">
        <f t="shared" si="89"/>
        <v/>
      </c>
      <c r="Q110" s="70">
        <f t="shared" si="90"/>
        <v>0</v>
      </c>
      <c r="R110" s="100">
        <f t="shared" si="91"/>
        <v>0</v>
      </c>
      <c r="S110" s="101" t="str">
        <f t="shared" si="92"/>
        <v/>
      </c>
      <c r="U110" s="64">
        <f t="shared" si="93"/>
        <v>171.2775</v>
      </c>
      <c r="V110" s="98">
        <f t="shared" si="94"/>
        <v>114270.43928784948</v>
      </c>
      <c r="W110" s="99" t="str">
        <f t="shared" si="95"/>
        <v/>
      </c>
      <c r="X110" s="67">
        <f t="shared" si="96"/>
        <v>0</v>
      </c>
      <c r="Y110" s="71" t="str">
        <f t="shared" si="97"/>
        <v/>
      </c>
      <c r="Z110" s="95" t="str">
        <f t="shared" si="98"/>
        <v/>
      </c>
      <c r="AA110" s="70">
        <f t="shared" si="99"/>
        <v>118451.214777613</v>
      </c>
      <c r="AB110" s="100">
        <f t="shared" si="100"/>
        <v>4180.7754897635168</v>
      </c>
      <c r="AC110" s="101">
        <f t="shared" si="101"/>
        <v>3.6586675572604227E-2</v>
      </c>
      <c r="AD110" s="71">
        <f t="shared" si="102"/>
        <v>0</v>
      </c>
      <c r="AE110" s="70">
        <f t="shared" si="103"/>
        <v>118451.214777613</v>
      </c>
      <c r="AG110" s="17"/>
      <c r="AH110" s="17"/>
    </row>
    <row r="111" spans="2:34" x14ac:dyDescent="0.2">
      <c r="B111" s="95">
        <v>2219</v>
      </c>
      <c r="C111" s="71" t="s">
        <v>308</v>
      </c>
      <c r="D111" s="95" t="s">
        <v>158</v>
      </c>
      <c r="E111" s="96">
        <f t="shared" si="78"/>
        <v>430.54</v>
      </c>
      <c r="F111" s="96">
        <f t="shared" si="79"/>
        <v>8.75</v>
      </c>
      <c r="G111" s="64">
        <f t="shared" si="80"/>
        <v>439.29</v>
      </c>
      <c r="H111" s="97">
        <f t="shared" si="81"/>
        <v>0</v>
      </c>
      <c r="I111" s="97">
        <f t="shared" si="82"/>
        <v>0</v>
      </c>
      <c r="J111" s="97">
        <f t="shared" si="83"/>
        <v>0</v>
      </c>
      <c r="K111" s="64">
        <f t="shared" si="84"/>
        <v>439.29</v>
      </c>
      <c r="L111" s="98">
        <f t="shared" si="85"/>
        <v>0</v>
      </c>
      <c r="M111" s="99" t="str">
        <f t="shared" si="86"/>
        <v/>
      </c>
      <c r="N111" s="67" t="str">
        <f t="shared" si="87"/>
        <v/>
      </c>
      <c r="O111" s="71" t="str">
        <f t="shared" si="88"/>
        <v/>
      </c>
      <c r="P111" s="95" t="str">
        <f t="shared" si="89"/>
        <v/>
      </c>
      <c r="Q111" s="70">
        <f t="shared" si="90"/>
        <v>0</v>
      </c>
      <c r="R111" s="100">
        <f t="shared" si="91"/>
        <v>0</v>
      </c>
      <c r="S111" s="101" t="str">
        <f t="shared" si="92"/>
        <v/>
      </c>
      <c r="U111" s="64">
        <f t="shared" si="93"/>
        <v>439.29</v>
      </c>
      <c r="V111" s="98">
        <f t="shared" si="94"/>
        <v>293079.13342242502</v>
      </c>
      <c r="W111" s="99" t="str">
        <f t="shared" si="95"/>
        <v/>
      </c>
      <c r="X111" s="67">
        <f t="shared" si="96"/>
        <v>0</v>
      </c>
      <c r="Y111" s="71" t="str">
        <f t="shared" si="97"/>
        <v/>
      </c>
      <c r="Z111" s="95" t="str">
        <f t="shared" si="98"/>
        <v/>
      </c>
      <c r="AA111" s="70">
        <f t="shared" si="99"/>
        <v>303801.92459405126</v>
      </c>
      <c r="AB111" s="100">
        <f t="shared" si="100"/>
        <v>10722.791171626246</v>
      </c>
      <c r="AC111" s="101">
        <f t="shared" si="101"/>
        <v>3.6586675572604206E-2</v>
      </c>
      <c r="AD111" s="71">
        <f t="shared" si="102"/>
        <v>0</v>
      </c>
      <c r="AE111" s="70">
        <f t="shared" si="103"/>
        <v>303801.92459405126</v>
      </c>
      <c r="AG111" s="17"/>
      <c r="AH111" s="17"/>
    </row>
    <row r="112" spans="2:34" x14ac:dyDescent="0.2">
      <c r="B112" s="95">
        <v>2091</v>
      </c>
      <c r="C112" s="71" t="s">
        <v>295</v>
      </c>
      <c r="D112" s="95" t="s">
        <v>159</v>
      </c>
      <c r="E112" s="96">
        <f t="shared" si="78"/>
        <v>1968.0389</v>
      </c>
      <c r="F112" s="96">
        <f t="shared" si="79"/>
        <v>56.822499999999998</v>
      </c>
      <c r="G112" s="64">
        <f t="shared" si="80"/>
        <v>2024.8614</v>
      </c>
      <c r="H112" s="97">
        <f t="shared" si="81"/>
        <v>0</v>
      </c>
      <c r="I112" s="97">
        <f t="shared" si="82"/>
        <v>0</v>
      </c>
      <c r="J112" s="97">
        <f t="shared" si="83"/>
        <v>0</v>
      </c>
      <c r="K112" s="64">
        <f t="shared" si="84"/>
        <v>2024.8614</v>
      </c>
      <c r="L112" s="98">
        <f t="shared" si="85"/>
        <v>0</v>
      </c>
      <c r="M112" s="99" t="str">
        <f t="shared" si="86"/>
        <v/>
      </c>
      <c r="N112" s="67" t="str">
        <f t="shared" si="87"/>
        <v/>
      </c>
      <c r="O112" s="71" t="str">
        <f t="shared" si="88"/>
        <v/>
      </c>
      <c r="P112" s="95" t="str">
        <f t="shared" si="89"/>
        <v/>
      </c>
      <c r="Q112" s="70">
        <f t="shared" si="90"/>
        <v>0</v>
      </c>
      <c r="R112" s="100">
        <f t="shared" si="91"/>
        <v>0</v>
      </c>
      <c r="S112" s="101" t="str">
        <f t="shared" si="92"/>
        <v/>
      </c>
      <c r="U112" s="64">
        <f t="shared" si="93"/>
        <v>2024.8614</v>
      </c>
      <c r="V112" s="98">
        <f t="shared" si="94"/>
        <v>1350917.6726365688</v>
      </c>
      <c r="W112" s="99" t="str">
        <f t="shared" si="95"/>
        <v/>
      </c>
      <c r="X112" s="67">
        <f t="shared" si="96"/>
        <v>0</v>
      </c>
      <c r="Y112" s="71" t="str">
        <f t="shared" si="97"/>
        <v/>
      </c>
      <c r="Z112" s="95" t="str">
        <f t="shared" si="98"/>
        <v/>
      </c>
      <c r="AA112" s="70">
        <f t="shared" si="99"/>
        <v>1400343.2592506204</v>
      </c>
      <c r="AB112" s="100">
        <f t="shared" si="100"/>
        <v>49425.586614051601</v>
      </c>
      <c r="AC112" s="101">
        <f t="shared" si="101"/>
        <v>3.6586675572604151E-2</v>
      </c>
      <c r="AD112" s="71">
        <f t="shared" si="102"/>
        <v>0</v>
      </c>
      <c r="AE112" s="70">
        <f t="shared" si="103"/>
        <v>1400343.2592506204</v>
      </c>
      <c r="AG112" s="17"/>
      <c r="AH112" s="17"/>
    </row>
    <row r="113" spans="2:34" x14ac:dyDescent="0.2">
      <c r="B113" s="95">
        <v>2109</v>
      </c>
      <c r="C113" s="71" t="s">
        <v>298</v>
      </c>
      <c r="D113" s="95" t="s">
        <v>160</v>
      </c>
      <c r="E113" s="96">
        <f t="shared" si="78"/>
        <v>28.79</v>
      </c>
      <c r="F113" s="96">
        <f t="shared" si="79"/>
        <v>0.25</v>
      </c>
      <c r="G113" s="64">
        <f t="shared" si="80"/>
        <v>29.04</v>
      </c>
      <c r="H113" s="97">
        <f t="shared" si="81"/>
        <v>0</v>
      </c>
      <c r="I113" s="97">
        <f t="shared" si="82"/>
        <v>0</v>
      </c>
      <c r="J113" s="97">
        <f t="shared" si="83"/>
        <v>0</v>
      </c>
      <c r="K113" s="64">
        <f t="shared" si="84"/>
        <v>29.04</v>
      </c>
      <c r="L113" s="98">
        <f t="shared" si="85"/>
        <v>0</v>
      </c>
      <c r="M113" s="99" t="str">
        <f t="shared" si="86"/>
        <v>Yes</v>
      </c>
      <c r="N113" s="67">
        <f t="shared" si="87"/>
        <v>20.96</v>
      </c>
      <c r="O113" s="71">
        <f t="shared" si="88"/>
        <v>0</v>
      </c>
      <c r="P113" s="95">
        <f t="shared" si="89"/>
        <v>50</v>
      </c>
      <c r="Q113" s="70">
        <f t="shared" si="90"/>
        <v>0</v>
      </c>
      <c r="R113" s="100">
        <f t="shared" si="91"/>
        <v>0</v>
      </c>
      <c r="S113" s="101" t="str">
        <f t="shared" si="92"/>
        <v/>
      </c>
      <c r="U113" s="64">
        <f t="shared" si="93"/>
        <v>29.04</v>
      </c>
      <c r="V113" s="98">
        <f t="shared" si="94"/>
        <v>19374.486181308981</v>
      </c>
      <c r="W113" s="99" t="str">
        <f t="shared" si="95"/>
        <v>Yes</v>
      </c>
      <c r="X113" s="67">
        <f t="shared" si="96"/>
        <v>20.96</v>
      </c>
      <c r="Y113" s="71">
        <f t="shared" si="97"/>
        <v>34578.743494508322</v>
      </c>
      <c r="Z113" s="95">
        <f t="shared" si="98"/>
        <v>50</v>
      </c>
      <c r="AA113" s="70">
        <f t="shared" si="99"/>
        <v>34578.743494508322</v>
      </c>
      <c r="AB113" s="100">
        <f t="shared" si="100"/>
        <v>15204.257313199341</v>
      </c>
      <c r="AC113" s="101">
        <f t="shared" si="101"/>
        <v>0.78475667281784445</v>
      </c>
      <c r="AD113" s="71">
        <f t="shared" si="102"/>
        <v>0</v>
      </c>
      <c r="AE113" s="70">
        <f t="shared" si="103"/>
        <v>34578.743494508322</v>
      </c>
      <c r="AG113" s="17"/>
      <c r="AH113" s="17"/>
    </row>
    <row r="114" spans="2:34" x14ac:dyDescent="0.2">
      <c r="B114" s="7">
        <v>5218</v>
      </c>
      <c r="C114" s="7" t="s">
        <v>302</v>
      </c>
      <c r="D114" s="7" t="s">
        <v>326</v>
      </c>
      <c r="E114" s="96"/>
      <c r="F114" s="96"/>
      <c r="G114" s="64"/>
      <c r="H114" s="97"/>
      <c r="I114" s="97"/>
      <c r="J114" s="97"/>
      <c r="K114" s="64"/>
      <c r="L114" s="98"/>
      <c r="M114" s="99"/>
      <c r="N114" s="67"/>
      <c r="O114" s="71"/>
      <c r="P114" s="95"/>
      <c r="Q114" s="70"/>
      <c r="R114" s="100"/>
      <c r="S114" s="101"/>
      <c r="U114" s="64"/>
      <c r="V114" s="98"/>
      <c r="W114" s="99"/>
      <c r="X114" s="67"/>
      <c r="Y114" s="71"/>
      <c r="Z114" s="95"/>
      <c r="AA114" s="70"/>
      <c r="AB114" s="100"/>
      <c r="AC114" s="101"/>
      <c r="AD114" s="71"/>
      <c r="AE114" s="70">
        <v>117610.0591435574</v>
      </c>
      <c r="AG114" s="17"/>
      <c r="AH114" s="17"/>
    </row>
    <row r="115" spans="2:34" x14ac:dyDescent="0.2">
      <c r="B115" s="7">
        <v>5205</v>
      </c>
      <c r="C115" s="7" t="s">
        <v>290</v>
      </c>
      <c r="D115" s="7" t="s">
        <v>318</v>
      </c>
      <c r="E115" s="96"/>
      <c r="F115" s="96"/>
      <c r="G115" s="64"/>
      <c r="H115" s="97"/>
      <c r="I115" s="97"/>
      <c r="J115" s="97"/>
      <c r="K115" s="64"/>
      <c r="L115" s="98"/>
      <c r="M115" s="99"/>
      <c r="N115" s="67"/>
      <c r="O115" s="71"/>
      <c r="P115" s="95"/>
      <c r="Q115" s="70"/>
      <c r="R115" s="100"/>
      <c r="S115" s="101"/>
      <c r="U115" s="64"/>
      <c r="V115" s="98"/>
      <c r="W115" s="99"/>
      <c r="X115" s="67"/>
      <c r="Y115" s="71"/>
      <c r="Z115" s="95"/>
      <c r="AA115" s="70"/>
      <c r="AB115" s="100"/>
      <c r="AC115" s="101"/>
      <c r="AD115" s="71"/>
      <c r="AE115" s="70">
        <v>342608.55976078386</v>
      </c>
      <c r="AG115" s="17"/>
      <c r="AH115" s="17"/>
    </row>
    <row r="116" spans="2:34" x14ac:dyDescent="0.2">
      <c r="B116" s="95">
        <v>2057</v>
      </c>
      <c r="C116" s="71" t="s">
        <v>293</v>
      </c>
      <c r="D116" s="95" t="s">
        <v>44</v>
      </c>
      <c r="E116" s="96">
        <f t="shared" ref="E116:E122" si="104">IF(ISNA(VLOOKUP($B116,SSFQ,134,FALSE)),0,VLOOKUP($B116,SSFQ,134,FALSE))</f>
        <v>8310.6592999999993</v>
      </c>
      <c r="F116" s="96">
        <f t="shared" ref="F116:F122" si="105">IF(ISNA(VLOOKUP($B116,SSFQ,118,FALSE)),0,VLOOKUP($B116,SSFQ,118,FALSE))*0.25</f>
        <v>336.75749999999999</v>
      </c>
      <c r="G116" s="64">
        <f t="shared" ref="G116:G122" si="106">E116+F116</f>
        <v>8647.4167999999991</v>
      </c>
      <c r="H116" s="97">
        <f t="shared" ref="H116:H122" si="107">-IF(ISNA(VLOOKUP($B116,Virt,5,FALSE)),0,VLOOKUP($B116,Virt,5,FALSE))</f>
        <v>0</v>
      </c>
      <c r="I116" s="97">
        <f t="shared" ref="I116:I122" si="108">-IF(ISNA(VLOOKUP($B116,Indy_pivot,2,FALSE)),0,VLOOKUP($B116,Indy_pivot,2,FALSE))</f>
        <v>0</v>
      </c>
      <c r="J116" s="97">
        <f t="shared" ref="J116:J122" si="109">-IF(ISNA(VLOOKUP($B116,NonPar,5,FALSE)),0,VLOOKUP($B116,NonPar,5,FALSE))</f>
        <v>0</v>
      </c>
      <c r="K116" s="64">
        <f t="shared" ref="K116:K122" si="110">$G116+$H116+$I116+$J116</f>
        <v>8647.4167999999991</v>
      </c>
      <c r="L116" s="98">
        <f t="shared" ref="L116:L122" si="111">K116*$D$16</f>
        <v>0</v>
      </c>
      <c r="M116" s="99" t="str">
        <f t="shared" ref="M116:M122" si="112">IF(K116=0,"",IF(K116&lt;$W$16,"Yes",""))</f>
        <v/>
      </c>
      <c r="N116" s="67" t="str">
        <f t="shared" ref="N116:N122" si="113">IF(K116=0,"",IF(K116&lt;$W$16,$W$16-K116,""))</f>
        <v/>
      </c>
      <c r="O116" s="71" t="str">
        <f t="shared" ref="O116:O122" si="114">IF(K116=0,"",IF(K116&lt;$M$16,(K116+N116)*$Q$16,""))</f>
        <v/>
      </c>
      <c r="P116" s="95" t="str">
        <f t="shared" ref="P116:P122" si="115">IF(K116=0,"",IF(K116&lt;$W$16,(K116+N116),""))</f>
        <v/>
      </c>
      <c r="Q116" s="70">
        <f t="shared" ref="Q116:Q122" si="116">MAX(O116,(K116*$Q$16))</f>
        <v>0</v>
      </c>
      <c r="R116" s="100">
        <f t="shared" ref="R116:R122" si="117">IF(Q116=0,0,(Q116-L116))</f>
        <v>0</v>
      </c>
      <c r="S116" s="101" t="str">
        <f t="shared" ref="S116:S122" si="118">IF(R116=0,"",(R116/L116))</f>
        <v/>
      </c>
      <c r="U116" s="64">
        <f t="shared" ref="U116:U122" si="119">$G116+$H116+$I116+$J116</f>
        <v>8647.4167999999991</v>
      </c>
      <c r="V116" s="98">
        <f t="shared" ref="V116:V122" si="120">U116*$E$16</f>
        <v>5769258.1713367458</v>
      </c>
      <c r="W116" s="99" t="str">
        <f t="shared" ref="W116:W122" si="121">IF(U116=0,"",IF(U116&lt;$W$16,"Yes",""))</f>
        <v/>
      </c>
      <c r="X116" s="67">
        <f t="shared" ref="X116:X122" si="122">IF(U116=0,0,IF(U116&lt;$W$16,$W$16-U116,0))</f>
        <v>0</v>
      </c>
      <c r="Y116" s="71" t="str">
        <f t="shared" ref="Y116:Y122" si="123">IF(U116=0,"",IF(U116&lt;$W$16,(U116+X116)*$AA$16,""))</f>
        <v/>
      </c>
      <c r="Z116" s="95" t="str">
        <f t="shared" ref="Z116:Z122" si="124">IF(U116=0,"",IF(U116&lt;$W$16,(U116+X116),""))</f>
        <v/>
      </c>
      <c r="AA116" s="70">
        <f t="shared" ref="AA116:AA122" si="125">MAX(Y116,(U116*$AA$16))</f>
        <v>5980336.1483460395</v>
      </c>
      <c r="AB116" s="100">
        <f t="shared" ref="AB116:AB122" si="126">IF(AA116=0,"",(AA116-V116))</f>
        <v>211077.97700929362</v>
      </c>
      <c r="AC116" s="101">
        <f t="shared" ref="AC116:AC122" si="127">IF(AB116="","",(AB116/V116))</f>
        <v>3.6586675572604255E-2</v>
      </c>
      <c r="AD116" s="71">
        <f t="shared" ref="AD116:AD122" si="128">IF(AA116=0,0,(U116+X116)/$AA$14)*$E$13</f>
        <v>0</v>
      </c>
      <c r="AE116" s="70">
        <f t="shared" ref="AE116:AE122" si="129">AA116+AD116</f>
        <v>5980336.1483460395</v>
      </c>
      <c r="AG116" s="17"/>
      <c r="AH116" s="17"/>
    </row>
    <row r="117" spans="2:34" x14ac:dyDescent="0.2">
      <c r="B117" s="95">
        <v>2056</v>
      </c>
      <c r="C117" s="71" t="s">
        <v>293</v>
      </c>
      <c r="D117" s="95" t="s">
        <v>65</v>
      </c>
      <c r="E117" s="96">
        <f t="shared" si="104"/>
        <v>3627.3724000000002</v>
      </c>
      <c r="F117" s="96">
        <f t="shared" si="105"/>
        <v>216.23500000000001</v>
      </c>
      <c r="G117" s="64">
        <f t="shared" si="106"/>
        <v>3843.6074000000003</v>
      </c>
      <c r="H117" s="97">
        <f t="shared" si="107"/>
        <v>0</v>
      </c>
      <c r="I117" s="97">
        <f t="shared" si="108"/>
        <v>0</v>
      </c>
      <c r="J117" s="97">
        <f t="shared" si="109"/>
        <v>0</v>
      </c>
      <c r="K117" s="64">
        <f t="shared" si="110"/>
        <v>3843.6074000000003</v>
      </c>
      <c r="L117" s="98">
        <f t="shared" si="111"/>
        <v>0</v>
      </c>
      <c r="M117" s="99" t="str">
        <f t="shared" si="112"/>
        <v/>
      </c>
      <c r="N117" s="67" t="str">
        <f t="shared" si="113"/>
        <v/>
      </c>
      <c r="O117" s="71" t="str">
        <f t="shared" si="114"/>
        <v/>
      </c>
      <c r="P117" s="95" t="str">
        <f t="shared" si="115"/>
        <v/>
      </c>
      <c r="Q117" s="70">
        <f t="shared" si="116"/>
        <v>0</v>
      </c>
      <c r="R117" s="100">
        <f t="shared" si="117"/>
        <v>0</v>
      </c>
      <c r="S117" s="101" t="str">
        <f t="shared" si="118"/>
        <v/>
      </c>
      <c r="U117" s="64">
        <f t="shared" si="119"/>
        <v>3843.6074000000003</v>
      </c>
      <c r="V117" s="98">
        <f t="shared" si="120"/>
        <v>2564322.2609392889</v>
      </c>
      <c r="W117" s="99" t="str">
        <f t="shared" si="121"/>
        <v/>
      </c>
      <c r="X117" s="67">
        <f t="shared" si="122"/>
        <v>0</v>
      </c>
      <c r="Y117" s="71" t="str">
        <f t="shared" si="123"/>
        <v/>
      </c>
      <c r="Z117" s="95" t="str">
        <f t="shared" si="124"/>
        <v/>
      </c>
      <c r="AA117" s="70">
        <f t="shared" si="125"/>
        <v>2658142.2875638814</v>
      </c>
      <c r="AB117" s="100">
        <f t="shared" si="126"/>
        <v>93820.026624592487</v>
      </c>
      <c r="AC117" s="101">
        <f t="shared" si="127"/>
        <v>3.6586675572604137E-2</v>
      </c>
      <c r="AD117" s="71">
        <f t="shared" si="128"/>
        <v>0</v>
      </c>
      <c r="AE117" s="70">
        <f t="shared" si="129"/>
        <v>2658142.2875638814</v>
      </c>
      <c r="AG117" s="17"/>
      <c r="AH117" s="17"/>
    </row>
    <row r="118" spans="2:34" x14ac:dyDescent="0.2">
      <c r="B118" s="95">
        <v>2262</v>
      </c>
      <c r="C118" s="71" t="s">
        <v>279</v>
      </c>
      <c r="D118" s="95" t="s">
        <v>84</v>
      </c>
      <c r="E118" s="96">
        <f t="shared" si="104"/>
        <v>659.83450000000005</v>
      </c>
      <c r="F118" s="96">
        <f t="shared" si="105"/>
        <v>13.435</v>
      </c>
      <c r="G118" s="64">
        <f t="shared" si="106"/>
        <v>673.26949999999999</v>
      </c>
      <c r="H118" s="97">
        <f t="shared" si="107"/>
        <v>0</v>
      </c>
      <c r="I118" s="97">
        <f t="shared" si="108"/>
        <v>0</v>
      </c>
      <c r="J118" s="97">
        <f t="shared" si="109"/>
        <v>0</v>
      </c>
      <c r="K118" s="64">
        <f t="shared" si="110"/>
        <v>673.26949999999999</v>
      </c>
      <c r="L118" s="98">
        <f t="shared" si="111"/>
        <v>0</v>
      </c>
      <c r="M118" s="99" t="str">
        <f t="shared" si="112"/>
        <v/>
      </c>
      <c r="N118" s="67" t="str">
        <f t="shared" si="113"/>
        <v/>
      </c>
      <c r="O118" s="71" t="str">
        <f t="shared" si="114"/>
        <v/>
      </c>
      <c r="P118" s="95" t="str">
        <f t="shared" si="115"/>
        <v/>
      </c>
      <c r="Q118" s="70">
        <f t="shared" si="116"/>
        <v>0</v>
      </c>
      <c r="R118" s="100">
        <f t="shared" si="117"/>
        <v>0</v>
      </c>
      <c r="S118" s="101" t="str">
        <f t="shared" si="118"/>
        <v/>
      </c>
      <c r="U118" s="64">
        <f t="shared" si="119"/>
        <v>673.26949999999999</v>
      </c>
      <c r="V118" s="98">
        <f t="shared" si="120"/>
        <v>449182.18402365036</v>
      </c>
      <c r="W118" s="99" t="str">
        <f t="shared" si="121"/>
        <v/>
      </c>
      <c r="X118" s="67">
        <f t="shared" si="122"/>
        <v>0</v>
      </c>
      <c r="Y118" s="71" t="str">
        <f t="shared" si="123"/>
        <v/>
      </c>
      <c r="Z118" s="95" t="str">
        <f t="shared" si="124"/>
        <v/>
      </c>
      <c r="AA118" s="70">
        <f t="shared" si="125"/>
        <v>465616.26686351746</v>
      </c>
      <c r="AB118" s="100">
        <f t="shared" si="126"/>
        <v>16434.0828398671</v>
      </c>
      <c r="AC118" s="101">
        <f t="shared" si="127"/>
        <v>3.6586675572604213E-2</v>
      </c>
      <c r="AD118" s="71">
        <f t="shared" si="128"/>
        <v>0</v>
      </c>
      <c r="AE118" s="70">
        <f t="shared" si="129"/>
        <v>465616.26686351746</v>
      </c>
      <c r="AG118" s="17"/>
      <c r="AH118" s="17"/>
    </row>
    <row r="119" spans="2:34" x14ac:dyDescent="0.2">
      <c r="B119" s="95">
        <v>2212</v>
      </c>
      <c r="C119" s="71" t="s">
        <v>307</v>
      </c>
      <c r="D119" s="95" t="s">
        <v>66</v>
      </c>
      <c r="E119" s="96">
        <f t="shared" si="104"/>
        <v>2726.3222000000001</v>
      </c>
      <c r="F119" s="96">
        <f t="shared" si="105"/>
        <v>96.885000000000005</v>
      </c>
      <c r="G119" s="64">
        <f t="shared" si="106"/>
        <v>2823.2072000000003</v>
      </c>
      <c r="H119" s="97">
        <f t="shared" si="107"/>
        <v>0</v>
      </c>
      <c r="I119" s="97">
        <f t="shared" si="108"/>
        <v>0</v>
      </c>
      <c r="J119" s="97">
        <f t="shared" si="109"/>
        <v>0</v>
      </c>
      <c r="K119" s="64">
        <f t="shared" si="110"/>
        <v>2823.2072000000003</v>
      </c>
      <c r="L119" s="98">
        <f t="shared" si="111"/>
        <v>0</v>
      </c>
      <c r="M119" s="99" t="str">
        <f t="shared" si="112"/>
        <v/>
      </c>
      <c r="N119" s="67" t="str">
        <f t="shared" si="113"/>
        <v/>
      </c>
      <c r="O119" s="71" t="str">
        <f t="shared" si="114"/>
        <v/>
      </c>
      <c r="P119" s="95" t="str">
        <f t="shared" si="115"/>
        <v/>
      </c>
      <c r="Q119" s="70">
        <f t="shared" si="116"/>
        <v>0</v>
      </c>
      <c r="R119" s="100">
        <f t="shared" si="117"/>
        <v>0</v>
      </c>
      <c r="S119" s="101" t="str">
        <f t="shared" si="118"/>
        <v/>
      </c>
      <c r="U119" s="64">
        <f t="shared" si="119"/>
        <v>2823.2072000000003</v>
      </c>
      <c r="V119" s="98">
        <f t="shared" si="120"/>
        <v>1883546.4491519292</v>
      </c>
      <c r="W119" s="99" t="str">
        <f t="shared" si="121"/>
        <v/>
      </c>
      <c r="X119" s="67">
        <f t="shared" si="122"/>
        <v>0</v>
      </c>
      <c r="Y119" s="71" t="str">
        <f t="shared" si="123"/>
        <v/>
      </c>
      <c r="Z119" s="95" t="str">
        <f t="shared" si="124"/>
        <v/>
      </c>
      <c r="AA119" s="70">
        <f t="shared" si="125"/>
        <v>1952459.1520129815</v>
      </c>
      <c r="AB119" s="100">
        <f t="shared" si="126"/>
        <v>68912.702861052239</v>
      </c>
      <c r="AC119" s="101">
        <f t="shared" si="127"/>
        <v>3.6586675572604185E-2</v>
      </c>
      <c r="AD119" s="71">
        <f t="shared" si="128"/>
        <v>0</v>
      </c>
      <c r="AE119" s="70">
        <f t="shared" si="129"/>
        <v>1952459.1520129815</v>
      </c>
      <c r="AG119" s="17"/>
      <c r="AH119" s="17"/>
    </row>
    <row r="120" spans="2:34" x14ac:dyDescent="0.2">
      <c r="B120" s="95">
        <v>2059</v>
      </c>
      <c r="C120" s="71" t="s">
        <v>294</v>
      </c>
      <c r="D120" s="95" t="s">
        <v>162</v>
      </c>
      <c r="E120" s="96">
        <f t="shared" si="104"/>
        <v>1009.4764</v>
      </c>
      <c r="F120" s="96">
        <f t="shared" si="105"/>
        <v>40.75</v>
      </c>
      <c r="G120" s="64">
        <f t="shared" si="106"/>
        <v>1050.2264</v>
      </c>
      <c r="H120" s="97">
        <f t="shared" si="107"/>
        <v>0</v>
      </c>
      <c r="I120" s="97">
        <f t="shared" si="108"/>
        <v>0</v>
      </c>
      <c r="J120" s="97">
        <f t="shared" si="109"/>
        <v>0</v>
      </c>
      <c r="K120" s="64">
        <f t="shared" si="110"/>
        <v>1050.2264</v>
      </c>
      <c r="L120" s="98">
        <f t="shared" si="111"/>
        <v>0</v>
      </c>
      <c r="M120" s="99" t="str">
        <f t="shared" si="112"/>
        <v/>
      </c>
      <c r="N120" s="67" t="str">
        <f t="shared" si="113"/>
        <v/>
      </c>
      <c r="O120" s="71" t="str">
        <f t="shared" si="114"/>
        <v/>
      </c>
      <c r="P120" s="95" t="str">
        <f t="shared" si="115"/>
        <v/>
      </c>
      <c r="Q120" s="70">
        <f t="shared" si="116"/>
        <v>0</v>
      </c>
      <c r="R120" s="100">
        <f t="shared" si="117"/>
        <v>0</v>
      </c>
      <c r="S120" s="101" t="str">
        <f t="shared" si="118"/>
        <v/>
      </c>
      <c r="U120" s="64">
        <f t="shared" si="119"/>
        <v>1050.2264</v>
      </c>
      <c r="V120" s="98">
        <f t="shared" si="120"/>
        <v>700674.82348642836</v>
      </c>
      <c r="W120" s="99" t="str">
        <f t="shared" si="121"/>
        <v/>
      </c>
      <c r="X120" s="67">
        <f t="shared" si="122"/>
        <v>0</v>
      </c>
      <c r="Y120" s="71" t="str">
        <f t="shared" si="123"/>
        <v/>
      </c>
      <c r="Z120" s="95" t="str">
        <f t="shared" si="124"/>
        <v/>
      </c>
      <c r="AA120" s="70">
        <f t="shared" si="125"/>
        <v>726310.185935218</v>
      </c>
      <c r="AB120" s="100">
        <f t="shared" si="126"/>
        <v>25635.362448789645</v>
      </c>
      <c r="AC120" s="101">
        <f t="shared" si="127"/>
        <v>3.6586675572604165E-2</v>
      </c>
      <c r="AD120" s="71">
        <f t="shared" si="128"/>
        <v>0</v>
      </c>
      <c r="AE120" s="70">
        <f t="shared" si="129"/>
        <v>726310.185935218</v>
      </c>
      <c r="AG120" s="17"/>
      <c r="AH120" s="17"/>
    </row>
    <row r="121" spans="2:34" x14ac:dyDescent="0.2">
      <c r="B121" s="95">
        <v>1923</v>
      </c>
      <c r="C121" s="71" t="s">
        <v>278</v>
      </c>
      <c r="D121" s="95" t="s">
        <v>163</v>
      </c>
      <c r="E121" s="96">
        <f t="shared" si="104"/>
        <v>7884.0649999999996</v>
      </c>
      <c r="F121" s="96">
        <f t="shared" si="105"/>
        <v>69.63</v>
      </c>
      <c r="G121" s="64">
        <f t="shared" si="106"/>
        <v>7953.6949999999997</v>
      </c>
      <c r="H121" s="97">
        <f t="shared" si="107"/>
        <v>0</v>
      </c>
      <c r="I121" s="97">
        <f t="shared" si="108"/>
        <v>0</v>
      </c>
      <c r="J121" s="97">
        <f t="shared" si="109"/>
        <v>0</v>
      </c>
      <c r="K121" s="64">
        <f t="shared" si="110"/>
        <v>7953.6949999999997</v>
      </c>
      <c r="L121" s="98">
        <f t="shared" si="111"/>
        <v>0</v>
      </c>
      <c r="M121" s="99" t="str">
        <f t="shared" si="112"/>
        <v/>
      </c>
      <c r="N121" s="67" t="str">
        <f t="shared" si="113"/>
        <v/>
      </c>
      <c r="O121" s="71" t="str">
        <f t="shared" si="114"/>
        <v/>
      </c>
      <c r="P121" s="95" t="str">
        <f t="shared" si="115"/>
        <v/>
      </c>
      <c r="Q121" s="70">
        <f t="shared" si="116"/>
        <v>0</v>
      </c>
      <c r="R121" s="100">
        <f t="shared" si="117"/>
        <v>0</v>
      </c>
      <c r="S121" s="101" t="str">
        <f t="shared" si="118"/>
        <v/>
      </c>
      <c r="U121" s="64">
        <f t="shared" si="119"/>
        <v>7953.6949999999997</v>
      </c>
      <c r="V121" s="98">
        <f t="shared" si="120"/>
        <v>5306430.9183142679</v>
      </c>
      <c r="W121" s="99" t="str">
        <f t="shared" si="121"/>
        <v/>
      </c>
      <c r="X121" s="67">
        <f t="shared" si="122"/>
        <v>0</v>
      </c>
      <c r="Y121" s="71" t="str">
        <f t="shared" si="123"/>
        <v/>
      </c>
      <c r="Z121" s="95" t="str">
        <f t="shared" si="124"/>
        <v/>
      </c>
      <c r="AA121" s="70">
        <f t="shared" si="125"/>
        <v>5500575.5847710678</v>
      </c>
      <c r="AB121" s="100">
        <f t="shared" si="126"/>
        <v>194144.66645679995</v>
      </c>
      <c r="AC121" s="101">
        <f t="shared" si="127"/>
        <v>3.6586675572604137E-2</v>
      </c>
      <c r="AD121" s="71">
        <f t="shared" si="128"/>
        <v>0</v>
      </c>
      <c r="AE121" s="70">
        <f t="shared" si="129"/>
        <v>5500575.5847710678</v>
      </c>
      <c r="AG121" s="17"/>
      <c r="AH121" s="17"/>
    </row>
    <row r="122" spans="2:34" x14ac:dyDescent="0.2">
      <c r="B122" s="95">
        <v>2101</v>
      </c>
      <c r="C122" s="71" t="s">
        <v>297</v>
      </c>
      <c r="D122" s="95" t="s">
        <v>164</v>
      </c>
      <c r="E122" s="96">
        <f t="shared" si="104"/>
        <v>4937.8348999999998</v>
      </c>
      <c r="F122" s="96">
        <f t="shared" si="105"/>
        <v>179.785</v>
      </c>
      <c r="G122" s="64">
        <f t="shared" si="106"/>
        <v>5117.6198999999997</v>
      </c>
      <c r="H122" s="97">
        <f t="shared" si="107"/>
        <v>0</v>
      </c>
      <c r="I122" s="97">
        <f t="shared" si="108"/>
        <v>0</v>
      </c>
      <c r="J122" s="97">
        <f t="shared" si="109"/>
        <v>0</v>
      </c>
      <c r="K122" s="64">
        <f t="shared" si="110"/>
        <v>5117.6198999999997</v>
      </c>
      <c r="L122" s="98">
        <f t="shared" si="111"/>
        <v>0</v>
      </c>
      <c r="M122" s="99" t="str">
        <f t="shared" si="112"/>
        <v/>
      </c>
      <c r="N122" s="67" t="str">
        <f t="shared" si="113"/>
        <v/>
      </c>
      <c r="O122" s="71" t="str">
        <f t="shared" si="114"/>
        <v/>
      </c>
      <c r="P122" s="95" t="str">
        <f t="shared" si="115"/>
        <v/>
      </c>
      <c r="Q122" s="70">
        <f t="shared" si="116"/>
        <v>0</v>
      </c>
      <c r="R122" s="100">
        <f t="shared" si="117"/>
        <v>0</v>
      </c>
      <c r="S122" s="101" t="str">
        <f t="shared" si="118"/>
        <v/>
      </c>
      <c r="U122" s="64">
        <f t="shared" si="119"/>
        <v>5117.6198999999997</v>
      </c>
      <c r="V122" s="98">
        <f t="shared" si="120"/>
        <v>3414299.4501977218</v>
      </c>
      <c r="W122" s="99" t="str">
        <f t="shared" si="121"/>
        <v/>
      </c>
      <c r="X122" s="67">
        <f t="shared" si="122"/>
        <v>0</v>
      </c>
      <c r="Y122" s="71" t="str">
        <f t="shared" si="123"/>
        <v/>
      </c>
      <c r="Z122" s="95" t="str">
        <f t="shared" si="124"/>
        <v/>
      </c>
      <c r="AA122" s="70">
        <f t="shared" si="125"/>
        <v>3539217.3164898269</v>
      </c>
      <c r="AB122" s="100">
        <f t="shared" si="126"/>
        <v>124917.86629210506</v>
      </c>
      <c r="AC122" s="101">
        <f t="shared" si="127"/>
        <v>3.6586675572604234E-2</v>
      </c>
      <c r="AD122" s="71">
        <f t="shared" si="128"/>
        <v>0</v>
      </c>
      <c r="AE122" s="70">
        <f t="shared" si="129"/>
        <v>3539217.3164898269</v>
      </c>
      <c r="AG122" s="17"/>
      <c r="AH122" s="17"/>
    </row>
    <row r="123" spans="2:34" x14ac:dyDescent="0.2">
      <c r="B123" s="7">
        <v>3240</v>
      </c>
      <c r="C123" s="7" t="s">
        <v>296</v>
      </c>
      <c r="D123" s="7" t="s">
        <v>322</v>
      </c>
      <c r="E123" s="96"/>
      <c r="F123" s="96"/>
      <c r="G123" s="64"/>
      <c r="H123" s="97"/>
      <c r="I123" s="97"/>
      <c r="J123" s="97"/>
      <c r="K123" s="64"/>
      <c r="L123" s="98"/>
      <c r="M123" s="99"/>
      <c r="N123" s="67"/>
      <c r="O123" s="71"/>
      <c r="P123" s="95"/>
      <c r="Q123" s="70"/>
      <c r="R123" s="100"/>
      <c r="S123" s="101"/>
      <c r="U123" s="64"/>
      <c r="V123" s="98"/>
      <c r="W123" s="99"/>
      <c r="X123" s="67"/>
      <c r="Y123" s="71"/>
      <c r="Z123" s="95"/>
      <c r="AA123" s="70"/>
      <c r="AB123" s="100"/>
      <c r="AC123" s="101"/>
      <c r="AD123" s="71"/>
      <c r="AE123" s="70">
        <v>37232.333715992296</v>
      </c>
      <c r="AG123" s="17"/>
      <c r="AH123" s="17"/>
    </row>
    <row r="124" spans="2:34" x14ac:dyDescent="0.2">
      <c r="B124" s="95">
        <v>2097</v>
      </c>
      <c r="C124" s="71" t="s">
        <v>296</v>
      </c>
      <c r="D124" s="95" t="s">
        <v>37</v>
      </c>
      <c r="E124" s="96">
        <f t="shared" ref="E124:E143" si="130">IF(ISNA(VLOOKUP($B124,SSFQ,134,FALSE)),0,VLOOKUP($B124,SSFQ,134,FALSE))</f>
        <v>7010.1048000000001</v>
      </c>
      <c r="F124" s="96">
        <f t="shared" ref="F124:F143" si="131">IF(ISNA(VLOOKUP($B124,SSFQ,118,FALSE)),0,VLOOKUP($B124,SSFQ,118,FALSE))*0.25</f>
        <v>303.83499999999998</v>
      </c>
      <c r="G124" s="64">
        <f t="shared" ref="G124:G143" si="132">E124+F124</f>
        <v>7313.9398000000001</v>
      </c>
      <c r="H124" s="97">
        <f t="shared" ref="H124:H143" si="133">-IF(ISNA(VLOOKUP($B124,Virt,5,FALSE)),0,VLOOKUP($B124,Virt,5,FALSE))</f>
        <v>0</v>
      </c>
      <c r="I124" s="97">
        <f t="shared" ref="I124:I143" si="134">-IF(ISNA(VLOOKUP($B124,Indy_pivot,2,FALSE)),0,VLOOKUP($B124,Indy_pivot,2,FALSE))</f>
        <v>-249.51499999999999</v>
      </c>
      <c r="J124" s="97">
        <f t="shared" ref="J124:J143" si="135">-IF(ISNA(VLOOKUP($B124,NonPar,5,FALSE)),0,VLOOKUP($B124,NonPar,5,FALSE))</f>
        <v>0</v>
      </c>
      <c r="K124" s="64">
        <f t="shared" ref="K124:K143" si="136">$G124+$H124+$I124+$J124</f>
        <v>7064.4247999999998</v>
      </c>
      <c r="L124" s="98">
        <f t="shared" ref="L124:L143" si="137">K124*$D$16</f>
        <v>0</v>
      </c>
      <c r="M124" s="99" t="str">
        <f t="shared" ref="M124:M143" si="138">IF(K124=0,"",IF(K124&lt;$W$16,"Yes",""))</f>
        <v/>
      </c>
      <c r="N124" s="67" t="str">
        <f t="shared" ref="N124:N143" si="139">IF(K124=0,"",IF(K124&lt;$W$16,$W$16-K124,""))</f>
        <v/>
      </c>
      <c r="O124" s="71" t="str">
        <f t="shared" ref="O124:O143" si="140">IF(K124=0,"",IF(K124&lt;$M$16,(K124+N124)*$Q$16,""))</f>
        <v/>
      </c>
      <c r="P124" s="95" t="str">
        <f t="shared" ref="P124:P143" si="141">IF(K124=0,"",IF(K124&lt;$W$16,(K124+N124),""))</f>
        <v/>
      </c>
      <c r="Q124" s="70">
        <f t="shared" ref="Q124:Q143" si="142">MAX(O124,(K124*$Q$16))</f>
        <v>0</v>
      </c>
      <c r="R124" s="100">
        <f t="shared" ref="R124:R143" si="143">IF(Q124=0,0,(Q124-L124))</f>
        <v>0</v>
      </c>
      <c r="S124" s="101" t="str">
        <f t="shared" ref="S124:S143" si="144">IF(R124=0,"",(R124/L124))</f>
        <v/>
      </c>
      <c r="U124" s="64">
        <f t="shared" ref="U124:U143" si="145">$G124+$H124+$I124+$J124</f>
        <v>7064.4247999999998</v>
      </c>
      <c r="V124" s="98">
        <f t="shared" ref="V124:V143" si="146">U124*$E$16</f>
        <v>4713140.5188187482</v>
      </c>
      <c r="W124" s="99" t="str">
        <f t="shared" ref="W124:W143" si="147">IF(U124=0,"",IF(U124&lt;$W$16,"Yes",""))</f>
        <v/>
      </c>
      <c r="X124" s="67">
        <f t="shared" ref="X124:X143" si="148">IF(U124=0,0,IF(U124&lt;$W$16,$W$16-U124,0))</f>
        <v>0</v>
      </c>
      <c r="Y124" s="71" t="str">
        <f t="shared" ref="Y124:Y143" si="149">IF(U124=0,"",IF(U124&lt;$W$16,(U124+X124)*$AA$16,""))</f>
        <v/>
      </c>
      <c r="Z124" s="95" t="str">
        <f t="shared" ref="Z124:Z143" si="150">IF(U124=0,"",IF(U124&lt;$W$16,(U124+X124),""))</f>
        <v/>
      </c>
      <c r="AA124" s="70">
        <f t="shared" ref="AA124:AA143" si="151">MAX(Y124,(U124*$AA$16))</f>
        <v>4885578.661908865</v>
      </c>
      <c r="AB124" s="100">
        <f t="shared" ref="AB124:AB143" si="152">IF(AA124=0,"",(AA124-V124))</f>
        <v>172438.14309011679</v>
      </c>
      <c r="AC124" s="101">
        <f t="shared" ref="AC124:AC143" si="153">IF(AB124="","",(AB124/V124))</f>
        <v>3.6586675572604158E-2</v>
      </c>
      <c r="AD124" s="71">
        <f t="shared" ref="AD124:AD143" si="154">IF(AA124=0,0,(U124+X124)/$AA$14)*$E$13</f>
        <v>0</v>
      </c>
      <c r="AE124" s="70">
        <f t="shared" ref="AE124:AE143" si="155">AA124+AD124</f>
        <v>4885578.661908865</v>
      </c>
      <c r="AG124" s="17"/>
      <c r="AH124" s="17"/>
    </row>
    <row r="125" spans="2:34" x14ac:dyDescent="0.2">
      <c r="B125" s="95">
        <v>2012</v>
      </c>
      <c r="C125" s="71" t="s">
        <v>287</v>
      </c>
      <c r="D125" s="95" t="s">
        <v>165</v>
      </c>
      <c r="E125" s="96">
        <f t="shared" si="130"/>
        <v>115.2817</v>
      </c>
      <c r="F125" s="96">
        <f t="shared" si="131"/>
        <v>2.5175000000000001</v>
      </c>
      <c r="G125" s="64">
        <f t="shared" si="132"/>
        <v>117.7992</v>
      </c>
      <c r="H125" s="97">
        <f t="shared" si="133"/>
        <v>0</v>
      </c>
      <c r="I125" s="97">
        <f t="shared" si="134"/>
        <v>0</v>
      </c>
      <c r="J125" s="97">
        <f t="shared" si="135"/>
        <v>0</v>
      </c>
      <c r="K125" s="64">
        <f t="shared" si="136"/>
        <v>117.7992</v>
      </c>
      <c r="L125" s="98">
        <f t="shared" si="137"/>
        <v>0</v>
      </c>
      <c r="M125" s="99" t="str">
        <f t="shared" si="138"/>
        <v/>
      </c>
      <c r="N125" s="67" t="str">
        <f t="shared" si="139"/>
        <v/>
      </c>
      <c r="O125" s="71" t="str">
        <f t="shared" si="140"/>
        <v/>
      </c>
      <c r="P125" s="95" t="str">
        <f t="shared" si="141"/>
        <v/>
      </c>
      <c r="Q125" s="70">
        <f t="shared" si="142"/>
        <v>0</v>
      </c>
      <c r="R125" s="100">
        <f t="shared" si="143"/>
        <v>0</v>
      </c>
      <c r="S125" s="101" t="str">
        <f t="shared" si="144"/>
        <v/>
      </c>
      <c r="U125" s="64">
        <f t="shared" si="145"/>
        <v>117.7992</v>
      </c>
      <c r="V125" s="98">
        <f t="shared" si="146"/>
        <v>78591.562416296583</v>
      </c>
      <c r="W125" s="99" t="str">
        <f t="shared" si="147"/>
        <v/>
      </c>
      <c r="X125" s="67">
        <f t="shared" si="148"/>
        <v>0</v>
      </c>
      <c r="Y125" s="71" t="str">
        <f t="shared" si="149"/>
        <v/>
      </c>
      <c r="Z125" s="95" t="str">
        <f t="shared" si="150"/>
        <v/>
      </c>
      <c r="AA125" s="70">
        <f t="shared" si="151"/>
        <v>81466.966413165705</v>
      </c>
      <c r="AB125" s="100">
        <f t="shared" si="152"/>
        <v>2875.4039968691213</v>
      </c>
      <c r="AC125" s="101">
        <f t="shared" si="153"/>
        <v>3.6586675572604262E-2</v>
      </c>
      <c r="AD125" s="71">
        <f t="shared" si="154"/>
        <v>0</v>
      </c>
      <c r="AE125" s="70">
        <f t="shared" si="155"/>
        <v>81466.966413165705</v>
      </c>
      <c r="AG125" s="17"/>
      <c r="AH125" s="17"/>
    </row>
    <row r="126" spans="2:34" x14ac:dyDescent="0.2">
      <c r="B126" s="95">
        <v>2092</v>
      </c>
      <c r="C126" s="71" t="s">
        <v>295</v>
      </c>
      <c r="D126" s="95" t="s">
        <v>166</v>
      </c>
      <c r="E126" s="96">
        <f t="shared" si="130"/>
        <v>1157.7850000000001</v>
      </c>
      <c r="F126" s="96">
        <f t="shared" si="131"/>
        <v>9.25</v>
      </c>
      <c r="G126" s="64">
        <f t="shared" si="132"/>
        <v>1167.0350000000001</v>
      </c>
      <c r="H126" s="97">
        <f t="shared" si="133"/>
        <v>0</v>
      </c>
      <c r="I126" s="97">
        <f t="shared" si="134"/>
        <v>0</v>
      </c>
      <c r="J126" s="97">
        <f t="shared" si="135"/>
        <v>0</v>
      </c>
      <c r="K126" s="64">
        <f t="shared" si="136"/>
        <v>1167.0350000000001</v>
      </c>
      <c r="L126" s="98">
        <f t="shared" si="137"/>
        <v>0</v>
      </c>
      <c r="M126" s="99" t="str">
        <f t="shared" si="138"/>
        <v/>
      </c>
      <c r="N126" s="67" t="str">
        <f t="shared" si="139"/>
        <v/>
      </c>
      <c r="O126" s="71" t="str">
        <f t="shared" si="140"/>
        <v/>
      </c>
      <c r="P126" s="95" t="str">
        <f t="shared" si="141"/>
        <v/>
      </c>
      <c r="Q126" s="70">
        <f t="shared" si="142"/>
        <v>0</v>
      </c>
      <c r="R126" s="100">
        <f t="shared" si="143"/>
        <v>0</v>
      </c>
      <c r="S126" s="101" t="str">
        <f t="shared" si="144"/>
        <v/>
      </c>
      <c r="U126" s="64">
        <f t="shared" si="145"/>
        <v>1167.0350000000001</v>
      </c>
      <c r="V126" s="98">
        <f t="shared" si="146"/>
        <v>778605.49175633362</v>
      </c>
      <c r="W126" s="99" t="str">
        <f t="shared" si="147"/>
        <v/>
      </c>
      <c r="X126" s="67">
        <f t="shared" si="148"/>
        <v>0</v>
      </c>
      <c r="Y126" s="71" t="str">
        <f t="shared" si="149"/>
        <v/>
      </c>
      <c r="Z126" s="95" t="str">
        <f t="shared" si="150"/>
        <v/>
      </c>
      <c r="AA126" s="70">
        <f t="shared" si="151"/>
        <v>807092.07828227046</v>
      </c>
      <c r="AB126" s="100">
        <f t="shared" si="152"/>
        <v>28486.586525936844</v>
      </c>
      <c r="AC126" s="101">
        <f t="shared" si="153"/>
        <v>3.6586675572604088E-2</v>
      </c>
      <c r="AD126" s="71">
        <f t="shared" si="154"/>
        <v>0</v>
      </c>
      <c r="AE126" s="70">
        <f t="shared" si="155"/>
        <v>807092.07828227046</v>
      </c>
      <c r="AG126" s="17"/>
      <c r="AH126" s="17"/>
    </row>
    <row r="127" spans="2:34" x14ac:dyDescent="0.2">
      <c r="B127" s="95">
        <v>2112</v>
      </c>
      <c r="C127" s="71" t="s">
        <v>298</v>
      </c>
      <c r="D127" s="95" t="s">
        <v>299</v>
      </c>
      <c r="E127" s="96">
        <f t="shared" si="130"/>
        <v>3.25</v>
      </c>
      <c r="F127" s="96">
        <f t="shared" si="131"/>
        <v>0.25</v>
      </c>
      <c r="G127" s="64">
        <f t="shared" si="132"/>
        <v>3.5</v>
      </c>
      <c r="H127" s="97">
        <f t="shared" si="133"/>
        <v>0</v>
      </c>
      <c r="I127" s="97">
        <f t="shared" si="134"/>
        <v>0</v>
      </c>
      <c r="J127" s="97">
        <f t="shared" si="135"/>
        <v>0</v>
      </c>
      <c r="K127" s="64">
        <f t="shared" si="136"/>
        <v>3.5</v>
      </c>
      <c r="L127" s="98">
        <f t="shared" si="137"/>
        <v>0</v>
      </c>
      <c r="M127" s="99" t="str">
        <f t="shared" si="138"/>
        <v>Yes</v>
      </c>
      <c r="N127" s="67">
        <f t="shared" si="139"/>
        <v>46.5</v>
      </c>
      <c r="O127" s="71">
        <f t="shared" si="140"/>
        <v>0</v>
      </c>
      <c r="P127" s="95">
        <f t="shared" si="141"/>
        <v>50</v>
      </c>
      <c r="Q127" s="70">
        <f t="shared" si="142"/>
        <v>0</v>
      </c>
      <c r="R127" s="100">
        <f t="shared" si="143"/>
        <v>0</v>
      </c>
      <c r="S127" s="101" t="str">
        <f t="shared" si="144"/>
        <v/>
      </c>
      <c r="U127" s="64">
        <f t="shared" si="145"/>
        <v>3.5</v>
      </c>
      <c r="V127" s="98">
        <f t="shared" si="146"/>
        <v>2335.0792573891677</v>
      </c>
      <c r="W127" s="99" t="str">
        <f t="shared" si="147"/>
        <v>Yes</v>
      </c>
      <c r="X127" s="67">
        <f t="shared" si="148"/>
        <v>46.5</v>
      </c>
      <c r="Y127" s="71">
        <f t="shared" si="149"/>
        <v>34578.743494508322</v>
      </c>
      <c r="Z127" s="95">
        <f t="shared" si="150"/>
        <v>50</v>
      </c>
      <c r="AA127" s="70">
        <f t="shared" si="151"/>
        <v>34578.743494508322</v>
      </c>
      <c r="AB127" s="100">
        <f t="shared" si="152"/>
        <v>32243.664237119156</v>
      </c>
      <c r="AC127" s="101">
        <f t="shared" si="153"/>
        <v>13.808381079608631</v>
      </c>
      <c r="AD127" s="71">
        <f t="shared" si="154"/>
        <v>0</v>
      </c>
      <c r="AE127" s="70">
        <f t="shared" si="155"/>
        <v>34578.743494508322</v>
      </c>
      <c r="AG127" s="17"/>
      <c r="AH127" s="17"/>
    </row>
    <row r="128" spans="2:34" x14ac:dyDescent="0.2">
      <c r="B128" s="95">
        <v>2085</v>
      </c>
      <c r="C128" s="71" t="s">
        <v>295</v>
      </c>
      <c r="D128" s="95" t="s">
        <v>167</v>
      </c>
      <c r="E128" s="96">
        <f t="shared" si="130"/>
        <v>300.36200000000002</v>
      </c>
      <c r="F128" s="96">
        <f t="shared" si="131"/>
        <v>7.7149999999999999</v>
      </c>
      <c r="G128" s="64">
        <f t="shared" si="132"/>
        <v>308.077</v>
      </c>
      <c r="H128" s="97">
        <f t="shared" si="133"/>
        <v>0</v>
      </c>
      <c r="I128" s="97">
        <f t="shared" si="134"/>
        <v>0</v>
      </c>
      <c r="J128" s="97">
        <f t="shared" si="135"/>
        <v>0</v>
      </c>
      <c r="K128" s="64">
        <f t="shared" si="136"/>
        <v>308.077</v>
      </c>
      <c r="L128" s="98">
        <f t="shared" si="137"/>
        <v>0</v>
      </c>
      <c r="M128" s="99" t="str">
        <f t="shared" si="138"/>
        <v/>
      </c>
      <c r="N128" s="67" t="str">
        <f t="shared" si="139"/>
        <v/>
      </c>
      <c r="O128" s="71" t="str">
        <f t="shared" si="140"/>
        <v/>
      </c>
      <c r="P128" s="95" t="str">
        <f t="shared" si="141"/>
        <v/>
      </c>
      <c r="Q128" s="70">
        <f t="shared" si="142"/>
        <v>0</v>
      </c>
      <c r="R128" s="100">
        <f t="shared" si="143"/>
        <v>0</v>
      </c>
      <c r="S128" s="101" t="str">
        <f t="shared" si="144"/>
        <v/>
      </c>
      <c r="U128" s="64">
        <f t="shared" si="145"/>
        <v>308.077</v>
      </c>
      <c r="V128" s="98">
        <f t="shared" si="146"/>
        <v>205538.34639390933</v>
      </c>
      <c r="W128" s="99" t="str">
        <f t="shared" si="147"/>
        <v/>
      </c>
      <c r="X128" s="67">
        <f t="shared" si="148"/>
        <v>0</v>
      </c>
      <c r="Y128" s="71" t="str">
        <f t="shared" si="149"/>
        <v/>
      </c>
      <c r="Z128" s="95" t="str">
        <f t="shared" si="150"/>
        <v/>
      </c>
      <c r="AA128" s="70">
        <f t="shared" si="151"/>
        <v>213058.31119115281</v>
      </c>
      <c r="AB128" s="100">
        <f t="shared" si="152"/>
        <v>7519.9647972434759</v>
      </c>
      <c r="AC128" s="101">
        <f t="shared" si="153"/>
        <v>3.6586675572604067E-2</v>
      </c>
      <c r="AD128" s="71">
        <f t="shared" si="154"/>
        <v>0</v>
      </c>
      <c r="AE128" s="70">
        <f t="shared" si="155"/>
        <v>213058.31119115281</v>
      </c>
      <c r="AG128" s="17"/>
      <c r="AH128" s="17"/>
    </row>
    <row r="129" spans="2:34" x14ac:dyDescent="0.2">
      <c r="B129" s="95">
        <v>2094</v>
      </c>
      <c r="C129" s="71" t="s">
        <v>295</v>
      </c>
      <c r="D129" s="95" t="s">
        <v>168</v>
      </c>
      <c r="E129" s="96">
        <f t="shared" si="130"/>
        <v>737.9</v>
      </c>
      <c r="F129" s="96">
        <f t="shared" si="131"/>
        <v>6.75</v>
      </c>
      <c r="G129" s="64">
        <f t="shared" si="132"/>
        <v>744.65</v>
      </c>
      <c r="H129" s="97">
        <f t="shared" si="133"/>
        <v>-301.69354838708199</v>
      </c>
      <c r="I129" s="97">
        <f t="shared" si="134"/>
        <v>0</v>
      </c>
      <c r="J129" s="97">
        <f t="shared" si="135"/>
        <v>0</v>
      </c>
      <c r="K129" s="64">
        <f t="shared" si="136"/>
        <v>442.95645161291799</v>
      </c>
      <c r="L129" s="98">
        <f t="shared" si="137"/>
        <v>0</v>
      </c>
      <c r="M129" s="99" t="str">
        <f t="shared" si="138"/>
        <v/>
      </c>
      <c r="N129" s="67" t="str">
        <f t="shared" si="139"/>
        <v/>
      </c>
      <c r="O129" s="71" t="str">
        <f t="shared" si="140"/>
        <v/>
      </c>
      <c r="P129" s="95" t="str">
        <f t="shared" si="141"/>
        <v/>
      </c>
      <c r="Q129" s="70">
        <f t="shared" si="142"/>
        <v>0</v>
      </c>
      <c r="R129" s="100">
        <f t="shared" si="143"/>
        <v>0</v>
      </c>
      <c r="S129" s="101" t="str">
        <f t="shared" si="144"/>
        <v/>
      </c>
      <c r="U129" s="64">
        <f t="shared" si="145"/>
        <v>442.95645161291799</v>
      </c>
      <c r="V129" s="98">
        <f t="shared" si="146"/>
        <v>295525.2634537238</v>
      </c>
      <c r="W129" s="99" t="str">
        <f t="shared" si="147"/>
        <v/>
      </c>
      <c r="X129" s="67">
        <f t="shared" si="148"/>
        <v>0</v>
      </c>
      <c r="Y129" s="71" t="str">
        <f t="shared" si="149"/>
        <v/>
      </c>
      <c r="Z129" s="95" t="str">
        <f t="shared" si="150"/>
        <v/>
      </c>
      <c r="AA129" s="70">
        <f t="shared" si="151"/>
        <v>306337.55039121356</v>
      </c>
      <c r="AB129" s="100">
        <f t="shared" si="152"/>
        <v>10812.286937489756</v>
      </c>
      <c r="AC129" s="101">
        <f t="shared" si="153"/>
        <v>3.658667557260413E-2</v>
      </c>
      <c r="AD129" s="71">
        <f t="shared" si="154"/>
        <v>0</v>
      </c>
      <c r="AE129" s="70">
        <f t="shared" si="155"/>
        <v>306337.55039121356</v>
      </c>
      <c r="AG129" s="17"/>
      <c r="AH129" s="17"/>
    </row>
    <row r="130" spans="2:34" x14ac:dyDescent="0.2">
      <c r="B130" s="95">
        <v>2090</v>
      </c>
      <c r="C130" s="71" t="s">
        <v>295</v>
      </c>
      <c r="D130" s="95" t="s">
        <v>122</v>
      </c>
      <c r="E130" s="96">
        <f t="shared" si="130"/>
        <v>358.702</v>
      </c>
      <c r="F130" s="96">
        <f t="shared" si="131"/>
        <v>10.210000000000001</v>
      </c>
      <c r="G130" s="64">
        <f t="shared" si="132"/>
        <v>368.91199999999998</v>
      </c>
      <c r="H130" s="97">
        <f t="shared" si="133"/>
        <v>0</v>
      </c>
      <c r="I130" s="97">
        <f t="shared" si="134"/>
        <v>0</v>
      </c>
      <c r="J130" s="97">
        <f t="shared" si="135"/>
        <v>0</v>
      </c>
      <c r="K130" s="64">
        <f t="shared" si="136"/>
        <v>368.91199999999998</v>
      </c>
      <c r="L130" s="98">
        <f t="shared" si="137"/>
        <v>0</v>
      </c>
      <c r="M130" s="99" t="str">
        <f t="shared" si="138"/>
        <v/>
      </c>
      <c r="N130" s="67" t="str">
        <f t="shared" si="139"/>
        <v/>
      </c>
      <c r="O130" s="71" t="str">
        <f t="shared" si="140"/>
        <v/>
      </c>
      <c r="P130" s="95" t="str">
        <f t="shared" si="141"/>
        <v/>
      </c>
      <c r="Q130" s="70">
        <f t="shared" si="142"/>
        <v>0</v>
      </c>
      <c r="R130" s="100">
        <f t="shared" si="143"/>
        <v>0</v>
      </c>
      <c r="S130" s="101" t="str">
        <f t="shared" si="144"/>
        <v/>
      </c>
      <c r="U130" s="64">
        <f t="shared" si="145"/>
        <v>368.91199999999998</v>
      </c>
      <c r="V130" s="98">
        <f t="shared" si="146"/>
        <v>246125.35971484359</v>
      </c>
      <c r="W130" s="99" t="str">
        <f t="shared" si="147"/>
        <v/>
      </c>
      <c r="X130" s="67">
        <f t="shared" si="148"/>
        <v>0</v>
      </c>
      <c r="Y130" s="71" t="str">
        <f t="shared" si="149"/>
        <v/>
      </c>
      <c r="Z130" s="95" t="str">
        <f t="shared" si="150"/>
        <v/>
      </c>
      <c r="AA130" s="70">
        <f t="shared" si="151"/>
        <v>255130.26840092108</v>
      </c>
      <c r="AB130" s="100">
        <f t="shared" si="152"/>
        <v>9004.9086860774842</v>
      </c>
      <c r="AC130" s="101">
        <f t="shared" si="153"/>
        <v>3.6586675572604178E-2</v>
      </c>
      <c r="AD130" s="71">
        <f t="shared" si="154"/>
        <v>0</v>
      </c>
      <c r="AE130" s="70">
        <f t="shared" si="155"/>
        <v>255130.26840092108</v>
      </c>
      <c r="AG130" s="17"/>
      <c r="AH130" s="17"/>
    </row>
    <row r="131" spans="2:34" x14ac:dyDescent="0.2">
      <c r="B131" s="95">
        <v>2256</v>
      </c>
      <c r="C131" s="71" t="s">
        <v>312</v>
      </c>
      <c r="D131" s="95" t="s">
        <v>170</v>
      </c>
      <c r="E131" s="96">
        <f t="shared" si="130"/>
        <v>8101.1907000000001</v>
      </c>
      <c r="F131" s="96">
        <f t="shared" si="131"/>
        <v>186.5</v>
      </c>
      <c r="G131" s="64">
        <f t="shared" si="132"/>
        <v>8287.6906999999992</v>
      </c>
      <c r="H131" s="97">
        <f t="shared" si="133"/>
        <v>0</v>
      </c>
      <c r="I131" s="97">
        <f t="shared" si="134"/>
        <v>0</v>
      </c>
      <c r="J131" s="97">
        <f t="shared" si="135"/>
        <v>0</v>
      </c>
      <c r="K131" s="64">
        <f t="shared" si="136"/>
        <v>8287.6906999999992</v>
      </c>
      <c r="L131" s="98">
        <f t="shared" si="137"/>
        <v>0</v>
      </c>
      <c r="M131" s="99" t="str">
        <f t="shared" si="138"/>
        <v/>
      </c>
      <c r="N131" s="67" t="str">
        <f t="shared" si="139"/>
        <v/>
      </c>
      <c r="O131" s="71" t="str">
        <f t="shared" si="140"/>
        <v/>
      </c>
      <c r="P131" s="95" t="str">
        <f t="shared" si="141"/>
        <v/>
      </c>
      <c r="Q131" s="70">
        <f t="shared" si="142"/>
        <v>0</v>
      </c>
      <c r="R131" s="100">
        <f t="shared" si="143"/>
        <v>0</v>
      </c>
      <c r="S131" s="101" t="str">
        <f t="shared" si="144"/>
        <v/>
      </c>
      <c r="U131" s="64">
        <f t="shared" si="145"/>
        <v>8287.6906999999992</v>
      </c>
      <c r="V131" s="98">
        <f t="shared" si="146"/>
        <v>5529261.327207746</v>
      </c>
      <c r="W131" s="99" t="str">
        <f t="shared" si="147"/>
        <v/>
      </c>
      <c r="X131" s="67">
        <f t="shared" si="148"/>
        <v>0</v>
      </c>
      <c r="Y131" s="71" t="str">
        <f t="shared" si="149"/>
        <v/>
      </c>
      <c r="Z131" s="95" t="str">
        <f t="shared" si="150"/>
        <v/>
      </c>
      <c r="AA131" s="70">
        <f t="shared" si="151"/>
        <v>5731558.6175424419</v>
      </c>
      <c r="AB131" s="100">
        <f t="shared" si="152"/>
        <v>202297.29033469595</v>
      </c>
      <c r="AC131" s="101">
        <f t="shared" si="153"/>
        <v>3.658667557260406E-2</v>
      </c>
      <c r="AD131" s="71">
        <f t="shared" si="154"/>
        <v>0</v>
      </c>
      <c r="AE131" s="70">
        <f t="shared" si="155"/>
        <v>5731558.6175424419</v>
      </c>
      <c r="AG131" s="17"/>
      <c r="AH131" s="17"/>
    </row>
    <row r="132" spans="2:34" x14ac:dyDescent="0.2">
      <c r="B132" s="95">
        <v>2048</v>
      </c>
      <c r="C132" s="71" t="s">
        <v>290</v>
      </c>
      <c r="D132" s="95" t="s">
        <v>79</v>
      </c>
      <c r="E132" s="96">
        <f t="shared" si="130"/>
        <v>17055.120299999999</v>
      </c>
      <c r="F132" s="96">
        <f t="shared" si="131"/>
        <v>666.82500000000005</v>
      </c>
      <c r="G132" s="64">
        <f t="shared" si="132"/>
        <v>17721.945299999999</v>
      </c>
      <c r="H132" s="97">
        <f t="shared" si="133"/>
        <v>0</v>
      </c>
      <c r="I132" s="97">
        <f t="shared" si="134"/>
        <v>-515.67499999999995</v>
      </c>
      <c r="J132" s="97">
        <f t="shared" si="135"/>
        <v>0</v>
      </c>
      <c r="K132" s="64">
        <f t="shared" si="136"/>
        <v>17206.2703</v>
      </c>
      <c r="L132" s="98">
        <f t="shared" si="137"/>
        <v>0</v>
      </c>
      <c r="M132" s="99" t="str">
        <f t="shared" si="138"/>
        <v/>
      </c>
      <c r="N132" s="67" t="str">
        <f t="shared" si="139"/>
        <v/>
      </c>
      <c r="O132" s="71" t="str">
        <f t="shared" si="140"/>
        <v/>
      </c>
      <c r="P132" s="95" t="str">
        <f t="shared" si="141"/>
        <v/>
      </c>
      <c r="Q132" s="70">
        <f t="shared" si="142"/>
        <v>0</v>
      </c>
      <c r="R132" s="100">
        <f t="shared" si="143"/>
        <v>0</v>
      </c>
      <c r="S132" s="101" t="str">
        <f t="shared" si="144"/>
        <v/>
      </c>
      <c r="U132" s="64">
        <f t="shared" si="145"/>
        <v>17206.2703</v>
      </c>
      <c r="V132" s="98">
        <f t="shared" si="146"/>
        <v>11479429.96416037</v>
      </c>
      <c r="W132" s="99" t="str">
        <f t="shared" si="147"/>
        <v/>
      </c>
      <c r="X132" s="67">
        <f t="shared" si="148"/>
        <v>0</v>
      </c>
      <c r="Y132" s="71" t="str">
        <f t="shared" si="149"/>
        <v/>
      </c>
      <c r="Z132" s="95" t="str">
        <f t="shared" si="150"/>
        <v/>
      </c>
      <c r="AA132" s="70">
        <f t="shared" si="151"/>
        <v>11899424.144017536</v>
      </c>
      <c r="AB132" s="100">
        <f t="shared" si="152"/>
        <v>419994.17985716648</v>
      </c>
      <c r="AC132" s="101">
        <f t="shared" si="153"/>
        <v>3.6586675572604165E-2</v>
      </c>
      <c r="AD132" s="71">
        <f t="shared" si="154"/>
        <v>0</v>
      </c>
      <c r="AE132" s="70">
        <f t="shared" si="155"/>
        <v>11899424.144017536</v>
      </c>
      <c r="AG132" s="17"/>
      <c r="AH132" s="17"/>
    </row>
    <row r="133" spans="2:34" x14ac:dyDescent="0.2">
      <c r="B133" s="95">
        <v>2205</v>
      </c>
      <c r="C133" s="71" t="s">
        <v>306</v>
      </c>
      <c r="D133" s="95" t="s">
        <v>94</v>
      </c>
      <c r="E133" s="96">
        <f t="shared" si="130"/>
        <v>2189.7939000000001</v>
      </c>
      <c r="F133" s="96">
        <f t="shared" si="131"/>
        <v>99.245000000000005</v>
      </c>
      <c r="G133" s="64">
        <f t="shared" si="132"/>
        <v>2289.0389</v>
      </c>
      <c r="H133" s="97">
        <f t="shared" si="133"/>
        <v>0</v>
      </c>
      <c r="I133" s="97">
        <f t="shared" si="134"/>
        <v>0</v>
      </c>
      <c r="J133" s="97">
        <f t="shared" si="135"/>
        <v>0</v>
      </c>
      <c r="K133" s="64">
        <f t="shared" si="136"/>
        <v>2289.0389</v>
      </c>
      <c r="L133" s="98">
        <f t="shared" si="137"/>
        <v>0</v>
      </c>
      <c r="M133" s="99" t="str">
        <f t="shared" si="138"/>
        <v/>
      </c>
      <c r="N133" s="67" t="str">
        <f t="shared" si="139"/>
        <v/>
      </c>
      <c r="O133" s="71" t="str">
        <f t="shared" si="140"/>
        <v/>
      </c>
      <c r="P133" s="95" t="str">
        <f t="shared" si="141"/>
        <v/>
      </c>
      <c r="Q133" s="70">
        <f t="shared" si="142"/>
        <v>0</v>
      </c>
      <c r="R133" s="100">
        <f t="shared" si="143"/>
        <v>0</v>
      </c>
      <c r="S133" s="101" t="str">
        <f t="shared" si="144"/>
        <v/>
      </c>
      <c r="U133" s="64">
        <f t="shared" si="145"/>
        <v>2289.0389</v>
      </c>
      <c r="V133" s="98">
        <f t="shared" si="146"/>
        <v>1527167.7870705479</v>
      </c>
      <c r="W133" s="99" t="str">
        <f t="shared" si="147"/>
        <v/>
      </c>
      <c r="X133" s="67">
        <f t="shared" si="148"/>
        <v>0</v>
      </c>
      <c r="Y133" s="71" t="str">
        <f t="shared" si="149"/>
        <v/>
      </c>
      <c r="Z133" s="95" t="str">
        <f t="shared" si="150"/>
        <v/>
      </c>
      <c r="AA133" s="70">
        <f t="shared" si="151"/>
        <v>1583041.7794410298</v>
      </c>
      <c r="AB133" s="100">
        <f t="shared" si="152"/>
        <v>55873.992370481836</v>
      </c>
      <c r="AC133" s="101">
        <f t="shared" si="153"/>
        <v>3.6586675572604074E-2</v>
      </c>
      <c r="AD133" s="71">
        <f t="shared" si="154"/>
        <v>0</v>
      </c>
      <c r="AE133" s="70">
        <f t="shared" si="155"/>
        <v>1583041.7794410298</v>
      </c>
      <c r="AG133" s="17"/>
      <c r="AH133" s="17"/>
    </row>
    <row r="134" spans="2:34" x14ac:dyDescent="0.2">
      <c r="B134" s="95">
        <v>2249</v>
      </c>
      <c r="C134" s="71" t="s">
        <v>311</v>
      </c>
      <c r="D134" s="95" t="s">
        <v>97</v>
      </c>
      <c r="E134" s="96">
        <f t="shared" si="130"/>
        <v>617.76779999999997</v>
      </c>
      <c r="F134" s="96">
        <f t="shared" si="131"/>
        <v>3</v>
      </c>
      <c r="G134" s="64">
        <f t="shared" si="132"/>
        <v>620.76779999999997</v>
      </c>
      <c r="H134" s="97">
        <f t="shared" si="133"/>
        <v>-438.01084709362101</v>
      </c>
      <c r="I134" s="97">
        <f t="shared" si="134"/>
        <v>0</v>
      </c>
      <c r="J134" s="97">
        <f t="shared" si="135"/>
        <v>0</v>
      </c>
      <c r="K134" s="64">
        <f t="shared" si="136"/>
        <v>182.75695290637896</v>
      </c>
      <c r="L134" s="98">
        <f t="shared" si="137"/>
        <v>0</v>
      </c>
      <c r="M134" s="99" t="str">
        <f t="shared" si="138"/>
        <v/>
      </c>
      <c r="N134" s="67" t="str">
        <f t="shared" si="139"/>
        <v/>
      </c>
      <c r="O134" s="71" t="str">
        <f t="shared" si="140"/>
        <v/>
      </c>
      <c r="P134" s="95" t="str">
        <f t="shared" si="141"/>
        <v/>
      </c>
      <c r="Q134" s="70">
        <f t="shared" si="142"/>
        <v>0</v>
      </c>
      <c r="R134" s="100">
        <f t="shared" si="143"/>
        <v>0</v>
      </c>
      <c r="S134" s="101" t="str">
        <f t="shared" si="144"/>
        <v/>
      </c>
      <c r="U134" s="64">
        <f t="shared" si="145"/>
        <v>182.75695290637896</v>
      </c>
      <c r="V134" s="98">
        <f t="shared" si="146"/>
        <v>121929.13425009557</v>
      </c>
      <c r="W134" s="99" t="str">
        <f t="shared" si="147"/>
        <v/>
      </c>
      <c r="X134" s="67">
        <f t="shared" si="148"/>
        <v>0</v>
      </c>
      <c r="Y134" s="71" t="str">
        <f t="shared" si="149"/>
        <v/>
      </c>
      <c r="Z134" s="95" t="str">
        <f t="shared" si="150"/>
        <v/>
      </c>
      <c r="AA134" s="70">
        <f t="shared" si="151"/>
        <v>126390.11592775231</v>
      </c>
      <c r="AB134" s="100">
        <f t="shared" si="152"/>
        <v>4460.9816776567459</v>
      </c>
      <c r="AC134" s="101">
        <f t="shared" si="153"/>
        <v>3.6586675572604171E-2</v>
      </c>
      <c r="AD134" s="71">
        <f t="shared" si="154"/>
        <v>0</v>
      </c>
      <c r="AE134" s="70">
        <f t="shared" si="155"/>
        <v>126390.11592775231</v>
      </c>
      <c r="AG134" s="17"/>
      <c r="AH134" s="17"/>
    </row>
    <row r="135" spans="2:34" x14ac:dyDescent="0.2">
      <c r="B135" s="95">
        <v>1925</v>
      </c>
      <c r="C135" s="71" t="s">
        <v>278</v>
      </c>
      <c r="D135" s="95" t="s">
        <v>194</v>
      </c>
      <c r="E135" s="96">
        <f t="shared" si="130"/>
        <v>3211.7141999999999</v>
      </c>
      <c r="F135" s="96">
        <f t="shared" si="131"/>
        <v>66.03</v>
      </c>
      <c r="G135" s="64">
        <f t="shared" si="132"/>
        <v>3277.7442000000001</v>
      </c>
      <c r="H135" s="97">
        <f t="shared" si="133"/>
        <v>0</v>
      </c>
      <c r="I135" s="97">
        <f t="shared" si="134"/>
        <v>0</v>
      </c>
      <c r="J135" s="97">
        <f t="shared" si="135"/>
        <v>0</v>
      </c>
      <c r="K135" s="64">
        <f t="shared" si="136"/>
        <v>3277.7442000000001</v>
      </c>
      <c r="L135" s="98">
        <f t="shared" si="137"/>
        <v>0</v>
      </c>
      <c r="M135" s="99" t="str">
        <f t="shared" si="138"/>
        <v/>
      </c>
      <c r="N135" s="67" t="str">
        <f t="shared" si="139"/>
        <v/>
      </c>
      <c r="O135" s="71" t="str">
        <f t="shared" si="140"/>
        <v/>
      </c>
      <c r="P135" s="95" t="str">
        <f t="shared" si="141"/>
        <v/>
      </c>
      <c r="Q135" s="70">
        <f t="shared" si="142"/>
        <v>0</v>
      </c>
      <c r="R135" s="100">
        <f t="shared" si="143"/>
        <v>0</v>
      </c>
      <c r="S135" s="101" t="str">
        <f t="shared" si="144"/>
        <v/>
      </c>
      <c r="U135" s="64">
        <f t="shared" si="145"/>
        <v>3277.7442000000001</v>
      </c>
      <c r="V135" s="98">
        <f t="shared" si="146"/>
        <v>2186797.8549850434</v>
      </c>
      <c r="W135" s="99" t="str">
        <f t="shared" si="147"/>
        <v/>
      </c>
      <c r="X135" s="67">
        <f t="shared" si="148"/>
        <v>0</v>
      </c>
      <c r="Y135" s="71" t="str">
        <f t="shared" si="149"/>
        <v/>
      </c>
      <c r="Z135" s="95" t="str">
        <f t="shared" si="150"/>
        <v/>
      </c>
      <c r="AA135" s="70">
        <f t="shared" si="151"/>
        <v>2266805.5186482482</v>
      </c>
      <c r="AB135" s="100">
        <f t="shared" si="152"/>
        <v>80007.663663204759</v>
      </c>
      <c r="AC135" s="101">
        <f t="shared" si="153"/>
        <v>3.6586675572604296E-2</v>
      </c>
      <c r="AD135" s="71">
        <f t="shared" si="154"/>
        <v>0</v>
      </c>
      <c r="AE135" s="70">
        <f t="shared" si="155"/>
        <v>2266805.5186482482</v>
      </c>
      <c r="AG135" s="17"/>
      <c r="AH135" s="17"/>
    </row>
    <row r="136" spans="2:34" x14ac:dyDescent="0.2">
      <c r="B136" s="95">
        <v>1898</v>
      </c>
      <c r="C136" s="71" t="s">
        <v>277</v>
      </c>
      <c r="D136" s="95" t="s">
        <v>173</v>
      </c>
      <c r="E136" s="96">
        <f t="shared" si="130"/>
        <v>592.02369999999996</v>
      </c>
      <c r="F136" s="96">
        <f t="shared" si="131"/>
        <v>19.487500000000001</v>
      </c>
      <c r="G136" s="64">
        <f t="shared" si="132"/>
        <v>611.51119999999992</v>
      </c>
      <c r="H136" s="97">
        <f t="shared" si="133"/>
        <v>0</v>
      </c>
      <c r="I136" s="97">
        <f t="shared" si="134"/>
        <v>0</v>
      </c>
      <c r="J136" s="97">
        <f t="shared" si="135"/>
        <v>0</v>
      </c>
      <c r="K136" s="64">
        <f t="shared" si="136"/>
        <v>611.51119999999992</v>
      </c>
      <c r="L136" s="98">
        <f t="shared" si="137"/>
        <v>0</v>
      </c>
      <c r="M136" s="99" t="str">
        <f t="shared" si="138"/>
        <v/>
      </c>
      <c r="N136" s="67" t="str">
        <f t="shared" si="139"/>
        <v/>
      </c>
      <c r="O136" s="71" t="str">
        <f t="shared" si="140"/>
        <v/>
      </c>
      <c r="P136" s="95" t="str">
        <f t="shared" si="141"/>
        <v/>
      </c>
      <c r="Q136" s="70">
        <f t="shared" si="142"/>
        <v>0</v>
      </c>
      <c r="R136" s="100">
        <f t="shared" si="143"/>
        <v>0</v>
      </c>
      <c r="S136" s="101" t="str">
        <f t="shared" si="144"/>
        <v/>
      </c>
      <c r="U136" s="64">
        <f t="shared" si="145"/>
        <v>611.51119999999992</v>
      </c>
      <c r="V136" s="98">
        <f t="shared" si="146"/>
        <v>407979.17679461674</v>
      </c>
      <c r="W136" s="99" t="str">
        <f t="shared" si="147"/>
        <v/>
      </c>
      <c r="X136" s="67">
        <f t="shared" si="148"/>
        <v>0</v>
      </c>
      <c r="Y136" s="71" t="str">
        <f t="shared" si="149"/>
        <v/>
      </c>
      <c r="Z136" s="95" t="str">
        <f t="shared" si="150"/>
        <v/>
      </c>
      <c r="AA136" s="70">
        <f t="shared" si="151"/>
        <v>422905.77857637953</v>
      </c>
      <c r="AB136" s="100">
        <f t="shared" si="152"/>
        <v>14926.601781762787</v>
      </c>
      <c r="AC136" s="101">
        <f t="shared" si="153"/>
        <v>3.6586675572604234E-2</v>
      </c>
      <c r="AD136" s="71">
        <f t="shared" si="154"/>
        <v>0</v>
      </c>
      <c r="AE136" s="70">
        <f t="shared" si="155"/>
        <v>422905.77857637953</v>
      </c>
      <c r="AG136" s="17"/>
      <c r="AH136" s="17"/>
    </row>
    <row r="137" spans="2:34" x14ac:dyDescent="0.2">
      <c r="B137" s="95">
        <v>2010</v>
      </c>
      <c r="C137" s="71" t="s">
        <v>287</v>
      </c>
      <c r="D137" s="95" t="s">
        <v>174</v>
      </c>
      <c r="E137" s="96">
        <f t="shared" si="130"/>
        <v>141.12989999999999</v>
      </c>
      <c r="F137" s="96">
        <f t="shared" si="131"/>
        <v>2.36</v>
      </c>
      <c r="G137" s="64">
        <f t="shared" si="132"/>
        <v>143.48990000000001</v>
      </c>
      <c r="H137" s="97">
        <f t="shared" si="133"/>
        <v>0</v>
      </c>
      <c r="I137" s="97">
        <f t="shared" si="134"/>
        <v>0</v>
      </c>
      <c r="J137" s="97">
        <f t="shared" si="135"/>
        <v>0</v>
      </c>
      <c r="K137" s="64">
        <f t="shared" si="136"/>
        <v>143.48990000000001</v>
      </c>
      <c r="L137" s="98">
        <f t="shared" si="137"/>
        <v>0</v>
      </c>
      <c r="M137" s="99" t="str">
        <f t="shared" si="138"/>
        <v/>
      </c>
      <c r="N137" s="67" t="str">
        <f t="shared" si="139"/>
        <v/>
      </c>
      <c r="O137" s="71" t="str">
        <f t="shared" si="140"/>
        <v/>
      </c>
      <c r="P137" s="95" t="str">
        <f t="shared" si="141"/>
        <v/>
      </c>
      <c r="Q137" s="70">
        <f t="shared" si="142"/>
        <v>0</v>
      </c>
      <c r="R137" s="100">
        <f t="shared" si="143"/>
        <v>0</v>
      </c>
      <c r="S137" s="101" t="str">
        <f t="shared" si="144"/>
        <v/>
      </c>
      <c r="U137" s="64">
        <f t="shared" si="145"/>
        <v>143.48990000000001</v>
      </c>
      <c r="V137" s="98">
        <f t="shared" si="146"/>
        <v>95731.511181384558</v>
      </c>
      <c r="W137" s="99" t="str">
        <f t="shared" si="147"/>
        <v/>
      </c>
      <c r="X137" s="67">
        <f t="shared" si="148"/>
        <v>0</v>
      </c>
      <c r="Y137" s="71" t="str">
        <f t="shared" si="149"/>
        <v/>
      </c>
      <c r="Z137" s="95" t="str">
        <f t="shared" si="150"/>
        <v/>
      </c>
      <c r="AA137" s="70">
        <f t="shared" si="151"/>
        <v>99234.008923052999</v>
      </c>
      <c r="AB137" s="100">
        <f t="shared" si="152"/>
        <v>3502.4977416684414</v>
      </c>
      <c r="AC137" s="101">
        <f t="shared" si="153"/>
        <v>3.658667557260413E-2</v>
      </c>
      <c r="AD137" s="71">
        <f t="shared" si="154"/>
        <v>0</v>
      </c>
      <c r="AE137" s="70">
        <f t="shared" si="155"/>
        <v>99234.008923052999</v>
      </c>
      <c r="AG137" s="17"/>
      <c r="AH137" s="17"/>
    </row>
    <row r="138" spans="2:34" x14ac:dyDescent="0.2">
      <c r="B138" s="95">
        <v>2147</v>
      </c>
      <c r="C138" s="71" t="s">
        <v>301</v>
      </c>
      <c r="D138" s="95" t="s">
        <v>56</v>
      </c>
      <c r="E138" s="96">
        <f t="shared" si="130"/>
        <v>3103.5331999999999</v>
      </c>
      <c r="F138" s="96">
        <f t="shared" si="131"/>
        <v>87.5</v>
      </c>
      <c r="G138" s="64">
        <f t="shared" si="132"/>
        <v>3191.0331999999999</v>
      </c>
      <c r="H138" s="97">
        <f t="shared" si="133"/>
        <v>0</v>
      </c>
      <c r="I138" s="97">
        <f t="shared" si="134"/>
        <v>0</v>
      </c>
      <c r="J138" s="97">
        <f t="shared" si="135"/>
        <v>0</v>
      </c>
      <c r="K138" s="64">
        <f t="shared" si="136"/>
        <v>3191.0331999999999</v>
      </c>
      <c r="L138" s="98">
        <f t="shared" si="137"/>
        <v>0</v>
      </c>
      <c r="M138" s="99" t="str">
        <f t="shared" si="138"/>
        <v/>
      </c>
      <c r="N138" s="67" t="str">
        <f t="shared" si="139"/>
        <v/>
      </c>
      <c r="O138" s="71" t="str">
        <f t="shared" si="140"/>
        <v/>
      </c>
      <c r="P138" s="95" t="str">
        <f t="shared" si="141"/>
        <v/>
      </c>
      <c r="Q138" s="70">
        <f t="shared" si="142"/>
        <v>0</v>
      </c>
      <c r="R138" s="100">
        <f t="shared" si="143"/>
        <v>0</v>
      </c>
      <c r="S138" s="101" t="str">
        <f t="shared" si="144"/>
        <v/>
      </c>
      <c r="U138" s="64">
        <f t="shared" si="145"/>
        <v>3191.0331999999999</v>
      </c>
      <c r="V138" s="98">
        <f t="shared" si="146"/>
        <v>2128947.2671314799</v>
      </c>
      <c r="W138" s="99" t="str">
        <f t="shared" si="147"/>
        <v/>
      </c>
      <c r="X138" s="67">
        <f t="shared" si="148"/>
        <v>0</v>
      </c>
      <c r="Y138" s="71" t="str">
        <f t="shared" si="149"/>
        <v/>
      </c>
      <c r="Z138" s="95" t="str">
        <f t="shared" si="150"/>
        <v/>
      </c>
      <c r="AA138" s="70">
        <f t="shared" si="151"/>
        <v>2206838.3701052014</v>
      </c>
      <c r="AB138" s="100">
        <f t="shared" si="152"/>
        <v>77891.102973721456</v>
      </c>
      <c r="AC138" s="101">
        <f t="shared" si="153"/>
        <v>3.6586675572604047E-2</v>
      </c>
      <c r="AD138" s="71">
        <f t="shared" si="154"/>
        <v>0</v>
      </c>
      <c r="AE138" s="70">
        <f t="shared" si="155"/>
        <v>2206838.3701052014</v>
      </c>
      <c r="AG138" s="17"/>
      <c r="AH138" s="17"/>
    </row>
    <row r="139" spans="2:34" x14ac:dyDescent="0.2">
      <c r="B139" s="95">
        <v>2145</v>
      </c>
      <c r="C139" s="71" t="s">
        <v>300</v>
      </c>
      <c r="D139" s="95" t="s">
        <v>175</v>
      </c>
      <c r="E139" s="96">
        <f t="shared" si="130"/>
        <v>993.98069999999996</v>
      </c>
      <c r="F139" s="96">
        <f t="shared" si="131"/>
        <v>17.2425</v>
      </c>
      <c r="G139" s="64">
        <f t="shared" si="132"/>
        <v>1011.2231999999999</v>
      </c>
      <c r="H139" s="97">
        <f t="shared" si="133"/>
        <v>0</v>
      </c>
      <c r="I139" s="97">
        <f t="shared" si="134"/>
        <v>0</v>
      </c>
      <c r="J139" s="97">
        <f t="shared" si="135"/>
        <v>0</v>
      </c>
      <c r="K139" s="64">
        <f t="shared" si="136"/>
        <v>1011.2231999999999</v>
      </c>
      <c r="L139" s="98">
        <f t="shared" si="137"/>
        <v>0</v>
      </c>
      <c r="M139" s="99" t="str">
        <f t="shared" si="138"/>
        <v/>
      </c>
      <c r="N139" s="67" t="str">
        <f t="shared" si="139"/>
        <v/>
      </c>
      <c r="O139" s="71" t="str">
        <f t="shared" si="140"/>
        <v/>
      </c>
      <c r="P139" s="95" t="str">
        <f t="shared" si="141"/>
        <v/>
      </c>
      <c r="Q139" s="70">
        <f t="shared" si="142"/>
        <v>0</v>
      </c>
      <c r="R139" s="100">
        <f t="shared" si="143"/>
        <v>0</v>
      </c>
      <c r="S139" s="101" t="str">
        <f t="shared" si="144"/>
        <v/>
      </c>
      <c r="U139" s="64">
        <f t="shared" si="145"/>
        <v>1011.2231999999999</v>
      </c>
      <c r="V139" s="98">
        <f t="shared" si="146"/>
        <v>674653.23397448508</v>
      </c>
      <c r="W139" s="99" t="str">
        <f t="shared" si="147"/>
        <v/>
      </c>
      <c r="X139" s="67">
        <f t="shared" si="148"/>
        <v>0</v>
      </c>
      <c r="Y139" s="71" t="str">
        <f t="shared" si="149"/>
        <v/>
      </c>
      <c r="Z139" s="95" t="str">
        <f t="shared" si="150"/>
        <v/>
      </c>
      <c r="AA139" s="70">
        <f t="shared" si="151"/>
        <v>699336.55296991777</v>
      </c>
      <c r="AB139" s="100">
        <f t="shared" si="152"/>
        <v>24683.318995432695</v>
      </c>
      <c r="AC139" s="101">
        <f t="shared" si="153"/>
        <v>3.6586675572604165E-2</v>
      </c>
      <c r="AD139" s="71">
        <f t="shared" si="154"/>
        <v>0</v>
      </c>
      <c r="AE139" s="70">
        <f t="shared" si="155"/>
        <v>699336.55296991777</v>
      </c>
      <c r="AG139" s="17"/>
      <c r="AH139" s="17"/>
    </row>
    <row r="140" spans="2:34" x14ac:dyDescent="0.2">
      <c r="B140" s="95">
        <v>1968</v>
      </c>
      <c r="C140" s="71" t="s">
        <v>281</v>
      </c>
      <c r="D140" s="95" t="s">
        <v>72</v>
      </c>
      <c r="E140" s="96">
        <f t="shared" si="130"/>
        <v>717.64030000000002</v>
      </c>
      <c r="F140" s="96">
        <f t="shared" si="131"/>
        <v>27</v>
      </c>
      <c r="G140" s="64">
        <f t="shared" si="132"/>
        <v>744.64030000000002</v>
      </c>
      <c r="H140" s="97">
        <f t="shared" si="133"/>
        <v>0</v>
      </c>
      <c r="I140" s="97">
        <f t="shared" si="134"/>
        <v>0</v>
      </c>
      <c r="J140" s="97">
        <f t="shared" si="135"/>
        <v>0</v>
      </c>
      <c r="K140" s="64">
        <f t="shared" si="136"/>
        <v>744.64030000000002</v>
      </c>
      <c r="L140" s="98">
        <f t="shared" si="137"/>
        <v>0</v>
      </c>
      <c r="M140" s="99" t="str">
        <f t="shared" si="138"/>
        <v/>
      </c>
      <c r="N140" s="67" t="str">
        <f t="shared" si="139"/>
        <v/>
      </c>
      <c r="O140" s="71" t="str">
        <f t="shared" si="140"/>
        <v/>
      </c>
      <c r="P140" s="95" t="str">
        <f t="shared" si="141"/>
        <v/>
      </c>
      <c r="Q140" s="70">
        <f t="shared" si="142"/>
        <v>0</v>
      </c>
      <c r="R140" s="100">
        <f t="shared" si="143"/>
        <v>0</v>
      </c>
      <c r="S140" s="101" t="str">
        <f t="shared" si="144"/>
        <v/>
      </c>
      <c r="U140" s="64">
        <f t="shared" si="145"/>
        <v>744.64030000000002</v>
      </c>
      <c r="V140" s="98">
        <f t="shared" si="146"/>
        <v>496798.31964172778</v>
      </c>
      <c r="W140" s="99" t="str">
        <f t="shared" si="147"/>
        <v/>
      </c>
      <c r="X140" s="67">
        <f t="shared" si="148"/>
        <v>0</v>
      </c>
      <c r="Y140" s="71" t="str">
        <f t="shared" si="149"/>
        <v/>
      </c>
      <c r="Z140" s="95" t="str">
        <f t="shared" si="150"/>
        <v/>
      </c>
      <c r="AA140" s="70">
        <f t="shared" si="151"/>
        <v>514974.51858747454</v>
      </c>
      <c r="AB140" s="100">
        <f t="shared" si="152"/>
        <v>18176.198945746757</v>
      </c>
      <c r="AC140" s="101">
        <f t="shared" si="153"/>
        <v>3.6586675572604081E-2</v>
      </c>
      <c r="AD140" s="71">
        <f t="shared" si="154"/>
        <v>0</v>
      </c>
      <c r="AE140" s="70">
        <f t="shared" si="155"/>
        <v>514974.51858747454</v>
      </c>
      <c r="AG140" s="17"/>
      <c r="AH140" s="17"/>
    </row>
    <row r="141" spans="2:34" x14ac:dyDescent="0.2">
      <c r="B141" s="95">
        <v>2198</v>
      </c>
      <c r="C141" s="71" t="s">
        <v>305</v>
      </c>
      <c r="D141" s="95" t="s">
        <v>176</v>
      </c>
      <c r="E141" s="96">
        <f t="shared" si="130"/>
        <v>1034.9935</v>
      </c>
      <c r="F141" s="96">
        <f t="shared" si="131"/>
        <v>32.717500000000001</v>
      </c>
      <c r="G141" s="64">
        <f t="shared" si="132"/>
        <v>1067.711</v>
      </c>
      <c r="H141" s="97">
        <f t="shared" si="133"/>
        <v>0</v>
      </c>
      <c r="I141" s="97">
        <f t="shared" si="134"/>
        <v>0</v>
      </c>
      <c r="J141" s="97">
        <f t="shared" si="135"/>
        <v>0</v>
      </c>
      <c r="K141" s="64">
        <f t="shared" si="136"/>
        <v>1067.711</v>
      </c>
      <c r="L141" s="98">
        <f t="shared" si="137"/>
        <v>0</v>
      </c>
      <c r="M141" s="99" t="str">
        <f t="shared" si="138"/>
        <v/>
      </c>
      <c r="N141" s="67" t="str">
        <f t="shared" si="139"/>
        <v/>
      </c>
      <c r="O141" s="71" t="str">
        <f t="shared" si="140"/>
        <v/>
      </c>
      <c r="P141" s="95" t="str">
        <f t="shared" si="141"/>
        <v/>
      </c>
      <c r="Q141" s="70">
        <f t="shared" si="142"/>
        <v>0</v>
      </c>
      <c r="R141" s="100">
        <f t="shared" si="143"/>
        <v>0</v>
      </c>
      <c r="S141" s="101" t="str">
        <f t="shared" si="144"/>
        <v/>
      </c>
      <c r="U141" s="64">
        <f t="shared" si="145"/>
        <v>1067.711</v>
      </c>
      <c r="V141" s="98">
        <f t="shared" si="146"/>
        <v>712339.9454246416</v>
      </c>
      <c r="W141" s="99" t="str">
        <f t="shared" si="147"/>
        <v/>
      </c>
      <c r="X141" s="67">
        <f t="shared" si="148"/>
        <v>0</v>
      </c>
      <c r="Y141" s="71" t="str">
        <f t="shared" si="149"/>
        <v/>
      </c>
      <c r="Z141" s="95" t="str">
        <f t="shared" si="150"/>
        <v/>
      </c>
      <c r="AA141" s="70">
        <f t="shared" si="151"/>
        <v>738402.09590529953</v>
      </c>
      <c r="AB141" s="100">
        <f t="shared" si="152"/>
        <v>26062.150480657932</v>
      </c>
      <c r="AC141" s="101">
        <f t="shared" si="153"/>
        <v>3.6586675572604185E-2</v>
      </c>
      <c r="AD141" s="71">
        <f t="shared" si="154"/>
        <v>0</v>
      </c>
      <c r="AE141" s="70">
        <f t="shared" si="155"/>
        <v>738402.09590529953</v>
      </c>
      <c r="AG141" s="17"/>
      <c r="AH141" s="17"/>
    </row>
    <row r="142" spans="2:34" x14ac:dyDescent="0.2">
      <c r="B142" s="95">
        <v>2199</v>
      </c>
      <c r="C142" s="71" t="s">
        <v>305</v>
      </c>
      <c r="D142" s="95" t="s">
        <v>200</v>
      </c>
      <c r="E142" s="96">
        <f t="shared" si="130"/>
        <v>681.46489999999994</v>
      </c>
      <c r="F142" s="96">
        <f t="shared" si="131"/>
        <v>19.254999999999999</v>
      </c>
      <c r="G142" s="64">
        <f t="shared" si="132"/>
        <v>700.71989999999994</v>
      </c>
      <c r="H142" s="97">
        <f t="shared" si="133"/>
        <v>0</v>
      </c>
      <c r="I142" s="97">
        <f t="shared" si="134"/>
        <v>0</v>
      </c>
      <c r="J142" s="97">
        <f t="shared" si="135"/>
        <v>0</v>
      </c>
      <c r="K142" s="64">
        <f t="shared" si="136"/>
        <v>700.71989999999994</v>
      </c>
      <c r="L142" s="98">
        <f t="shared" si="137"/>
        <v>0</v>
      </c>
      <c r="M142" s="99" t="str">
        <f t="shared" si="138"/>
        <v/>
      </c>
      <c r="N142" s="67" t="str">
        <f t="shared" si="139"/>
        <v/>
      </c>
      <c r="O142" s="71" t="str">
        <f t="shared" si="140"/>
        <v/>
      </c>
      <c r="P142" s="95" t="str">
        <f t="shared" si="141"/>
        <v/>
      </c>
      <c r="Q142" s="70">
        <f t="shared" si="142"/>
        <v>0</v>
      </c>
      <c r="R142" s="100">
        <f t="shared" si="143"/>
        <v>0</v>
      </c>
      <c r="S142" s="101" t="str">
        <f t="shared" si="144"/>
        <v/>
      </c>
      <c r="U142" s="64">
        <f t="shared" si="145"/>
        <v>700.71989999999994</v>
      </c>
      <c r="V142" s="98">
        <f t="shared" si="146"/>
        <v>467496.14392280334</v>
      </c>
      <c r="W142" s="99" t="str">
        <f t="shared" si="147"/>
        <v/>
      </c>
      <c r="X142" s="67">
        <f t="shared" si="148"/>
        <v>0</v>
      </c>
      <c r="Y142" s="71" t="str">
        <f t="shared" si="149"/>
        <v/>
      </c>
      <c r="Z142" s="95" t="str">
        <f t="shared" si="150"/>
        <v/>
      </c>
      <c r="AA142" s="70">
        <f t="shared" si="151"/>
        <v>484600.27367195045</v>
      </c>
      <c r="AB142" s="100">
        <f t="shared" si="152"/>
        <v>17104.129749147105</v>
      </c>
      <c r="AC142" s="101">
        <f t="shared" si="153"/>
        <v>3.6586675572604241E-2</v>
      </c>
      <c r="AD142" s="71">
        <f t="shared" si="154"/>
        <v>0</v>
      </c>
      <c r="AE142" s="70">
        <f t="shared" si="155"/>
        <v>484600.27367195045</v>
      </c>
      <c r="AG142" s="17"/>
      <c r="AH142" s="17"/>
    </row>
    <row r="143" spans="2:34" x14ac:dyDescent="0.2">
      <c r="B143" s="95">
        <v>2254</v>
      </c>
      <c r="C143" s="71" t="s">
        <v>312</v>
      </c>
      <c r="D143" s="95" t="s">
        <v>178</v>
      </c>
      <c r="E143" s="96">
        <f t="shared" si="130"/>
        <v>5890.8611000000001</v>
      </c>
      <c r="F143" s="96">
        <f t="shared" si="131"/>
        <v>129.36500000000001</v>
      </c>
      <c r="G143" s="64">
        <f t="shared" si="132"/>
        <v>6020.2260999999999</v>
      </c>
      <c r="H143" s="97">
        <f t="shared" si="133"/>
        <v>0</v>
      </c>
      <c r="I143" s="97">
        <f t="shared" si="134"/>
        <v>0</v>
      </c>
      <c r="J143" s="97">
        <f t="shared" si="135"/>
        <v>0</v>
      </c>
      <c r="K143" s="64">
        <f t="shared" si="136"/>
        <v>6020.2260999999999</v>
      </c>
      <c r="L143" s="98">
        <f t="shared" si="137"/>
        <v>0</v>
      </c>
      <c r="M143" s="99" t="str">
        <f t="shared" si="138"/>
        <v/>
      </c>
      <c r="N143" s="67" t="str">
        <f t="shared" si="139"/>
        <v/>
      </c>
      <c r="O143" s="71" t="str">
        <f t="shared" si="140"/>
        <v/>
      </c>
      <c r="P143" s="95" t="str">
        <f t="shared" si="141"/>
        <v/>
      </c>
      <c r="Q143" s="70">
        <f t="shared" si="142"/>
        <v>0</v>
      </c>
      <c r="R143" s="100">
        <f t="shared" si="143"/>
        <v>0</v>
      </c>
      <c r="S143" s="101" t="str">
        <f t="shared" si="144"/>
        <v/>
      </c>
      <c r="U143" s="64">
        <f t="shared" si="145"/>
        <v>6020.2260999999999</v>
      </c>
      <c r="V143" s="98">
        <f t="shared" si="146"/>
        <v>4016487.1688293959</v>
      </c>
      <c r="W143" s="99" t="str">
        <f t="shared" si="147"/>
        <v/>
      </c>
      <c r="X143" s="67">
        <f t="shared" si="148"/>
        <v>0</v>
      </c>
      <c r="Y143" s="71" t="str">
        <f t="shared" si="149"/>
        <v/>
      </c>
      <c r="Z143" s="95" t="str">
        <f t="shared" si="150"/>
        <v/>
      </c>
      <c r="AA143" s="70">
        <f t="shared" si="151"/>
        <v>4163437.0818168842</v>
      </c>
      <c r="AB143" s="100">
        <f t="shared" si="152"/>
        <v>146949.91298748832</v>
      </c>
      <c r="AC143" s="101">
        <f t="shared" si="153"/>
        <v>3.6586675572604116E-2</v>
      </c>
      <c r="AD143" s="71">
        <f t="shared" si="154"/>
        <v>0</v>
      </c>
      <c r="AE143" s="70">
        <f t="shared" si="155"/>
        <v>4163437.0818168842</v>
      </c>
      <c r="AG143" s="17"/>
      <c r="AH143" s="17"/>
    </row>
    <row r="144" spans="2:34" x14ac:dyDescent="0.2">
      <c r="B144" s="7">
        <v>4202</v>
      </c>
      <c r="C144" s="7" t="s">
        <v>306</v>
      </c>
      <c r="D144" s="7" t="s">
        <v>327</v>
      </c>
      <c r="E144" s="96"/>
      <c r="F144" s="96"/>
      <c r="G144" s="64"/>
      <c r="H144" s="97"/>
      <c r="I144" s="97"/>
      <c r="J144" s="97"/>
      <c r="K144" s="64"/>
      <c r="L144" s="98"/>
      <c r="M144" s="99"/>
      <c r="N144" s="67"/>
      <c r="O144" s="71"/>
      <c r="P144" s="95"/>
      <c r="Q144" s="70"/>
      <c r="R144" s="100"/>
      <c r="S144" s="101"/>
      <c r="U144" s="64"/>
      <c r="V144" s="98"/>
      <c r="W144" s="99"/>
      <c r="X144" s="67"/>
      <c r="Y144" s="71"/>
      <c r="Z144" s="95"/>
      <c r="AA144" s="70"/>
      <c r="AB144" s="100"/>
      <c r="AC144" s="101"/>
      <c r="AD144" s="71"/>
      <c r="AE144" s="70">
        <v>52426.899599017706</v>
      </c>
      <c r="AG144" s="17"/>
      <c r="AH144" s="17"/>
    </row>
    <row r="145" spans="2:34" x14ac:dyDescent="0.2">
      <c r="B145" s="95">
        <v>1966</v>
      </c>
      <c r="C145" s="71" t="s">
        <v>281</v>
      </c>
      <c r="D145" s="95" t="s">
        <v>87</v>
      </c>
      <c r="E145" s="96">
        <f t="shared" ref="E145:E163" si="156">IF(ISNA(VLOOKUP($B145,SSFQ,134,FALSE)),0,VLOOKUP($B145,SSFQ,134,FALSE))</f>
        <v>4884.4768000000004</v>
      </c>
      <c r="F145" s="96">
        <f t="shared" ref="F145:F163" si="157">IF(ISNA(VLOOKUP($B145,SSFQ,118,FALSE)),0,VLOOKUP($B145,SSFQ,118,FALSE))*0.25</f>
        <v>104.25</v>
      </c>
      <c r="G145" s="64">
        <f t="shared" ref="G145:G163" si="158">E145+F145</f>
        <v>4988.7268000000004</v>
      </c>
      <c r="H145" s="97">
        <f t="shared" ref="H145:H163" si="159">-IF(ISNA(VLOOKUP($B145,Virt,5,FALSE)),0,VLOOKUP($B145,Virt,5,FALSE))</f>
        <v>-1863.88028168965</v>
      </c>
      <c r="I145" s="97">
        <f t="shared" ref="I145:I163" si="160">-IF(ISNA(VLOOKUP($B145,Indy_pivot,2,FALSE)),0,VLOOKUP($B145,Indy_pivot,2,FALSE))</f>
        <v>0</v>
      </c>
      <c r="J145" s="97">
        <f t="shared" ref="J145:J163" si="161">-IF(ISNA(VLOOKUP($B145,NonPar,5,FALSE)),0,VLOOKUP($B145,NonPar,5,FALSE))</f>
        <v>0</v>
      </c>
      <c r="K145" s="64">
        <f t="shared" ref="K145:K163" si="162">$G145+$H145+$I145+$J145</f>
        <v>3124.8465183103503</v>
      </c>
      <c r="L145" s="98">
        <f t="shared" ref="L145:L163" si="163">K145*$D$16</f>
        <v>0</v>
      </c>
      <c r="M145" s="99" t="str">
        <f t="shared" ref="M145:M163" si="164">IF(K145=0,"",IF(K145&lt;$W$16,"Yes",""))</f>
        <v/>
      </c>
      <c r="N145" s="67" t="str">
        <f t="shared" ref="N145:N163" si="165">IF(K145=0,"",IF(K145&lt;$W$16,$W$16-K145,""))</f>
        <v/>
      </c>
      <c r="O145" s="71" t="str">
        <f t="shared" ref="O145:O163" si="166">IF(K145=0,"",IF(K145&lt;$M$16,(K145+N145)*$Q$16,""))</f>
        <v/>
      </c>
      <c r="P145" s="95" t="str">
        <f t="shared" ref="P145:P163" si="167">IF(K145=0,"",IF(K145&lt;$W$16,(K145+N145),""))</f>
        <v/>
      </c>
      <c r="Q145" s="70">
        <f t="shared" ref="Q145:Q163" si="168">MAX(O145,(K145*$Q$16))</f>
        <v>0</v>
      </c>
      <c r="R145" s="100">
        <f t="shared" ref="R145:R163" si="169">IF(Q145=0,0,(Q145-L145))</f>
        <v>0</v>
      </c>
      <c r="S145" s="101" t="str">
        <f t="shared" ref="S145:S163" si="170">IF(R145=0,"",(R145/L145))</f>
        <v/>
      </c>
      <c r="U145" s="64">
        <f t="shared" ref="U145:U163" si="171">$G145+$H145+$I145+$J145</f>
        <v>3124.8465183103503</v>
      </c>
      <c r="V145" s="98">
        <f t="shared" ref="V145:V163" si="172">U145*$E$16</f>
        <v>2084789.7964089313</v>
      </c>
      <c r="W145" s="99" t="str">
        <f t="shared" ref="W145:W163" si="173">IF(U145=0,"",IF(U145&lt;$W$16,"Yes",""))</f>
        <v/>
      </c>
      <c r="X145" s="67">
        <f t="shared" ref="X145:X163" si="174">IF(U145=0,0,IF(U145&lt;$W$16,$W$16-U145,0))</f>
        <v>0</v>
      </c>
      <c r="Y145" s="71" t="str">
        <f t="shared" ref="Y145:Y163" si="175">IF(U145=0,"",IF(U145&lt;$W$16,(U145+X145)*$AA$16,""))</f>
        <v/>
      </c>
      <c r="Z145" s="95" t="str">
        <f t="shared" ref="Z145:Z163" si="176">IF(U145=0,"",IF(U145&lt;$W$16,(U145+X145),""))</f>
        <v/>
      </c>
      <c r="AA145" s="70">
        <f t="shared" ref="AA145:AA163" si="177">MAX(Y145,(U145*$AA$16))</f>
        <v>2161065.3243272202</v>
      </c>
      <c r="AB145" s="100">
        <f t="shared" ref="AB145:AB163" si="178">IF(AA145=0,"",(AA145-V145))</f>
        <v>76275.52791828895</v>
      </c>
      <c r="AC145" s="101">
        <f t="shared" ref="AC145:AC163" si="179">IF(AB145="","",(AB145/V145))</f>
        <v>3.6586675572604116E-2</v>
      </c>
      <c r="AD145" s="71">
        <f t="shared" ref="AD145:AD163" si="180">IF(AA145=0,0,(U145+X145)/$AA$14)*$E$13</f>
        <v>0</v>
      </c>
      <c r="AE145" s="70">
        <f t="shared" ref="AE145:AE163" si="181">AA145+AD145</f>
        <v>2161065.3243272202</v>
      </c>
      <c r="AG145" s="17"/>
      <c r="AH145" s="17"/>
    </row>
    <row r="146" spans="2:34" x14ac:dyDescent="0.2">
      <c r="B146" s="95">
        <v>1924</v>
      </c>
      <c r="C146" s="71" t="s">
        <v>278</v>
      </c>
      <c r="D146" s="95" t="s">
        <v>47</v>
      </c>
      <c r="E146" s="96">
        <f t="shared" si="156"/>
        <v>20480.130499999999</v>
      </c>
      <c r="F146" s="96">
        <f t="shared" si="157"/>
        <v>433.1875</v>
      </c>
      <c r="G146" s="64">
        <f t="shared" si="158"/>
        <v>20913.317999999999</v>
      </c>
      <c r="H146" s="97">
        <f t="shared" si="159"/>
        <v>-451.00539137179385</v>
      </c>
      <c r="I146" s="97">
        <f t="shared" si="160"/>
        <v>0</v>
      </c>
      <c r="J146" s="97">
        <f t="shared" si="161"/>
        <v>0</v>
      </c>
      <c r="K146" s="64">
        <f t="shared" si="162"/>
        <v>20462.312608628206</v>
      </c>
      <c r="L146" s="98">
        <f t="shared" si="163"/>
        <v>0</v>
      </c>
      <c r="M146" s="99" t="str">
        <f t="shared" si="164"/>
        <v/>
      </c>
      <c r="N146" s="67" t="str">
        <f t="shared" si="165"/>
        <v/>
      </c>
      <c r="O146" s="71" t="str">
        <f t="shared" si="166"/>
        <v/>
      </c>
      <c r="P146" s="95" t="str">
        <f t="shared" si="167"/>
        <v/>
      </c>
      <c r="Q146" s="70">
        <f t="shared" si="168"/>
        <v>0</v>
      </c>
      <c r="R146" s="100">
        <f t="shared" si="169"/>
        <v>0</v>
      </c>
      <c r="S146" s="101" t="str">
        <f t="shared" si="170"/>
        <v/>
      </c>
      <c r="U146" s="64">
        <f t="shared" si="171"/>
        <v>20462.312608628206</v>
      </c>
      <c r="V146" s="98">
        <f t="shared" si="172"/>
        <v>13651749.065891588</v>
      </c>
      <c r="W146" s="99" t="str">
        <f t="shared" si="173"/>
        <v/>
      </c>
      <c r="X146" s="67">
        <f t="shared" si="174"/>
        <v>0</v>
      </c>
      <c r="Y146" s="71" t="str">
        <f t="shared" si="175"/>
        <v/>
      </c>
      <c r="Z146" s="95" t="str">
        <f t="shared" si="176"/>
        <v/>
      </c>
      <c r="AA146" s="70">
        <f t="shared" si="177"/>
        <v>14151221.179963965</v>
      </c>
      <c r="AB146" s="100">
        <f t="shared" si="178"/>
        <v>499472.11407237686</v>
      </c>
      <c r="AC146" s="101">
        <f t="shared" si="179"/>
        <v>3.6586675572604116E-2</v>
      </c>
      <c r="AD146" s="71">
        <f t="shared" si="180"/>
        <v>0</v>
      </c>
      <c r="AE146" s="70">
        <f t="shared" si="181"/>
        <v>14151221.179963965</v>
      </c>
      <c r="AG146" s="17"/>
      <c r="AH146" s="17"/>
    </row>
    <row r="147" spans="2:34" x14ac:dyDescent="0.2">
      <c r="B147" s="95">
        <v>1996</v>
      </c>
      <c r="C147" s="71" t="s">
        <v>285</v>
      </c>
      <c r="D147" s="95" t="s">
        <v>179</v>
      </c>
      <c r="E147" s="96">
        <f t="shared" si="156"/>
        <v>455.29520000000002</v>
      </c>
      <c r="F147" s="96">
        <f t="shared" si="157"/>
        <v>14.7</v>
      </c>
      <c r="G147" s="64">
        <f t="shared" si="158"/>
        <v>469.99520000000001</v>
      </c>
      <c r="H147" s="97">
        <f t="shared" si="159"/>
        <v>0</v>
      </c>
      <c r="I147" s="97">
        <f t="shared" si="160"/>
        <v>0</v>
      </c>
      <c r="J147" s="97">
        <f t="shared" si="161"/>
        <v>0</v>
      </c>
      <c r="K147" s="64">
        <f t="shared" si="162"/>
        <v>469.99520000000001</v>
      </c>
      <c r="L147" s="98">
        <f t="shared" si="163"/>
        <v>0</v>
      </c>
      <c r="M147" s="99" t="str">
        <f t="shared" si="164"/>
        <v/>
      </c>
      <c r="N147" s="67" t="str">
        <f t="shared" si="165"/>
        <v/>
      </c>
      <c r="O147" s="71" t="str">
        <f t="shared" si="166"/>
        <v/>
      </c>
      <c r="P147" s="95" t="str">
        <f t="shared" si="167"/>
        <v/>
      </c>
      <c r="Q147" s="70">
        <f t="shared" si="168"/>
        <v>0</v>
      </c>
      <c r="R147" s="100">
        <f t="shared" si="169"/>
        <v>0</v>
      </c>
      <c r="S147" s="101" t="str">
        <f t="shared" si="170"/>
        <v/>
      </c>
      <c r="U147" s="64">
        <f t="shared" si="171"/>
        <v>469.99520000000001</v>
      </c>
      <c r="V147" s="98">
        <f t="shared" si="172"/>
        <v>313564.58359784953</v>
      </c>
      <c r="W147" s="99" t="str">
        <f t="shared" si="173"/>
        <v/>
      </c>
      <c r="X147" s="67">
        <f t="shared" si="174"/>
        <v>0</v>
      </c>
      <c r="Y147" s="71" t="str">
        <f t="shared" si="175"/>
        <v/>
      </c>
      <c r="Z147" s="95" t="str">
        <f t="shared" si="176"/>
        <v/>
      </c>
      <c r="AA147" s="70">
        <f t="shared" si="177"/>
        <v>325036.86928900279</v>
      </c>
      <c r="AB147" s="100">
        <f t="shared" si="178"/>
        <v>11472.285691153258</v>
      </c>
      <c r="AC147" s="101">
        <f t="shared" si="179"/>
        <v>3.6586675572604227E-2</v>
      </c>
      <c r="AD147" s="71">
        <f t="shared" si="180"/>
        <v>0</v>
      </c>
      <c r="AE147" s="70">
        <f t="shared" si="181"/>
        <v>325036.86928900279</v>
      </c>
      <c r="AG147" s="17"/>
      <c r="AH147" s="17"/>
    </row>
    <row r="148" spans="2:34" x14ac:dyDescent="0.2">
      <c r="B148" s="95">
        <v>2061</v>
      </c>
      <c r="C148" s="71" t="s">
        <v>294</v>
      </c>
      <c r="D148" s="95" t="s">
        <v>201</v>
      </c>
      <c r="E148" s="96">
        <f t="shared" si="156"/>
        <v>389.66199999999998</v>
      </c>
      <c r="F148" s="96">
        <f t="shared" si="157"/>
        <v>9.9</v>
      </c>
      <c r="G148" s="64">
        <f t="shared" si="158"/>
        <v>399.56199999999995</v>
      </c>
      <c r="H148" s="97">
        <f t="shared" si="159"/>
        <v>0</v>
      </c>
      <c r="I148" s="97">
        <f t="shared" si="160"/>
        <v>0</v>
      </c>
      <c r="J148" s="97">
        <f t="shared" si="161"/>
        <v>0</v>
      </c>
      <c r="K148" s="64">
        <f t="shared" si="162"/>
        <v>399.56199999999995</v>
      </c>
      <c r="L148" s="98">
        <f t="shared" si="163"/>
        <v>0</v>
      </c>
      <c r="M148" s="99" t="str">
        <f t="shared" si="164"/>
        <v/>
      </c>
      <c r="N148" s="67" t="str">
        <f t="shared" si="165"/>
        <v/>
      </c>
      <c r="O148" s="71" t="str">
        <f t="shared" si="166"/>
        <v/>
      </c>
      <c r="P148" s="95" t="str">
        <f t="shared" si="167"/>
        <v/>
      </c>
      <c r="Q148" s="70">
        <f t="shared" si="168"/>
        <v>0</v>
      </c>
      <c r="R148" s="100">
        <f t="shared" si="169"/>
        <v>0</v>
      </c>
      <c r="S148" s="101" t="str">
        <f t="shared" si="170"/>
        <v/>
      </c>
      <c r="U148" s="64">
        <f t="shared" si="171"/>
        <v>399.56199999999995</v>
      </c>
      <c r="V148" s="98">
        <f t="shared" si="172"/>
        <v>266573.98235455161</v>
      </c>
      <c r="W148" s="99" t="str">
        <f t="shared" si="173"/>
        <v/>
      </c>
      <c r="X148" s="67">
        <f t="shared" si="174"/>
        <v>0</v>
      </c>
      <c r="Y148" s="71" t="str">
        <f t="shared" si="175"/>
        <v/>
      </c>
      <c r="Z148" s="95" t="str">
        <f t="shared" si="176"/>
        <v/>
      </c>
      <c r="AA148" s="70">
        <f t="shared" si="177"/>
        <v>276327.03816305468</v>
      </c>
      <c r="AB148" s="100">
        <f t="shared" si="178"/>
        <v>9753.0558085030643</v>
      </c>
      <c r="AC148" s="101">
        <f t="shared" si="179"/>
        <v>3.6586675572604081E-2</v>
      </c>
      <c r="AD148" s="71">
        <f t="shared" si="180"/>
        <v>0</v>
      </c>
      <c r="AE148" s="70">
        <f t="shared" si="181"/>
        <v>276327.03816305468</v>
      </c>
      <c r="AG148" s="17"/>
      <c r="AH148" s="17"/>
    </row>
    <row r="149" spans="2:34" x14ac:dyDescent="0.2">
      <c r="B149" s="95">
        <v>2141</v>
      </c>
      <c r="C149" s="71" t="s">
        <v>300</v>
      </c>
      <c r="D149" s="95" t="s">
        <v>181</v>
      </c>
      <c r="E149" s="96">
        <f t="shared" si="156"/>
        <v>2320.7727</v>
      </c>
      <c r="F149" s="96">
        <f t="shared" si="157"/>
        <v>58.97</v>
      </c>
      <c r="G149" s="64">
        <f t="shared" si="158"/>
        <v>2379.7426999999998</v>
      </c>
      <c r="H149" s="97">
        <f t="shared" si="159"/>
        <v>0</v>
      </c>
      <c r="I149" s="97">
        <f t="shared" si="160"/>
        <v>0</v>
      </c>
      <c r="J149" s="97">
        <f t="shared" si="161"/>
        <v>0</v>
      </c>
      <c r="K149" s="64">
        <f t="shared" si="162"/>
        <v>2379.7426999999998</v>
      </c>
      <c r="L149" s="98">
        <f t="shared" si="163"/>
        <v>0</v>
      </c>
      <c r="M149" s="99" t="str">
        <f t="shared" si="164"/>
        <v/>
      </c>
      <c r="N149" s="67" t="str">
        <f t="shared" si="165"/>
        <v/>
      </c>
      <c r="O149" s="71" t="str">
        <f t="shared" si="166"/>
        <v/>
      </c>
      <c r="P149" s="95" t="str">
        <f t="shared" si="167"/>
        <v/>
      </c>
      <c r="Q149" s="70">
        <f t="shared" si="168"/>
        <v>0</v>
      </c>
      <c r="R149" s="100">
        <f t="shared" si="169"/>
        <v>0</v>
      </c>
      <c r="S149" s="101" t="str">
        <f t="shared" si="170"/>
        <v/>
      </c>
      <c r="U149" s="64">
        <f t="shared" si="171"/>
        <v>2379.7426999999998</v>
      </c>
      <c r="V149" s="98">
        <f t="shared" si="172"/>
        <v>1587682.2333409407</v>
      </c>
      <c r="W149" s="99" t="str">
        <f t="shared" si="173"/>
        <v/>
      </c>
      <c r="X149" s="67">
        <f t="shared" si="174"/>
        <v>0</v>
      </c>
      <c r="Y149" s="71" t="str">
        <f t="shared" si="175"/>
        <v/>
      </c>
      <c r="Z149" s="95" t="str">
        <f t="shared" si="176"/>
        <v/>
      </c>
      <c r="AA149" s="70">
        <f t="shared" si="177"/>
        <v>1645770.2481245734</v>
      </c>
      <c r="AB149" s="100">
        <f t="shared" si="178"/>
        <v>58088.014783632709</v>
      </c>
      <c r="AC149" s="101">
        <f t="shared" si="179"/>
        <v>3.658667557260422E-2</v>
      </c>
      <c r="AD149" s="71">
        <f t="shared" si="180"/>
        <v>0</v>
      </c>
      <c r="AE149" s="70">
        <f t="shared" si="181"/>
        <v>1645770.2481245734</v>
      </c>
      <c r="AG149" s="17"/>
      <c r="AH149" s="17"/>
    </row>
    <row r="150" spans="2:34" x14ac:dyDescent="0.2">
      <c r="B150" s="95">
        <v>2214</v>
      </c>
      <c r="C150" s="71" t="s">
        <v>307</v>
      </c>
      <c r="D150" s="95" t="s">
        <v>182</v>
      </c>
      <c r="E150" s="96">
        <f t="shared" si="156"/>
        <v>450.07990000000001</v>
      </c>
      <c r="F150" s="96">
        <f t="shared" si="157"/>
        <v>11.5</v>
      </c>
      <c r="G150" s="64">
        <f t="shared" si="158"/>
        <v>461.57990000000001</v>
      </c>
      <c r="H150" s="97">
        <f t="shared" si="159"/>
        <v>0</v>
      </c>
      <c r="I150" s="97">
        <f t="shared" si="160"/>
        <v>0</v>
      </c>
      <c r="J150" s="97">
        <f t="shared" si="161"/>
        <v>0</v>
      </c>
      <c r="K150" s="64">
        <f t="shared" si="162"/>
        <v>461.57990000000001</v>
      </c>
      <c r="L150" s="98">
        <f t="shared" si="163"/>
        <v>0</v>
      </c>
      <c r="M150" s="99" t="str">
        <f t="shared" si="164"/>
        <v/>
      </c>
      <c r="N150" s="67" t="str">
        <f t="shared" si="165"/>
        <v/>
      </c>
      <c r="O150" s="71" t="str">
        <f t="shared" si="166"/>
        <v/>
      </c>
      <c r="P150" s="95" t="str">
        <f t="shared" si="167"/>
        <v/>
      </c>
      <c r="Q150" s="70">
        <f t="shared" si="168"/>
        <v>0</v>
      </c>
      <c r="R150" s="100">
        <f t="shared" si="169"/>
        <v>0</v>
      </c>
      <c r="S150" s="101" t="str">
        <f t="shared" si="170"/>
        <v/>
      </c>
      <c r="U150" s="64">
        <f t="shared" si="171"/>
        <v>461.57990000000001</v>
      </c>
      <c r="V150" s="98">
        <f t="shared" si="172"/>
        <v>307950.18574793322</v>
      </c>
      <c r="W150" s="99" t="str">
        <f t="shared" si="173"/>
        <v/>
      </c>
      <c r="X150" s="67">
        <f t="shared" si="174"/>
        <v>0</v>
      </c>
      <c r="Y150" s="71" t="str">
        <f t="shared" si="175"/>
        <v/>
      </c>
      <c r="Z150" s="95" t="str">
        <f t="shared" si="176"/>
        <v/>
      </c>
      <c r="AA150" s="70">
        <f t="shared" si="177"/>
        <v>319217.05928641604</v>
      </c>
      <c r="AB150" s="100">
        <f t="shared" si="178"/>
        <v>11266.873538482818</v>
      </c>
      <c r="AC150" s="101">
        <f t="shared" si="179"/>
        <v>3.6586675572604144E-2</v>
      </c>
      <c r="AD150" s="71">
        <f t="shared" si="180"/>
        <v>0</v>
      </c>
      <c r="AE150" s="70">
        <f t="shared" si="181"/>
        <v>319217.05928641604</v>
      </c>
      <c r="AG150" s="17"/>
      <c r="AH150" s="17"/>
    </row>
    <row r="151" spans="2:34" x14ac:dyDescent="0.2">
      <c r="B151" s="95">
        <v>2143</v>
      </c>
      <c r="C151" s="71" t="s">
        <v>300</v>
      </c>
      <c r="D151" s="95" t="s">
        <v>183</v>
      </c>
      <c r="E151" s="96">
        <f t="shared" si="156"/>
        <v>2670.9429</v>
      </c>
      <c r="F151" s="96">
        <f t="shared" si="157"/>
        <v>65.072500000000005</v>
      </c>
      <c r="G151" s="64">
        <f t="shared" si="158"/>
        <v>2736.0154000000002</v>
      </c>
      <c r="H151" s="97">
        <f t="shared" si="159"/>
        <v>0</v>
      </c>
      <c r="I151" s="97">
        <f t="shared" si="160"/>
        <v>0</v>
      </c>
      <c r="J151" s="97">
        <f t="shared" si="161"/>
        <v>0</v>
      </c>
      <c r="K151" s="64">
        <f t="shared" si="162"/>
        <v>2736.0154000000002</v>
      </c>
      <c r="L151" s="98">
        <f t="shared" si="163"/>
        <v>0</v>
      </c>
      <c r="M151" s="99" t="str">
        <f t="shared" si="164"/>
        <v/>
      </c>
      <c r="N151" s="67" t="str">
        <f t="shared" si="165"/>
        <v/>
      </c>
      <c r="O151" s="71" t="str">
        <f t="shared" si="166"/>
        <v/>
      </c>
      <c r="P151" s="95" t="str">
        <f t="shared" si="167"/>
        <v/>
      </c>
      <c r="Q151" s="70">
        <f t="shared" si="168"/>
        <v>0</v>
      </c>
      <c r="R151" s="100">
        <f t="shared" si="169"/>
        <v>0</v>
      </c>
      <c r="S151" s="101" t="str">
        <f t="shared" si="170"/>
        <v/>
      </c>
      <c r="U151" s="64">
        <f t="shared" si="171"/>
        <v>2736.0154000000002</v>
      </c>
      <c r="V151" s="98">
        <f t="shared" si="172"/>
        <v>1825375.0881249506</v>
      </c>
      <c r="W151" s="99" t="str">
        <f t="shared" si="173"/>
        <v/>
      </c>
      <c r="X151" s="67">
        <f t="shared" si="174"/>
        <v>0</v>
      </c>
      <c r="Y151" s="71" t="str">
        <f t="shared" si="175"/>
        <v/>
      </c>
      <c r="Z151" s="95" t="str">
        <f t="shared" si="176"/>
        <v/>
      </c>
      <c r="AA151" s="70">
        <f t="shared" si="177"/>
        <v>1892159.4942724919</v>
      </c>
      <c r="AB151" s="100">
        <f t="shared" si="178"/>
        <v>66784.406147541245</v>
      </c>
      <c r="AC151" s="101">
        <f t="shared" si="179"/>
        <v>3.658667557260413E-2</v>
      </c>
      <c r="AD151" s="71">
        <f t="shared" si="180"/>
        <v>0</v>
      </c>
      <c r="AE151" s="70">
        <f t="shared" si="181"/>
        <v>1892159.4942724919</v>
      </c>
      <c r="AG151" s="17"/>
      <c r="AH151" s="17"/>
    </row>
    <row r="152" spans="2:34" x14ac:dyDescent="0.2">
      <c r="B152" s="95">
        <v>4131</v>
      </c>
      <c r="C152" s="71" t="s">
        <v>309</v>
      </c>
      <c r="D152" s="95" t="s">
        <v>67</v>
      </c>
      <c r="E152" s="96">
        <f t="shared" si="156"/>
        <v>3733.6224999999999</v>
      </c>
      <c r="F152" s="96">
        <f t="shared" si="157"/>
        <v>139.5575</v>
      </c>
      <c r="G152" s="64">
        <f t="shared" si="158"/>
        <v>3873.18</v>
      </c>
      <c r="H152" s="97">
        <f t="shared" si="159"/>
        <v>0</v>
      </c>
      <c r="I152" s="97">
        <f t="shared" si="160"/>
        <v>-63.297499999999999</v>
      </c>
      <c r="J152" s="97">
        <f t="shared" si="161"/>
        <v>0</v>
      </c>
      <c r="K152" s="64">
        <f t="shared" si="162"/>
        <v>3809.8824999999997</v>
      </c>
      <c r="L152" s="98">
        <f t="shared" si="163"/>
        <v>0</v>
      </c>
      <c r="M152" s="99" t="str">
        <f t="shared" si="164"/>
        <v/>
      </c>
      <c r="N152" s="67" t="str">
        <f t="shared" si="165"/>
        <v/>
      </c>
      <c r="O152" s="71" t="str">
        <f t="shared" si="166"/>
        <v/>
      </c>
      <c r="P152" s="95" t="str">
        <f t="shared" si="167"/>
        <v/>
      </c>
      <c r="Q152" s="70">
        <f t="shared" si="168"/>
        <v>0</v>
      </c>
      <c r="R152" s="100">
        <f t="shared" si="169"/>
        <v>0</v>
      </c>
      <c r="S152" s="101" t="str">
        <f t="shared" si="170"/>
        <v/>
      </c>
      <c r="U152" s="64">
        <f t="shared" si="171"/>
        <v>3809.8824999999997</v>
      </c>
      <c r="V152" s="98">
        <f t="shared" si="172"/>
        <v>2541822.1710971384</v>
      </c>
      <c r="W152" s="99" t="str">
        <f t="shared" si="173"/>
        <v/>
      </c>
      <c r="X152" s="67">
        <f t="shared" si="174"/>
        <v>0</v>
      </c>
      <c r="Y152" s="71" t="str">
        <f t="shared" si="175"/>
        <v/>
      </c>
      <c r="Z152" s="95" t="str">
        <f t="shared" si="176"/>
        <v/>
      </c>
      <c r="AA152" s="70">
        <f t="shared" si="177"/>
        <v>2634818.9942343221</v>
      </c>
      <c r="AB152" s="100">
        <f t="shared" si="178"/>
        <v>92996.823137183674</v>
      </c>
      <c r="AC152" s="101">
        <f t="shared" si="179"/>
        <v>3.6586675572604289E-2</v>
      </c>
      <c r="AD152" s="71">
        <f t="shared" si="180"/>
        <v>0</v>
      </c>
      <c r="AE152" s="70">
        <f t="shared" si="181"/>
        <v>2634818.9942343221</v>
      </c>
      <c r="AG152" s="17"/>
      <c r="AH152" s="17"/>
    </row>
    <row r="153" spans="2:34" x14ac:dyDescent="0.2">
      <c r="B153" s="95">
        <v>2110</v>
      </c>
      <c r="C153" s="71" t="s">
        <v>298</v>
      </c>
      <c r="D153" s="95" t="s">
        <v>184</v>
      </c>
      <c r="E153" s="96">
        <f t="shared" si="156"/>
        <v>1648.7066</v>
      </c>
      <c r="F153" s="96">
        <f t="shared" si="157"/>
        <v>75.227500000000006</v>
      </c>
      <c r="G153" s="64">
        <f t="shared" si="158"/>
        <v>1723.9340999999999</v>
      </c>
      <c r="H153" s="97">
        <f t="shared" si="159"/>
        <v>0</v>
      </c>
      <c r="I153" s="97">
        <f t="shared" si="160"/>
        <v>0</v>
      </c>
      <c r="J153" s="97">
        <f t="shared" si="161"/>
        <v>0</v>
      </c>
      <c r="K153" s="64">
        <f t="shared" si="162"/>
        <v>1723.9340999999999</v>
      </c>
      <c r="L153" s="98">
        <f t="shared" si="163"/>
        <v>0</v>
      </c>
      <c r="M153" s="99" t="str">
        <f t="shared" si="164"/>
        <v/>
      </c>
      <c r="N153" s="67" t="str">
        <f t="shared" si="165"/>
        <v/>
      </c>
      <c r="O153" s="71" t="str">
        <f t="shared" si="166"/>
        <v/>
      </c>
      <c r="P153" s="95" t="str">
        <f t="shared" si="167"/>
        <v/>
      </c>
      <c r="Q153" s="70">
        <f t="shared" si="168"/>
        <v>0</v>
      </c>
      <c r="R153" s="100">
        <f t="shared" si="169"/>
        <v>0</v>
      </c>
      <c r="S153" s="101" t="str">
        <f t="shared" si="170"/>
        <v/>
      </c>
      <c r="U153" s="64">
        <f t="shared" si="171"/>
        <v>1723.9340999999999</v>
      </c>
      <c r="V153" s="98">
        <f t="shared" si="172"/>
        <v>1150149.3594331038</v>
      </c>
      <c r="W153" s="99" t="str">
        <f t="shared" si="173"/>
        <v/>
      </c>
      <c r="X153" s="67">
        <f t="shared" si="174"/>
        <v>0</v>
      </c>
      <c r="Y153" s="71" t="str">
        <f t="shared" si="175"/>
        <v/>
      </c>
      <c r="Z153" s="95" t="str">
        <f t="shared" si="176"/>
        <v/>
      </c>
      <c r="AA153" s="70">
        <f t="shared" si="177"/>
        <v>1192229.5009067212</v>
      </c>
      <c r="AB153" s="100">
        <f t="shared" si="178"/>
        <v>42080.141473617405</v>
      </c>
      <c r="AC153" s="101">
        <f t="shared" si="179"/>
        <v>3.6586675572604109E-2</v>
      </c>
      <c r="AD153" s="71">
        <f t="shared" si="180"/>
        <v>0</v>
      </c>
      <c r="AE153" s="70">
        <f t="shared" si="181"/>
        <v>1192229.5009067212</v>
      </c>
      <c r="AG153" s="17"/>
      <c r="AH153" s="17"/>
    </row>
    <row r="154" spans="2:34" x14ac:dyDescent="0.2">
      <c r="B154" s="95">
        <v>1990</v>
      </c>
      <c r="C154" s="71" t="s">
        <v>285</v>
      </c>
      <c r="D154" s="95" t="s">
        <v>185</v>
      </c>
      <c r="E154" s="96">
        <f t="shared" si="156"/>
        <v>788.83489999999995</v>
      </c>
      <c r="F154" s="96">
        <f t="shared" si="157"/>
        <v>28.5</v>
      </c>
      <c r="G154" s="64">
        <f t="shared" si="158"/>
        <v>817.33489999999995</v>
      </c>
      <c r="H154" s="97">
        <f t="shared" si="159"/>
        <v>0</v>
      </c>
      <c r="I154" s="97">
        <f t="shared" si="160"/>
        <v>0</v>
      </c>
      <c r="J154" s="97">
        <f t="shared" si="161"/>
        <v>0</v>
      </c>
      <c r="K154" s="64">
        <f t="shared" si="162"/>
        <v>817.33489999999995</v>
      </c>
      <c r="L154" s="98">
        <f t="shared" si="163"/>
        <v>0</v>
      </c>
      <c r="M154" s="99" t="str">
        <f t="shared" si="164"/>
        <v/>
      </c>
      <c r="N154" s="67" t="str">
        <f t="shared" si="165"/>
        <v/>
      </c>
      <c r="O154" s="71" t="str">
        <f t="shared" si="166"/>
        <v/>
      </c>
      <c r="P154" s="95" t="str">
        <f t="shared" si="167"/>
        <v/>
      </c>
      <c r="Q154" s="70">
        <f t="shared" si="168"/>
        <v>0</v>
      </c>
      <c r="R154" s="100">
        <f t="shared" si="169"/>
        <v>0</v>
      </c>
      <c r="S154" s="101" t="str">
        <f t="shared" si="170"/>
        <v/>
      </c>
      <c r="U154" s="64">
        <f t="shared" si="171"/>
        <v>817.33489999999995</v>
      </c>
      <c r="V154" s="98">
        <f t="shared" si="172"/>
        <v>545297.64895149984</v>
      </c>
      <c r="W154" s="99" t="str">
        <f t="shared" si="173"/>
        <v/>
      </c>
      <c r="X154" s="67">
        <f t="shared" si="174"/>
        <v>0</v>
      </c>
      <c r="Y154" s="71" t="str">
        <f t="shared" si="175"/>
        <v/>
      </c>
      <c r="Z154" s="95" t="str">
        <f t="shared" si="176"/>
        <v/>
      </c>
      <c r="AA154" s="70">
        <f t="shared" si="177"/>
        <v>565248.27712419222</v>
      </c>
      <c r="AB154" s="100">
        <f t="shared" si="178"/>
        <v>19950.628172692377</v>
      </c>
      <c r="AC154" s="101">
        <f t="shared" si="179"/>
        <v>3.6586675572604269E-2</v>
      </c>
      <c r="AD154" s="71">
        <f t="shared" si="180"/>
        <v>0</v>
      </c>
      <c r="AE154" s="70">
        <f t="shared" si="181"/>
        <v>565248.27712419222</v>
      </c>
      <c r="AG154" s="17"/>
      <c r="AH154" s="17"/>
    </row>
    <row r="155" spans="2:34" x14ac:dyDescent="0.2">
      <c r="B155" s="95">
        <v>2093</v>
      </c>
      <c r="C155" s="71" t="s">
        <v>295</v>
      </c>
      <c r="D155" s="95" t="s">
        <v>81</v>
      </c>
      <c r="E155" s="96">
        <f t="shared" si="156"/>
        <v>797.34799999999996</v>
      </c>
      <c r="F155" s="96">
        <f t="shared" si="157"/>
        <v>61.857500000000002</v>
      </c>
      <c r="G155" s="64">
        <f t="shared" si="158"/>
        <v>859.20549999999992</v>
      </c>
      <c r="H155" s="97">
        <f t="shared" si="159"/>
        <v>0</v>
      </c>
      <c r="I155" s="97">
        <f t="shared" si="160"/>
        <v>0</v>
      </c>
      <c r="J155" s="97">
        <f t="shared" si="161"/>
        <v>0</v>
      </c>
      <c r="K155" s="64">
        <f t="shared" si="162"/>
        <v>859.20549999999992</v>
      </c>
      <c r="L155" s="98">
        <f t="shared" si="163"/>
        <v>0</v>
      </c>
      <c r="M155" s="99" t="str">
        <f t="shared" si="164"/>
        <v/>
      </c>
      <c r="N155" s="67" t="str">
        <f t="shared" si="165"/>
        <v/>
      </c>
      <c r="O155" s="71" t="str">
        <f t="shared" si="166"/>
        <v/>
      </c>
      <c r="P155" s="95" t="str">
        <f t="shared" si="167"/>
        <v/>
      </c>
      <c r="Q155" s="70">
        <f t="shared" si="168"/>
        <v>0</v>
      </c>
      <c r="R155" s="100">
        <f t="shared" si="169"/>
        <v>0</v>
      </c>
      <c r="S155" s="101" t="str">
        <f t="shared" si="170"/>
        <v/>
      </c>
      <c r="U155" s="64">
        <f t="shared" si="171"/>
        <v>859.20549999999992</v>
      </c>
      <c r="V155" s="98">
        <f t="shared" si="172"/>
        <v>573232.26882419665</v>
      </c>
      <c r="W155" s="99" t="str">
        <f t="shared" si="173"/>
        <v/>
      </c>
      <c r="X155" s="67">
        <f t="shared" si="174"/>
        <v>0</v>
      </c>
      <c r="Y155" s="71" t="str">
        <f t="shared" si="175"/>
        <v/>
      </c>
      <c r="Z155" s="95" t="str">
        <f t="shared" si="176"/>
        <v/>
      </c>
      <c r="AA155" s="70">
        <f t="shared" si="177"/>
        <v>594204.93187141535</v>
      </c>
      <c r="AB155" s="100">
        <f t="shared" si="178"/>
        <v>20972.663047218695</v>
      </c>
      <c r="AC155" s="101">
        <f t="shared" si="179"/>
        <v>3.6586675572604158E-2</v>
      </c>
      <c r="AD155" s="71">
        <f t="shared" si="180"/>
        <v>0</v>
      </c>
      <c r="AE155" s="70">
        <f t="shared" si="181"/>
        <v>594204.93187141535</v>
      </c>
      <c r="AG155" s="17"/>
      <c r="AH155" s="17"/>
    </row>
    <row r="156" spans="2:34" x14ac:dyDescent="0.2">
      <c r="B156" s="95">
        <v>2108</v>
      </c>
      <c r="C156" s="71" t="s">
        <v>298</v>
      </c>
      <c r="D156" s="95" t="s">
        <v>187</v>
      </c>
      <c r="E156" s="96">
        <f t="shared" si="156"/>
        <v>3373.4270999999999</v>
      </c>
      <c r="F156" s="96">
        <f t="shared" si="157"/>
        <v>194.0675</v>
      </c>
      <c r="G156" s="64">
        <f t="shared" si="158"/>
        <v>3567.4946</v>
      </c>
      <c r="H156" s="97">
        <f t="shared" si="159"/>
        <v>0</v>
      </c>
      <c r="I156" s="97">
        <f t="shared" si="160"/>
        <v>-377.13749999999999</v>
      </c>
      <c r="J156" s="97">
        <f t="shared" si="161"/>
        <v>0</v>
      </c>
      <c r="K156" s="64">
        <f t="shared" si="162"/>
        <v>3190.3571000000002</v>
      </c>
      <c r="L156" s="98">
        <f t="shared" si="163"/>
        <v>0</v>
      </c>
      <c r="M156" s="99" t="str">
        <f t="shared" si="164"/>
        <v/>
      </c>
      <c r="N156" s="67" t="str">
        <f t="shared" si="165"/>
        <v/>
      </c>
      <c r="O156" s="71" t="str">
        <f t="shared" si="166"/>
        <v/>
      </c>
      <c r="P156" s="95" t="str">
        <f t="shared" si="167"/>
        <v/>
      </c>
      <c r="Q156" s="70">
        <f t="shared" si="168"/>
        <v>0</v>
      </c>
      <c r="R156" s="100">
        <f t="shared" si="169"/>
        <v>0</v>
      </c>
      <c r="S156" s="101" t="str">
        <f t="shared" si="170"/>
        <v/>
      </c>
      <c r="U156" s="64">
        <f t="shared" si="171"/>
        <v>3190.3571000000002</v>
      </c>
      <c r="V156" s="98">
        <f t="shared" si="172"/>
        <v>2128496.1965355026</v>
      </c>
      <c r="W156" s="99" t="str">
        <f t="shared" si="173"/>
        <v/>
      </c>
      <c r="X156" s="67">
        <f t="shared" si="174"/>
        <v>0</v>
      </c>
      <c r="Y156" s="71" t="str">
        <f t="shared" si="175"/>
        <v/>
      </c>
      <c r="Z156" s="95" t="str">
        <f t="shared" si="176"/>
        <v/>
      </c>
      <c r="AA156" s="70">
        <f t="shared" si="177"/>
        <v>2206370.7963356692</v>
      </c>
      <c r="AB156" s="100">
        <f t="shared" si="178"/>
        <v>77874.599800166674</v>
      </c>
      <c r="AC156" s="101">
        <f t="shared" si="179"/>
        <v>3.6586675572604317E-2</v>
      </c>
      <c r="AD156" s="71">
        <f t="shared" si="180"/>
        <v>0</v>
      </c>
      <c r="AE156" s="70">
        <f t="shared" si="181"/>
        <v>2206370.7963356692</v>
      </c>
      <c r="AG156" s="17"/>
      <c r="AH156" s="17"/>
    </row>
    <row r="157" spans="2:34" x14ac:dyDescent="0.2">
      <c r="B157" s="95">
        <v>1928</v>
      </c>
      <c r="C157" s="71" t="s">
        <v>278</v>
      </c>
      <c r="D157" s="95" t="s">
        <v>54</v>
      </c>
      <c r="E157" s="96">
        <f t="shared" si="156"/>
        <v>9311.8479000000007</v>
      </c>
      <c r="F157" s="96">
        <f t="shared" si="157"/>
        <v>176.02500000000001</v>
      </c>
      <c r="G157" s="64">
        <f t="shared" si="158"/>
        <v>9487.8729000000003</v>
      </c>
      <c r="H157" s="97">
        <f t="shared" si="159"/>
        <v>0</v>
      </c>
      <c r="I157" s="97">
        <f t="shared" si="160"/>
        <v>0</v>
      </c>
      <c r="J157" s="97">
        <f t="shared" si="161"/>
        <v>0</v>
      </c>
      <c r="K157" s="64">
        <f t="shared" si="162"/>
        <v>9487.8729000000003</v>
      </c>
      <c r="L157" s="98">
        <f t="shared" si="163"/>
        <v>0</v>
      </c>
      <c r="M157" s="99" t="str">
        <f t="shared" si="164"/>
        <v/>
      </c>
      <c r="N157" s="67" t="str">
        <f t="shared" si="165"/>
        <v/>
      </c>
      <c r="O157" s="71" t="str">
        <f t="shared" si="166"/>
        <v/>
      </c>
      <c r="P157" s="95" t="str">
        <f t="shared" si="167"/>
        <v/>
      </c>
      <c r="Q157" s="70">
        <f t="shared" si="168"/>
        <v>0</v>
      </c>
      <c r="R157" s="100">
        <f t="shared" si="169"/>
        <v>0</v>
      </c>
      <c r="S157" s="101" t="str">
        <f t="shared" si="170"/>
        <v/>
      </c>
      <c r="U157" s="64">
        <f t="shared" si="171"/>
        <v>9487.8729000000003</v>
      </c>
      <c r="V157" s="98">
        <f t="shared" si="172"/>
        <v>6329981.4872956602</v>
      </c>
      <c r="W157" s="99" t="str">
        <f t="shared" si="173"/>
        <v/>
      </c>
      <c r="X157" s="67">
        <f t="shared" si="174"/>
        <v>0</v>
      </c>
      <c r="Y157" s="71" t="str">
        <f t="shared" si="175"/>
        <v/>
      </c>
      <c r="Z157" s="95" t="str">
        <f t="shared" si="176"/>
        <v/>
      </c>
      <c r="AA157" s="70">
        <f t="shared" si="177"/>
        <v>6561574.4663519366</v>
      </c>
      <c r="AB157" s="100">
        <f t="shared" si="178"/>
        <v>231592.97905627638</v>
      </c>
      <c r="AC157" s="101">
        <f t="shared" si="179"/>
        <v>3.6586675572604116E-2</v>
      </c>
      <c r="AD157" s="71">
        <f t="shared" si="180"/>
        <v>0</v>
      </c>
      <c r="AE157" s="70">
        <f t="shared" si="181"/>
        <v>6561574.4663519366</v>
      </c>
      <c r="AG157" s="17"/>
      <c r="AH157" s="17"/>
    </row>
    <row r="158" spans="2:34" x14ac:dyDescent="0.2">
      <c r="B158" s="95">
        <v>1926</v>
      </c>
      <c r="C158" s="71" t="s">
        <v>278</v>
      </c>
      <c r="D158" s="95" t="s">
        <v>189</v>
      </c>
      <c r="E158" s="96">
        <f t="shared" si="156"/>
        <v>5126.7356</v>
      </c>
      <c r="F158" s="96">
        <f t="shared" si="157"/>
        <v>110.44</v>
      </c>
      <c r="G158" s="64">
        <f t="shared" si="158"/>
        <v>5237.1755999999996</v>
      </c>
      <c r="H158" s="97">
        <f t="shared" si="159"/>
        <v>0</v>
      </c>
      <c r="I158" s="97">
        <f t="shared" si="160"/>
        <v>0</v>
      </c>
      <c r="J158" s="97">
        <f t="shared" si="161"/>
        <v>0</v>
      </c>
      <c r="K158" s="64">
        <f t="shared" si="162"/>
        <v>5237.1755999999996</v>
      </c>
      <c r="L158" s="98">
        <f t="shared" si="163"/>
        <v>0</v>
      </c>
      <c r="M158" s="99" t="str">
        <f t="shared" si="164"/>
        <v/>
      </c>
      <c r="N158" s="67" t="str">
        <f t="shared" si="165"/>
        <v/>
      </c>
      <c r="O158" s="71" t="str">
        <f t="shared" si="166"/>
        <v/>
      </c>
      <c r="P158" s="95" t="str">
        <f t="shared" si="167"/>
        <v/>
      </c>
      <c r="Q158" s="70">
        <f t="shared" si="168"/>
        <v>0</v>
      </c>
      <c r="R158" s="100">
        <f t="shared" si="169"/>
        <v>0</v>
      </c>
      <c r="S158" s="101" t="str">
        <f t="shared" si="170"/>
        <v/>
      </c>
      <c r="U158" s="64">
        <f t="shared" si="171"/>
        <v>5237.1755999999996</v>
      </c>
      <c r="V158" s="98">
        <f t="shared" si="172"/>
        <v>3494062.8888184768</v>
      </c>
      <c r="W158" s="99" t="str">
        <f t="shared" si="173"/>
        <v/>
      </c>
      <c r="X158" s="67">
        <f t="shared" si="174"/>
        <v>0</v>
      </c>
      <c r="Y158" s="71" t="str">
        <f t="shared" si="175"/>
        <v/>
      </c>
      <c r="Z158" s="95" t="str">
        <f t="shared" si="176"/>
        <v/>
      </c>
      <c r="AA158" s="70">
        <f t="shared" si="177"/>
        <v>3621899.0341619542</v>
      </c>
      <c r="AB158" s="100">
        <f t="shared" si="178"/>
        <v>127836.14534347737</v>
      </c>
      <c r="AC158" s="101">
        <f t="shared" si="179"/>
        <v>3.6586675572604067E-2</v>
      </c>
      <c r="AD158" s="71">
        <f t="shared" si="180"/>
        <v>0</v>
      </c>
      <c r="AE158" s="70">
        <f t="shared" si="181"/>
        <v>3621899.0341619542</v>
      </c>
      <c r="AG158" s="17"/>
      <c r="AH158" s="17"/>
    </row>
    <row r="159" spans="2:34" x14ac:dyDescent="0.2">
      <c r="B159" s="95">
        <v>2060</v>
      </c>
      <c r="C159" s="71" t="s">
        <v>294</v>
      </c>
      <c r="D159" s="95" t="s">
        <v>190</v>
      </c>
      <c r="E159" s="96">
        <f t="shared" si="156"/>
        <v>351.19</v>
      </c>
      <c r="F159" s="96">
        <f t="shared" si="157"/>
        <v>4</v>
      </c>
      <c r="G159" s="64">
        <f t="shared" si="158"/>
        <v>355.19</v>
      </c>
      <c r="H159" s="97">
        <f t="shared" si="159"/>
        <v>-207.83828621965401</v>
      </c>
      <c r="I159" s="97">
        <f t="shared" si="160"/>
        <v>0</v>
      </c>
      <c r="J159" s="97">
        <f t="shared" si="161"/>
        <v>0</v>
      </c>
      <c r="K159" s="64">
        <f t="shared" si="162"/>
        <v>147.35171378034599</v>
      </c>
      <c r="L159" s="98">
        <f t="shared" si="163"/>
        <v>0</v>
      </c>
      <c r="M159" s="99" t="str">
        <f t="shared" si="164"/>
        <v/>
      </c>
      <c r="N159" s="67" t="str">
        <f t="shared" si="165"/>
        <v/>
      </c>
      <c r="O159" s="71" t="str">
        <f t="shared" si="166"/>
        <v/>
      </c>
      <c r="P159" s="95" t="str">
        <f t="shared" si="167"/>
        <v/>
      </c>
      <c r="Q159" s="70">
        <f t="shared" si="168"/>
        <v>0</v>
      </c>
      <c r="R159" s="100">
        <f t="shared" si="169"/>
        <v>0</v>
      </c>
      <c r="S159" s="101" t="str">
        <f t="shared" si="170"/>
        <v/>
      </c>
      <c r="U159" s="64">
        <f t="shared" si="171"/>
        <v>147.35171378034599</v>
      </c>
      <c r="V159" s="98">
        <f t="shared" si="172"/>
        <v>98307.980111209006</v>
      </c>
      <c r="W159" s="99" t="str">
        <f t="shared" si="173"/>
        <v/>
      </c>
      <c r="X159" s="67">
        <f t="shared" si="174"/>
        <v>0</v>
      </c>
      <c r="Y159" s="71" t="str">
        <f t="shared" si="175"/>
        <v/>
      </c>
      <c r="Z159" s="95" t="str">
        <f t="shared" si="176"/>
        <v/>
      </c>
      <c r="AA159" s="70">
        <f t="shared" si="177"/>
        <v>101904.74228573583</v>
      </c>
      <c r="AB159" s="100">
        <f t="shared" si="178"/>
        <v>3596.7621745268261</v>
      </c>
      <c r="AC159" s="101">
        <f t="shared" si="179"/>
        <v>3.6586675572604158E-2</v>
      </c>
      <c r="AD159" s="71">
        <f t="shared" si="180"/>
        <v>0</v>
      </c>
      <c r="AE159" s="70">
        <f t="shared" si="181"/>
        <v>101904.74228573583</v>
      </c>
      <c r="AG159" s="17"/>
      <c r="AH159" s="17"/>
    </row>
    <row r="160" spans="2:34" x14ac:dyDescent="0.2">
      <c r="B160" s="95">
        <v>2181</v>
      </c>
      <c r="C160" s="71" t="s">
        <v>302</v>
      </c>
      <c r="D160" s="95" t="s">
        <v>204</v>
      </c>
      <c r="E160" s="96">
        <f t="shared" si="156"/>
        <v>4019.9571000000001</v>
      </c>
      <c r="F160" s="96">
        <f t="shared" si="157"/>
        <v>140.94</v>
      </c>
      <c r="G160" s="64">
        <f t="shared" si="158"/>
        <v>4160.8971000000001</v>
      </c>
      <c r="H160" s="97">
        <f t="shared" si="159"/>
        <v>0</v>
      </c>
      <c r="I160" s="97">
        <f t="shared" si="160"/>
        <v>0</v>
      </c>
      <c r="J160" s="97">
        <f t="shared" si="161"/>
        <v>0</v>
      </c>
      <c r="K160" s="64">
        <f t="shared" si="162"/>
        <v>4160.8971000000001</v>
      </c>
      <c r="L160" s="98">
        <f t="shared" si="163"/>
        <v>0</v>
      </c>
      <c r="M160" s="99" t="str">
        <f t="shared" si="164"/>
        <v/>
      </c>
      <c r="N160" s="67" t="str">
        <f t="shared" si="165"/>
        <v/>
      </c>
      <c r="O160" s="71" t="str">
        <f t="shared" si="166"/>
        <v/>
      </c>
      <c r="P160" s="95" t="str">
        <f t="shared" si="167"/>
        <v/>
      </c>
      <c r="Q160" s="70">
        <f t="shared" si="168"/>
        <v>0</v>
      </c>
      <c r="R160" s="100">
        <f t="shared" si="169"/>
        <v>0</v>
      </c>
      <c r="S160" s="101" t="str">
        <f t="shared" si="170"/>
        <v/>
      </c>
      <c r="U160" s="64">
        <f t="shared" si="171"/>
        <v>4160.8971000000001</v>
      </c>
      <c r="V160" s="98">
        <f t="shared" si="172"/>
        <v>2776007.0029544979</v>
      </c>
      <c r="W160" s="99" t="str">
        <f t="shared" si="173"/>
        <v/>
      </c>
      <c r="X160" s="67">
        <f t="shared" si="174"/>
        <v>0</v>
      </c>
      <c r="Y160" s="71" t="str">
        <f t="shared" si="175"/>
        <v/>
      </c>
      <c r="Z160" s="95" t="str">
        <f t="shared" si="176"/>
        <v/>
      </c>
      <c r="AA160" s="70">
        <f t="shared" si="177"/>
        <v>2877571.870558871</v>
      </c>
      <c r="AB160" s="100">
        <f t="shared" si="178"/>
        <v>101564.86760437302</v>
      </c>
      <c r="AC160" s="101">
        <f t="shared" si="179"/>
        <v>3.6586675572604019E-2</v>
      </c>
      <c r="AD160" s="71">
        <f t="shared" si="180"/>
        <v>0</v>
      </c>
      <c r="AE160" s="70">
        <f t="shared" si="181"/>
        <v>2877571.870558871</v>
      </c>
      <c r="AG160" s="17"/>
      <c r="AH160" s="17"/>
    </row>
    <row r="161" spans="2:34" x14ac:dyDescent="0.2">
      <c r="B161" s="95">
        <v>2207</v>
      </c>
      <c r="C161" s="71" t="s">
        <v>306</v>
      </c>
      <c r="D161" s="95" t="s">
        <v>77</v>
      </c>
      <c r="E161" s="96">
        <f t="shared" si="156"/>
        <v>3615.4459000000002</v>
      </c>
      <c r="F161" s="96">
        <f t="shared" si="157"/>
        <v>114.47750000000001</v>
      </c>
      <c r="G161" s="64">
        <f t="shared" si="158"/>
        <v>3729.9234000000001</v>
      </c>
      <c r="H161" s="97">
        <f t="shared" si="159"/>
        <v>0</v>
      </c>
      <c r="I161" s="97">
        <f t="shared" si="160"/>
        <v>-78.91</v>
      </c>
      <c r="J161" s="97">
        <f t="shared" si="161"/>
        <v>0</v>
      </c>
      <c r="K161" s="64">
        <f t="shared" si="162"/>
        <v>3651.0134000000003</v>
      </c>
      <c r="L161" s="98">
        <f t="shared" si="163"/>
        <v>0</v>
      </c>
      <c r="M161" s="99" t="str">
        <f t="shared" si="164"/>
        <v/>
      </c>
      <c r="N161" s="67" t="str">
        <f t="shared" si="165"/>
        <v/>
      </c>
      <c r="O161" s="71" t="str">
        <f t="shared" si="166"/>
        <v/>
      </c>
      <c r="P161" s="95" t="str">
        <f t="shared" si="167"/>
        <v/>
      </c>
      <c r="Q161" s="70">
        <f t="shared" si="168"/>
        <v>0</v>
      </c>
      <c r="R161" s="100">
        <f t="shared" si="169"/>
        <v>0</v>
      </c>
      <c r="S161" s="101" t="str">
        <f t="shared" si="170"/>
        <v/>
      </c>
      <c r="U161" s="64">
        <f t="shared" si="171"/>
        <v>3651.0134000000003</v>
      </c>
      <c r="V161" s="98">
        <f t="shared" si="172"/>
        <v>2435830.1882256861</v>
      </c>
      <c r="W161" s="99" t="str">
        <f t="shared" si="173"/>
        <v/>
      </c>
      <c r="X161" s="67">
        <f t="shared" si="174"/>
        <v>0</v>
      </c>
      <c r="Y161" s="71" t="str">
        <f t="shared" si="175"/>
        <v/>
      </c>
      <c r="Z161" s="95" t="str">
        <f t="shared" si="176"/>
        <v/>
      </c>
      <c r="AA161" s="70">
        <f t="shared" si="177"/>
        <v>2524949.1170722544</v>
      </c>
      <c r="AB161" s="100">
        <f t="shared" si="178"/>
        <v>89118.928846568335</v>
      </c>
      <c r="AC161" s="101">
        <f t="shared" si="179"/>
        <v>3.6586675572604088E-2</v>
      </c>
      <c r="AD161" s="71">
        <f t="shared" si="180"/>
        <v>0</v>
      </c>
      <c r="AE161" s="70">
        <f t="shared" si="181"/>
        <v>2524949.1170722544</v>
      </c>
      <c r="AG161" s="17"/>
      <c r="AH161" s="17"/>
    </row>
    <row r="162" spans="2:34" x14ac:dyDescent="0.2">
      <c r="B162" s="95">
        <v>2192</v>
      </c>
      <c r="C162" s="71" t="s">
        <v>303</v>
      </c>
      <c r="D162" s="95" t="s">
        <v>192</v>
      </c>
      <c r="E162" s="96">
        <f t="shared" si="156"/>
        <v>455.37819999999999</v>
      </c>
      <c r="F162" s="96">
        <f t="shared" si="157"/>
        <v>4</v>
      </c>
      <c r="G162" s="64">
        <f t="shared" si="158"/>
        <v>459.37819999999999</v>
      </c>
      <c r="H162" s="97">
        <f t="shared" si="159"/>
        <v>0</v>
      </c>
      <c r="I162" s="97">
        <f t="shared" si="160"/>
        <v>0</v>
      </c>
      <c r="J162" s="97">
        <f t="shared" si="161"/>
        <v>0</v>
      </c>
      <c r="K162" s="64">
        <f t="shared" si="162"/>
        <v>459.37819999999999</v>
      </c>
      <c r="L162" s="98">
        <f t="shared" si="163"/>
        <v>0</v>
      </c>
      <c r="M162" s="99" t="str">
        <f t="shared" si="164"/>
        <v/>
      </c>
      <c r="N162" s="67" t="str">
        <f t="shared" si="165"/>
        <v/>
      </c>
      <c r="O162" s="71" t="str">
        <f t="shared" si="166"/>
        <v/>
      </c>
      <c r="P162" s="95" t="str">
        <f t="shared" si="167"/>
        <v/>
      </c>
      <c r="Q162" s="70">
        <f t="shared" si="168"/>
        <v>0</v>
      </c>
      <c r="R162" s="100">
        <f t="shared" si="169"/>
        <v>0</v>
      </c>
      <c r="S162" s="101" t="str">
        <f t="shared" si="170"/>
        <v/>
      </c>
      <c r="U162" s="64">
        <f t="shared" si="171"/>
        <v>459.37819999999999</v>
      </c>
      <c r="V162" s="98">
        <f t="shared" si="172"/>
        <v>306481.28746193502</v>
      </c>
      <c r="W162" s="99" t="str">
        <f t="shared" si="173"/>
        <v/>
      </c>
      <c r="X162" s="67">
        <f t="shared" si="174"/>
        <v>0</v>
      </c>
      <c r="Y162" s="71" t="str">
        <f t="shared" si="175"/>
        <v/>
      </c>
      <c r="Z162" s="95" t="str">
        <f t="shared" si="176"/>
        <v/>
      </c>
      <c r="AA162" s="70">
        <f t="shared" si="177"/>
        <v>317694.41889537888</v>
      </c>
      <c r="AB162" s="100">
        <f t="shared" si="178"/>
        <v>11213.131433443865</v>
      </c>
      <c r="AC162" s="101">
        <f t="shared" si="179"/>
        <v>3.6586675572604206E-2</v>
      </c>
      <c r="AD162" s="71">
        <f t="shared" si="180"/>
        <v>0</v>
      </c>
      <c r="AE162" s="70">
        <f t="shared" si="181"/>
        <v>317694.41889537888</v>
      </c>
      <c r="AG162" s="17"/>
      <c r="AH162" s="17"/>
    </row>
    <row r="163" spans="2:34" x14ac:dyDescent="0.2">
      <c r="B163" s="95">
        <v>1900</v>
      </c>
      <c r="C163" s="71" t="s">
        <v>277</v>
      </c>
      <c r="D163" s="95" t="s">
        <v>193</v>
      </c>
      <c r="E163" s="96">
        <f t="shared" si="156"/>
        <v>1931.9060999999999</v>
      </c>
      <c r="F163" s="96">
        <f t="shared" si="157"/>
        <v>36</v>
      </c>
      <c r="G163" s="64">
        <f t="shared" si="158"/>
        <v>1967.9060999999999</v>
      </c>
      <c r="H163" s="97">
        <f t="shared" si="159"/>
        <v>0</v>
      </c>
      <c r="I163" s="97">
        <f t="shared" si="160"/>
        <v>0</v>
      </c>
      <c r="J163" s="97">
        <f t="shared" si="161"/>
        <v>0</v>
      </c>
      <c r="K163" s="64">
        <f t="shared" si="162"/>
        <v>1967.9060999999999</v>
      </c>
      <c r="L163" s="98">
        <f t="shared" si="163"/>
        <v>0</v>
      </c>
      <c r="M163" s="99" t="str">
        <f t="shared" si="164"/>
        <v/>
      </c>
      <c r="N163" s="67" t="str">
        <f t="shared" si="165"/>
        <v/>
      </c>
      <c r="O163" s="71" t="str">
        <f t="shared" si="166"/>
        <v/>
      </c>
      <c r="P163" s="95" t="str">
        <f t="shared" si="167"/>
        <v/>
      </c>
      <c r="Q163" s="70">
        <f t="shared" si="168"/>
        <v>0</v>
      </c>
      <c r="R163" s="100">
        <f t="shared" si="169"/>
        <v>0</v>
      </c>
      <c r="S163" s="101" t="str">
        <f t="shared" si="170"/>
        <v/>
      </c>
      <c r="U163" s="64">
        <f t="shared" si="171"/>
        <v>1967.9060999999999</v>
      </c>
      <c r="V163" s="98">
        <f t="shared" si="172"/>
        <v>1312919.0613141751</v>
      </c>
      <c r="W163" s="99" t="str">
        <f t="shared" si="173"/>
        <v/>
      </c>
      <c r="X163" s="67">
        <f t="shared" si="174"/>
        <v>0</v>
      </c>
      <c r="Y163" s="71" t="str">
        <f t="shared" si="175"/>
        <v/>
      </c>
      <c r="Z163" s="95" t="str">
        <f t="shared" si="176"/>
        <v/>
      </c>
      <c r="AA163" s="70">
        <f t="shared" si="177"/>
        <v>1360954.4050635649</v>
      </c>
      <c r="AB163" s="100">
        <f t="shared" si="178"/>
        <v>48035.343749389751</v>
      </c>
      <c r="AC163" s="101">
        <f t="shared" si="179"/>
        <v>3.6586675572604185E-2</v>
      </c>
      <c r="AD163" s="71">
        <f t="shared" si="180"/>
        <v>0</v>
      </c>
      <c r="AE163" s="70">
        <f t="shared" si="181"/>
        <v>1360954.4050635649</v>
      </c>
      <c r="AG163" s="17"/>
      <c r="AH163" s="17"/>
    </row>
    <row r="164" spans="2:34" x14ac:dyDescent="0.2">
      <c r="B164" s="7">
        <v>4391</v>
      </c>
      <c r="C164" s="7" t="s">
        <v>285</v>
      </c>
      <c r="D164" s="7" t="s">
        <v>317</v>
      </c>
      <c r="E164" s="96"/>
      <c r="F164" s="96"/>
      <c r="G164" s="64"/>
      <c r="H164" s="97"/>
      <c r="I164" s="97"/>
      <c r="J164" s="97"/>
      <c r="K164" s="64"/>
      <c r="L164" s="98"/>
      <c r="M164" s="99"/>
      <c r="N164" s="67"/>
      <c r="O164" s="71"/>
      <c r="P164" s="95"/>
      <c r="Q164" s="70"/>
      <c r="R164" s="100"/>
      <c r="S164" s="101"/>
      <c r="U164" s="64"/>
      <c r="V164" s="98"/>
      <c r="W164" s="99"/>
      <c r="X164" s="67"/>
      <c r="Y164" s="71"/>
      <c r="Z164" s="95"/>
      <c r="AA164" s="70"/>
      <c r="AB164" s="100"/>
      <c r="AC164" s="101"/>
      <c r="AD164" s="71"/>
      <c r="AE164" s="70">
        <v>132216.6411697189</v>
      </c>
      <c r="AG164" s="17"/>
      <c r="AH164" s="17"/>
    </row>
    <row r="165" spans="2:34" x14ac:dyDescent="0.2">
      <c r="B165" s="95">
        <v>2039</v>
      </c>
      <c r="C165" s="71" t="s">
        <v>290</v>
      </c>
      <c r="D165" s="95" t="s">
        <v>50</v>
      </c>
      <c r="E165" s="96">
        <f t="shared" ref="E165:E191" si="182">IF(ISNA(VLOOKUP($B165,SSFQ,134,FALSE)),0,VLOOKUP($B165,SSFQ,134,FALSE))</f>
        <v>3192.0319</v>
      </c>
      <c r="F165" s="96">
        <f t="shared" ref="F165:F191" si="183">IF(ISNA(VLOOKUP($B165,SSFQ,118,FALSE)),0,VLOOKUP($B165,SSFQ,118,FALSE))*0.25</f>
        <v>156.46</v>
      </c>
      <c r="G165" s="64">
        <f t="shared" ref="G165:G191" si="184">E165+F165</f>
        <v>3348.4919</v>
      </c>
      <c r="H165" s="97">
        <f t="shared" ref="H165:H191" si="185">-IF(ISNA(VLOOKUP($B165,Virt,5,FALSE)),0,VLOOKUP($B165,Virt,5,FALSE))</f>
        <v>0</v>
      </c>
      <c r="I165" s="97">
        <f t="shared" ref="I165:I191" si="186">-IF(ISNA(VLOOKUP($B165,Indy_pivot,2,FALSE)),0,VLOOKUP($B165,Indy_pivot,2,FALSE))</f>
        <v>0</v>
      </c>
      <c r="J165" s="97">
        <f t="shared" ref="J165:J191" si="187">-IF(ISNA(VLOOKUP($B165,NonPar,5,FALSE)),0,VLOOKUP($B165,NonPar,5,FALSE))</f>
        <v>0</v>
      </c>
      <c r="K165" s="64">
        <f t="shared" ref="K165:K191" si="188">$G165+$H165+$I165+$J165</f>
        <v>3348.4919</v>
      </c>
      <c r="L165" s="98">
        <f t="shared" ref="L165:L191" si="189">K165*$D$16</f>
        <v>0</v>
      </c>
      <c r="M165" s="99" t="str">
        <f t="shared" ref="M165:M191" si="190">IF(K165=0,"",IF(K165&lt;$W$16,"Yes",""))</f>
        <v/>
      </c>
      <c r="N165" s="67" t="str">
        <f t="shared" ref="N165:N191" si="191">IF(K165=0,"",IF(K165&lt;$W$16,$W$16-K165,""))</f>
        <v/>
      </c>
      <c r="O165" s="71" t="str">
        <f t="shared" ref="O165:O191" si="192">IF(K165=0,"",IF(K165&lt;$M$16,(K165+N165)*$Q$16,""))</f>
        <v/>
      </c>
      <c r="P165" s="95" t="str">
        <f t="shared" ref="P165:P191" si="193">IF(K165=0,"",IF(K165&lt;$W$16,(K165+N165),""))</f>
        <v/>
      </c>
      <c r="Q165" s="70">
        <f t="shared" ref="Q165:Q191" si="194">MAX(O165,(K165*$Q$16))</f>
        <v>0</v>
      </c>
      <c r="R165" s="100">
        <f t="shared" ref="R165:R191" si="195">IF(Q165=0,0,(Q165-L165))</f>
        <v>0</v>
      </c>
      <c r="S165" s="101" t="str">
        <f t="shared" ref="S165:S191" si="196">IF(R165=0,"",(R165/L165))</f>
        <v/>
      </c>
      <c r="U165" s="64">
        <f t="shared" ref="U165:U191" si="197">$G165+$H165+$I165+$J165</f>
        <v>3348.4919</v>
      </c>
      <c r="V165" s="98">
        <f t="shared" ref="V165:V191" si="198">U165*$E$16</f>
        <v>2233998.2797787553</v>
      </c>
      <c r="W165" s="99" t="str">
        <f t="shared" ref="W165:W191" si="199">IF(U165=0,"",IF(U165&lt;$W$16,"Yes",""))</f>
        <v/>
      </c>
      <c r="X165" s="67">
        <f t="shared" ref="X165:X191" si="200">IF(U165=0,0,IF(U165&lt;$W$16,$W$16-U165,0))</f>
        <v>0</v>
      </c>
      <c r="Y165" s="71" t="str">
        <f t="shared" ref="Y165:Y191" si="201">IF(U165=0,"",IF(U165&lt;$W$16,(U165+X165)*$AA$16,""))</f>
        <v/>
      </c>
      <c r="Z165" s="95" t="str">
        <f t="shared" ref="Z165:Z191" si="202">IF(U165=0,"",IF(U165&lt;$W$16,(U165+X165),""))</f>
        <v/>
      </c>
      <c r="AA165" s="70">
        <f t="shared" ref="AA165:AA191" si="203">MAX(Y165,(U165*$AA$16))</f>
        <v>2315732.8500707764</v>
      </c>
      <c r="AB165" s="100">
        <f t="shared" ref="AB165:AB191" si="204">IF(AA165=0,"",(AA165-V165))</f>
        <v>81734.570292021148</v>
      </c>
      <c r="AC165" s="101">
        <f t="shared" ref="AC165:AC191" si="205">IF(AB165="","",(AB165/V165))</f>
        <v>3.6586675572604178E-2</v>
      </c>
      <c r="AD165" s="71">
        <f t="shared" ref="AD165:AD191" si="206">IF(AA165=0,0,(U165+X165)/$AA$14)*$E$13</f>
        <v>0</v>
      </c>
      <c r="AE165" s="70">
        <f t="shared" ref="AE165:AE191" si="207">AA165+AD165</f>
        <v>2315732.8500707764</v>
      </c>
      <c r="AG165" s="17"/>
      <c r="AH165" s="17"/>
    </row>
    <row r="166" spans="2:34" x14ac:dyDescent="0.2">
      <c r="B166" s="95">
        <v>2202</v>
      </c>
      <c r="C166" s="71" t="s">
        <v>306</v>
      </c>
      <c r="D166" s="95" t="s">
        <v>215</v>
      </c>
      <c r="E166" s="96">
        <f t="shared" si="182"/>
        <v>486.28230000000002</v>
      </c>
      <c r="F166" s="96">
        <f t="shared" si="183"/>
        <v>9.6649999999999991</v>
      </c>
      <c r="G166" s="64">
        <f t="shared" si="184"/>
        <v>495.94730000000004</v>
      </c>
      <c r="H166" s="97">
        <f t="shared" si="185"/>
        <v>0</v>
      </c>
      <c r="I166" s="97">
        <f t="shared" si="186"/>
        <v>0</v>
      </c>
      <c r="J166" s="97">
        <f t="shared" si="187"/>
        <v>0</v>
      </c>
      <c r="K166" s="64">
        <f t="shared" si="188"/>
        <v>495.94730000000004</v>
      </c>
      <c r="L166" s="98">
        <f t="shared" si="189"/>
        <v>0</v>
      </c>
      <c r="M166" s="99" t="str">
        <f t="shared" si="190"/>
        <v/>
      </c>
      <c r="N166" s="67" t="str">
        <f t="shared" si="191"/>
        <v/>
      </c>
      <c r="O166" s="71" t="str">
        <f t="shared" si="192"/>
        <v/>
      </c>
      <c r="P166" s="95" t="str">
        <f t="shared" si="193"/>
        <v/>
      </c>
      <c r="Q166" s="70">
        <f t="shared" si="194"/>
        <v>0</v>
      </c>
      <c r="R166" s="100">
        <f t="shared" si="195"/>
        <v>0</v>
      </c>
      <c r="S166" s="101" t="str">
        <f t="shared" si="196"/>
        <v/>
      </c>
      <c r="U166" s="64">
        <f t="shared" si="197"/>
        <v>495.94730000000004</v>
      </c>
      <c r="V166" s="98">
        <f t="shared" si="198"/>
        <v>330878.92942518939</v>
      </c>
      <c r="W166" s="99" t="str">
        <f t="shared" si="199"/>
        <v/>
      </c>
      <c r="X166" s="67">
        <f t="shared" si="200"/>
        <v>0</v>
      </c>
      <c r="Y166" s="71" t="str">
        <f t="shared" si="201"/>
        <v/>
      </c>
      <c r="Z166" s="95" t="str">
        <f t="shared" si="202"/>
        <v/>
      </c>
      <c r="AA166" s="70">
        <f t="shared" si="203"/>
        <v>342984.68946987938</v>
      </c>
      <c r="AB166" s="100">
        <f t="shared" si="204"/>
        <v>12105.760044689989</v>
      </c>
      <c r="AC166" s="101">
        <f t="shared" si="205"/>
        <v>3.6586675572604151E-2</v>
      </c>
      <c r="AD166" s="71">
        <f t="shared" si="206"/>
        <v>0</v>
      </c>
      <c r="AE166" s="70">
        <f t="shared" si="207"/>
        <v>342984.68946987938</v>
      </c>
      <c r="AG166" s="17"/>
      <c r="AH166" s="17"/>
    </row>
    <row r="167" spans="2:34" x14ac:dyDescent="0.2">
      <c r="B167" s="95">
        <v>2016</v>
      </c>
      <c r="C167" s="71" t="s">
        <v>288</v>
      </c>
      <c r="D167" s="95" t="s">
        <v>195</v>
      </c>
      <c r="E167" s="96">
        <f t="shared" si="182"/>
        <v>33.284999999999997</v>
      </c>
      <c r="F167" s="96">
        <f t="shared" si="183"/>
        <v>0.53</v>
      </c>
      <c r="G167" s="64">
        <f t="shared" si="184"/>
        <v>33.814999999999998</v>
      </c>
      <c r="H167" s="97">
        <f t="shared" si="185"/>
        <v>0</v>
      </c>
      <c r="I167" s="97">
        <f t="shared" si="186"/>
        <v>0</v>
      </c>
      <c r="J167" s="97">
        <f t="shared" si="187"/>
        <v>0</v>
      </c>
      <c r="K167" s="64">
        <f t="shared" si="188"/>
        <v>33.814999999999998</v>
      </c>
      <c r="L167" s="98">
        <f t="shared" si="189"/>
        <v>0</v>
      </c>
      <c r="M167" s="99" t="str">
        <f t="shared" si="190"/>
        <v>Yes</v>
      </c>
      <c r="N167" s="67">
        <f t="shared" si="191"/>
        <v>16.185000000000002</v>
      </c>
      <c r="O167" s="71">
        <f t="shared" si="192"/>
        <v>0</v>
      </c>
      <c r="P167" s="95">
        <f t="shared" si="193"/>
        <v>50</v>
      </c>
      <c r="Q167" s="70">
        <f t="shared" si="194"/>
        <v>0</v>
      </c>
      <c r="R167" s="100">
        <f t="shared" si="195"/>
        <v>0</v>
      </c>
      <c r="S167" s="101" t="str">
        <f t="shared" si="196"/>
        <v/>
      </c>
      <c r="U167" s="64">
        <f t="shared" si="197"/>
        <v>33.814999999999998</v>
      </c>
      <c r="V167" s="98">
        <f t="shared" si="198"/>
        <v>22560.201453889917</v>
      </c>
      <c r="W167" s="99" t="str">
        <f t="shared" si="199"/>
        <v>Yes</v>
      </c>
      <c r="X167" s="67">
        <f t="shared" si="200"/>
        <v>16.185000000000002</v>
      </c>
      <c r="Y167" s="71">
        <f t="shared" si="201"/>
        <v>34578.743494508322</v>
      </c>
      <c r="Z167" s="95">
        <f t="shared" si="202"/>
        <v>50</v>
      </c>
      <c r="AA167" s="70">
        <f t="shared" si="203"/>
        <v>34578.743494508322</v>
      </c>
      <c r="AB167" s="100">
        <f t="shared" si="204"/>
        <v>12018.542040618406</v>
      </c>
      <c r="AC167" s="101">
        <f t="shared" si="205"/>
        <v>0.53273203544670134</v>
      </c>
      <c r="AD167" s="71">
        <f t="shared" si="206"/>
        <v>0</v>
      </c>
      <c r="AE167" s="70">
        <f t="shared" si="207"/>
        <v>34578.743494508322</v>
      </c>
      <c r="AG167" s="17"/>
      <c r="AH167" s="17"/>
    </row>
    <row r="168" spans="2:34" x14ac:dyDescent="0.2">
      <c r="B168" s="95">
        <v>1897</v>
      </c>
      <c r="C168" s="71" t="s">
        <v>276</v>
      </c>
      <c r="D168" s="95" t="s">
        <v>196</v>
      </c>
      <c r="E168" s="96">
        <f t="shared" si="182"/>
        <v>361.6884</v>
      </c>
      <c r="F168" s="96">
        <f t="shared" si="183"/>
        <v>10</v>
      </c>
      <c r="G168" s="64">
        <f t="shared" si="184"/>
        <v>371.6884</v>
      </c>
      <c r="H168" s="97">
        <f t="shared" si="185"/>
        <v>0</v>
      </c>
      <c r="I168" s="97">
        <f t="shared" si="186"/>
        <v>0</v>
      </c>
      <c r="J168" s="97">
        <f t="shared" si="187"/>
        <v>0</v>
      </c>
      <c r="K168" s="64">
        <f t="shared" si="188"/>
        <v>371.6884</v>
      </c>
      <c r="L168" s="98">
        <f t="shared" si="189"/>
        <v>0</v>
      </c>
      <c r="M168" s="99" t="str">
        <f t="shared" si="190"/>
        <v/>
      </c>
      <c r="N168" s="67" t="str">
        <f t="shared" si="191"/>
        <v/>
      </c>
      <c r="O168" s="71" t="str">
        <f t="shared" si="192"/>
        <v/>
      </c>
      <c r="P168" s="95" t="str">
        <f t="shared" si="193"/>
        <v/>
      </c>
      <c r="Q168" s="70">
        <f t="shared" si="194"/>
        <v>0</v>
      </c>
      <c r="R168" s="100">
        <f t="shared" si="195"/>
        <v>0</v>
      </c>
      <c r="S168" s="101" t="str">
        <f t="shared" si="196"/>
        <v/>
      </c>
      <c r="U168" s="64">
        <f t="shared" si="197"/>
        <v>371.6884</v>
      </c>
      <c r="V168" s="98">
        <f t="shared" si="198"/>
        <v>247977.67801490513</v>
      </c>
      <c r="W168" s="99" t="str">
        <f t="shared" si="199"/>
        <v/>
      </c>
      <c r="X168" s="67">
        <f t="shared" si="200"/>
        <v>0</v>
      </c>
      <c r="Y168" s="71" t="str">
        <f t="shared" si="201"/>
        <v/>
      </c>
      <c r="Z168" s="95" t="str">
        <f t="shared" si="202"/>
        <v/>
      </c>
      <c r="AA168" s="70">
        <f t="shared" si="203"/>
        <v>257050.35686968415</v>
      </c>
      <c r="AB168" s="100">
        <f t="shared" si="204"/>
        <v>9072.6788547790202</v>
      </c>
      <c r="AC168" s="101">
        <f t="shared" si="205"/>
        <v>3.6586675572604123E-2</v>
      </c>
      <c r="AD168" s="71">
        <f t="shared" si="206"/>
        <v>0</v>
      </c>
      <c r="AE168" s="70">
        <f t="shared" si="207"/>
        <v>257050.35686968415</v>
      </c>
      <c r="AG168" s="17"/>
      <c r="AH168" s="17"/>
    </row>
    <row r="169" spans="2:34" x14ac:dyDescent="0.2">
      <c r="B169" s="95">
        <v>2047</v>
      </c>
      <c r="C169" s="71" t="s">
        <v>290</v>
      </c>
      <c r="D169" s="95" t="s">
        <v>197</v>
      </c>
      <c r="E169" s="96">
        <f t="shared" si="182"/>
        <v>50.5107</v>
      </c>
      <c r="F169" s="96">
        <f t="shared" si="183"/>
        <v>0.86499999999999999</v>
      </c>
      <c r="G169" s="64">
        <f t="shared" si="184"/>
        <v>51.375700000000002</v>
      </c>
      <c r="H169" s="97">
        <f t="shared" si="185"/>
        <v>0</v>
      </c>
      <c r="I169" s="97">
        <f t="shared" si="186"/>
        <v>0</v>
      </c>
      <c r="J169" s="97">
        <f t="shared" si="187"/>
        <v>0</v>
      </c>
      <c r="K169" s="64">
        <f t="shared" si="188"/>
        <v>51.375700000000002</v>
      </c>
      <c r="L169" s="98">
        <f t="shared" si="189"/>
        <v>0</v>
      </c>
      <c r="M169" s="99" t="str">
        <f t="shared" si="190"/>
        <v/>
      </c>
      <c r="N169" s="67" t="str">
        <f t="shared" si="191"/>
        <v/>
      </c>
      <c r="O169" s="71" t="str">
        <f t="shared" si="192"/>
        <v/>
      </c>
      <c r="P169" s="95" t="str">
        <f t="shared" si="193"/>
        <v/>
      </c>
      <c r="Q169" s="70">
        <f t="shared" si="194"/>
        <v>0</v>
      </c>
      <c r="R169" s="100">
        <f t="shared" si="195"/>
        <v>0</v>
      </c>
      <c r="S169" s="101" t="str">
        <f t="shared" si="196"/>
        <v/>
      </c>
      <c r="U169" s="64">
        <f t="shared" si="197"/>
        <v>51.375700000000002</v>
      </c>
      <c r="V169" s="98">
        <f t="shared" si="198"/>
        <v>34276.094686813907</v>
      </c>
      <c r="W169" s="99" t="str">
        <f t="shared" si="199"/>
        <v/>
      </c>
      <c r="X169" s="67">
        <f t="shared" si="200"/>
        <v>0</v>
      </c>
      <c r="Y169" s="71" t="str">
        <f t="shared" si="201"/>
        <v/>
      </c>
      <c r="Z169" s="95" t="str">
        <f t="shared" si="202"/>
        <v/>
      </c>
      <c r="AA169" s="70">
        <f t="shared" si="203"/>
        <v>35530.143043016229</v>
      </c>
      <c r="AB169" s="100">
        <f t="shared" si="204"/>
        <v>1254.0483562023219</v>
      </c>
      <c r="AC169" s="101">
        <f t="shared" si="205"/>
        <v>3.6586675572604165E-2</v>
      </c>
      <c r="AD169" s="71">
        <f t="shared" si="206"/>
        <v>0</v>
      </c>
      <c r="AE169" s="70">
        <f t="shared" si="207"/>
        <v>35530.143043016229</v>
      </c>
      <c r="AG169" s="17"/>
      <c r="AH169" s="17"/>
    </row>
    <row r="170" spans="2:34" x14ac:dyDescent="0.2">
      <c r="B170" s="95">
        <v>2081</v>
      </c>
      <c r="C170" s="71" t="s">
        <v>295</v>
      </c>
      <c r="D170" s="95" t="s">
        <v>198</v>
      </c>
      <c r="E170" s="96">
        <f t="shared" si="182"/>
        <v>1196.4467999999999</v>
      </c>
      <c r="F170" s="96">
        <f t="shared" si="183"/>
        <v>22.75</v>
      </c>
      <c r="G170" s="64">
        <f t="shared" si="184"/>
        <v>1219.1967999999999</v>
      </c>
      <c r="H170" s="97">
        <f t="shared" si="185"/>
        <v>0</v>
      </c>
      <c r="I170" s="97">
        <f t="shared" si="186"/>
        <v>0</v>
      </c>
      <c r="J170" s="97">
        <f t="shared" si="187"/>
        <v>0</v>
      </c>
      <c r="K170" s="64">
        <f t="shared" si="188"/>
        <v>1219.1967999999999</v>
      </c>
      <c r="L170" s="98">
        <f t="shared" si="189"/>
        <v>0</v>
      </c>
      <c r="M170" s="99" t="str">
        <f t="shared" si="190"/>
        <v/>
      </c>
      <c r="N170" s="67" t="str">
        <f t="shared" si="191"/>
        <v/>
      </c>
      <c r="O170" s="71" t="str">
        <f t="shared" si="192"/>
        <v/>
      </c>
      <c r="P170" s="95" t="str">
        <f t="shared" si="193"/>
        <v/>
      </c>
      <c r="Q170" s="70">
        <f t="shared" si="194"/>
        <v>0</v>
      </c>
      <c r="R170" s="100">
        <f t="shared" si="195"/>
        <v>0</v>
      </c>
      <c r="S170" s="101" t="str">
        <f t="shared" si="196"/>
        <v/>
      </c>
      <c r="U170" s="64">
        <f t="shared" si="197"/>
        <v>1219.1967999999999</v>
      </c>
      <c r="V170" s="98">
        <f t="shared" si="198"/>
        <v>813406.04524435697</v>
      </c>
      <c r="W170" s="99" t="str">
        <f t="shared" si="199"/>
        <v/>
      </c>
      <c r="X170" s="67">
        <f t="shared" si="200"/>
        <v>0</v>
      </c>
      <c r="Y170" s="71" t="str">
        <f t="shared" si="201"/>
        <v/>
      </c>
      <c r="Z170" s="95" t="str">
        <f t="shared" si="202"/>
        <v/>
      </c>
      <c r="AA170" s="70">
        <f t="shared" si="203"/>
        <v>843165.86833050731</v>
      </c>
      <c r="AB170" s="100">
        <f t="shared" si="204"/>
        <v>29759.82308615034</v>
      </c>
      <c r="AC170" s="101">
        <f t="shared" si="205"/>
        <v>3.6586675572604248E-2</v>
      </c>
      <c r="AD170" s="71">
        <f t="shared" si="206"/>
        <v>0</v>
      </c>
      <c r="AE170" s="70">
        <f t="shared" si="207"/>
        <v>843165.86833050731</v>
      </c>
      <c r="AG170" s="17"/>
      <c r="AH170" s="17"/>
    </row>
    <row r="171" spans="2:34" x14ac:dyDescent="0.2">
      <c r="B171" s="95">
        <v>2062</v>
      </c>
      <c r="C171" s="71" t="s">
        <v>294</v>
      </c>
      <c r="D171" s="95" t="s">
        <v>199</v>
      </c>
      <c r="E171" s="96">
        <f t="shared" si="182"/>
        <v>35.32</v>
      </c>
      <c r="F171" s="96">
        <f t="shared" si="183"/>
        <v>0.48</v>
      </c>
      <c r="G171" s="64">
        <f t="shared" si="184"/>
        <v>35.799999999999997</v>
      </c>
      <c r="H171" s="97">
        <f t="shared" si="185"/>
        <v>0</v>
      </c>
      <c r="I171" s="97">
        <f t="shared" si="186"/>
        <v>0</v>
      </c>
      <c r="J171" s="97">
        <f t="shared" si="187"/>
        <v>0</v>
      </c>
      <c r="K171" s="64">
        <f t="shared" si="188"/>
        <v>35.799999999999997</v>
      </c>
      <c r="L171" s="98">
        <f t="shared" si="189"/>
        <v>0</v>
      </c>
      <c r="M171" s="99" t="str">
        <f t="shared" si="190"/>
        <v>Yes</v>
      </c>
      <c r="N171" s="67">
        <f t="shared" si="191"/>
        <v>14.200000000000003</v>
      </c>
      <c r="O171" s="71">
        <f t="shared" si="192"/>
        <v>0</v>
      </c>
      <c r="P171" s="95">
        <f t="shared" si="193"/>
        <v>50</v>
      </c>
      <c r="Q171" s="70">
        <f t="shared" si="194"/>
        <v>0</v>
      </c>
      <c r="R171" s="100">
        <f t="shared" si="195"/>
        <v>0</v>
      </c>
      <c r="S171" s="101" t="str">
        <f t="shared" si="196"/>
        <v/>
      </c>
      <c r="U171" s="64">
        <f t="shared" si="197"/>
        <v>35.799999999999997</v>
      </c>
      <c r="V171" s="98">
        <f t="shared" si="198"/>
        <v>23884.524975580629</v>
      </c>
      <c r="W171" s="99" t="str">
        <f t="shared" si="199"/>
        <v>Yes</v>
      </c>
      <c r="X171" s="67">
        <f t="shared" si="200"/>
        <v>14.200000000000003</v>
      </c>
      <c r="Y171" s="71">
        <f t="shared" si="201"/>
        <v>34578.743494508322</v>
      </c>
      <c r="Z171" s="95">
        <f t="shared" si="202"/>
        <v>50</v>
      </c>
      <c r="AA171" s="70">
        <f t="shared" si="203"/>
        <v>34578.743494508322</v>
      </c>
      <c r="AB171" s="100">
        <f t="shared" si="204"/>
        <v>10694.218518927693</v>
      </c>
      <c r="AC171" s="101">
        <f t="shared" si="205"/>
        <v>0.44774675359302257</v>
      </c>
      <c r="AD171" s="71">
        <f t="shared" si="206"/>
        <v>0</v>
      </c>
      <c r="AE171" s="70">
        <f t="shared" si="207"/>
        <v>34578.743494508322</v>
      </c>
      <c r="AG171" s="17"/>
      <c r="AH171" s="17"/>
    </row>
    <row r="172" spans="2:34" x14ac:dyDescent="0.2">
      <c r="B172" s="95">
        <v>1973</v>
      </c>
      <c r="C172" s="71" t="s">
        <v>283</v>
      </c>
      <c r="D172" s="95" t="s">
        <v>221</v>
      </c>
      <c r="E172" s="96">
        <f t="shared" si="182"/>
        <v>390.65</v>
      </c>
      <c r="F172" s="96">
        <f t="shared" si="183"/>
        <v>23.77</v>
      </c>
      <c r="G172" s="64">
        <f t="shared" si="184"/>
        <v>414.41999999999996</v>
      </c>
      <c r="H172" s="97">
        <f t="shared" si="185"/>
        <v>0</v>
      </c>
      <c r="I172" s="97">
        <f t="shared" si="186"/>
        <v>0</v>
      </c>
      <c r="J172" s="97">
        <f t="shared" si="187"/>
        <v>0</v>
      </c>
      <c r="K172" s="64">
        <f t="shared" si="188"/>
        <v>414.41999999999996</v>
      </c>
      <c r="L172" s="98">
        <f t="shared" si="189"/>
        <v>0</v>
      </c>
      <c r="M172" s="99" t="str">
        <f t="shared" si="190"/>
        <v/>
      </c>
      <c r="N172" s="67" t="str">
        <f t="shared" si="191"/>
        <v/>
      </c>
      <c r="O172" s="71" t="str">
        <f t="shared" si="192"/>
        <v/>
      </c>
      <c r="P172" s="95" t="str">
        <f t="shared" si="193"/>
        <v/>
      </c>
      <c r="Q172" s="70">
        <f t="shared" si="194"/>
        <v>0</v>
      </c>
      <c r="R172" s="100">
        <f t="shared" si="195"/>
        <v>0</v>
      </c>
      <c r="S172" s="101" t="str">
        <f t="shared" si="196"/>
        <v/>
      </c>
      <c r="U172" s="64">
        <f t="shared" si="197"/>
        <v>414.41999999999996</v>
      </c>
      <c r="V172" s="98">
        <f t="shared" si="198"/>
        <v>276486.72738491965</v>
      </c>
      <c r="W172" s="99" t="str">
        <f t="shared" si="199"/>
        <v/>
      </c>
      <c r="X172" s="67">
        <f t="shared" si="200"/>
        <v>0</v>
      </c>
      <c r="Y172" s="71" t="str">
        <f t="shared" si="201"/>
        <v/>
      </c>
      <c r="Z172" s="95" t="str">
        <f t="shared" si="202"/>
        <v/>
      </c>
      <c r="AA172" s="70">
        <f t="shared" si="203"/>
        <v>286602.45757988276</v>
      </c>
      <c r="AB172" s="100">
        <f t="shared" si="204"/>
        <v>10115.730194963107</v>
      </c>
      <c r="AC172" s="101">
        <f t="shared" si="205"/>
        <v>3.6586675572604165E-2</v>
      </c>
      <c r="AD172" s="71">
        <f t="shared" si="206"/>
        <v>0</v>
      </c>
      <c r="AE172" s="70">
        <f t="shared" si="207"/>
        <v>286602.45757988276</v>
      </c>
      <c r="AG172" s="17"/>
      <c r="AH172" s="17"/>
    </row>
    <row r="173" spans="2:34" x14ac:dyDescent="0.2">
      <c r="B173" s="95">
        <v>2180</v>
      </c>
      <c r="C173" s="71" t="s">
        <v>302</v>
      </c>
      <c r="D173" s="95" t="s">
        <v>34</v>
      </c>
      <c r="E173" s="96">
        <f t="shared" si="182"/>
        <v>57762.2595</v>
      </c>
      <c r="F173" s="96">
        <f t="shared" si="183"/>
        <v>1359.59</v>
      </c>
      <c r="G173" s="64">
        <f t="shared" si="184"/>
        <v>59121.849499999997</v>
      </c>
      <c r="H173" s="97">
        <f t="shared" si="185"/>
        <v>0</v>
      </c>
      <c r="I173" s="97">
        <f t="shared" si="186"/>
        <v>-177.02</v>
      </c>
      <c r="J173" s="97">
        <f t="shared" si="187"/>
        <v>0</v>
      </c>
      <c r="K173" s="64">
        <f t="shared" si="188"/>
        <v>58944.8295</v>
      </c>
      <c r="L173" s="98">
        <f t="shared" si="189"/>
        <v>0</v>
      </c>
      <c r="M173" s="99" t="str">
        <f t="shared" si="190"/>
        <v/>
      </c>
      <c r="N173" s="67" t="str">
        <f t="shared" si="191"/>
        <v/>
      </c>
      <c r="O173" s="71" t="str">
        <f t="shared" si="192"/>
        <v/>
      </c>
      <c r="P173" s="95" t="str">
        <f t="shared" si="193"/>
        <v/>
      </c>
      <c r="Q173" s="70">
        <f t="shared" si="194"/>
        <v>0</v>
      </c>
      <c r="R173" s="100">
        <f t="shared" si="195"/>
        <v>0</v>
      </c>
      <c r="S173" s="101" t="str">
        <f t="shared" si="196"/>
        <v/>
      </c>
      <c r="U173" s="64">
        <f t="shared" si="197"/>
        <v>58944.8295</v>
      </c>
      <c r="V173" s="98">
        <f t="shared" si="198"/>
        <v>39325956.770226032</v>
      </c>
      <c r="W173" s="99" t="str">
        <f t="shared" si="199"/>
        <v/>
      </c>
      <c r="X173" s="67">
        <f t="shared" si="200"/>
        <v>0</v>
      </c>
      <c r="Y173" s="71" t="str">
        <f t="shared" si="201"/>
        <v/>
      </c>
      <c r="Z173" s="95" t="str">
        <f t="shared" si="202"/>
        <v/>
      </c>
      <c r="AA173" s="70">
        <f t="shared" si="203"/>
        <v>40764762.792160548</v>
      </c>
      <c r="AB173" s="100">
        <f t="shared" si="204"/>
        <v>1438806.0219345167</v>
      </c>
      <c r="AC173" s="101">
        <f t="shared" si="205"/>
        <v>3.6586675572604178E-2</v>
      </c>
      <c r="AD173" s="71">
        <f t="shared" si="206"/>
        <v>0</v>
      </c>
      <c r="AE173" s="70">
        <f t="shared" si="207"/>
        <v>40764762.792160548</v>
      </c>
      <c r="AG173" s="17"/>
      <c r="AH173" s="17"/>
    </row>
    <row r="174" spans="2:34" x14ac:dyDescent="0.2">
      <c r="B174" s="95">
        <v>1967</v>
      </c>
      <c r="C174" s="71" t="s">
        <v>281</v>
      </c>
      <c r="D174" s="95" t="s">
        <v>127</v>
      </c>
      <c r="E174" s="96">
        <f t="shared" si="182"/>
        <v>245.578</v>
      </c>
      <c r="F174" s="96">
        <f t="shared" si="183"/>
        <v>10.47</v>
      </c>
      <c r="G174" s="64">
        <f t="shared" si="184"/>
        <v>256.048</v>
      </c>
      <c r="H174" s="97">
        <f t="shared" si="185"/>
        <v>0</v>
      </c>
      <c r="I174" s="97">
        <f t="shared" si="186"/>
        <v>0</v>
      </c>
      <c r="J174" s="97">
        <f t="shared" si="187"/>
        <v>0</v>
      </c>
      <c r="K174" s="64">
        <f t="shared" si="188"/>
        <v>256.048</v>
      </c>
      <c r="L174" s="98">
        <f t="shared" si="189"/>
        <v>0</v>
      </c>
      <c r="M174" s="99" t="str">
        <f t="shared" si="190"/>
        <v/>
      </c>
      <c r="N174" s="67" t="str">
        <f t="shared" si="191"/>
        <v/>
      </c>
      <c r="O174" s="71" t="str">
        <f t="shared" si="192"/>
        <v/>
      </c>
      <c r="P174" s="95" t="str">
        <f t="shared" si="193"/>
        <v/>
      </c>
      <c r="Q174" s="70">
        <f t="shared" si="194"/>
        <v>0</v>
      </c>
      <c r="R174" s="100">
        <f t="shared" si="195"/>
        <v>0</v>
      </c>
      <c r="S174" s="101" t="str">
        <f t="shared" si="196"/>
        <v/>
      </c>
      <c r="U174" s="64">
        <f t="shared" si="197"/>
        <v>256.048</v>
      </c>
      <c r="V174" s="98">
        <f t="shared" si="198"/>
        <v>170826.39248456617</v>
      </c>
      <c r="W174" s="99" t="str">
        <f t="shared" si="199"/>
        <v/>
      </c>
      <c r="X174" s="67">
        <f t="shared" si="200"/>
        <v>0</v>
      </c>
      <c r="Y174" s="71" t="str">
        <f t="shared" si="201"/>
        <v/>
      </c>
      <c r="Z174" s="95" t="str">
        <f t="shared" si="202"/>
        <v/>
      </c>
      <c r="AA174" s="70">
        <f t="shared" si="203"/>
        <v>177076.36228563735</v>
      </c>
      <c r="AB174" s="100">
        <f t="shared" si="204"/>
        <v>6249.9698010711872</v>
      </c>
      <c r="AC174" s="101">
        <f t="shared" si="205"/>
        <v>3.6586675572604276E-2</v>
      </c>
      <c r="AD174" s="71">
        <f t="shared" si="206"/>
        <v>0</v>
      </c>
      <c r="AE174" s="70">
        <f t="shared" si="207"/>
        <v>177076.36228563735</v>
      </c>
      <c r="AG174" s="17"/>
      <c r="AH174" s="17"/>
    </row>
    <row r="175" spans="2:34" x14ac:dyDescent="0.2">
      <c r="B175" s="95">
        <v>2009</v>
      </c>
      <c r="C175" s="71" t="s">
        <v>287</v>
      </c>
      <c r="D175" s="95" t="s">
        <v>202</v>
      </c>
      <c r="E175" s="96">
        <f t="shared" si="182"/>
        <v>302.20350000000002</v>
      </c>
      <c r="F175" s="96">
        <f t="shared" si="183"/>
        <v>12.25</v>
      </c>
      <c r="G175" s="64">
        <f t="shared" si="184"/>
        <v>314.45350000000002</v>
      </c>
      <c r="H175" s="97">
        <f t="shared" si="185"/>
        <v>0</v>
      </c>
      <c r="I175" s="97">
        <f t="shared" si="186"/>
        <v>0</v>
      </c>
      <c r="J175" s="97">
        <f t="shared" si="187"/>
        <v>0</v>
      </c>
      <c r="K175" s="64">
        <f t="shared" si="188"/>
        <v>314.45350000000002</v>
      </c>
      <c r="L175" s="98">
        <f t="shared" si="189"/>
        <v>0</v>
      </c>
      <c r="M175" s="99" t="str">
        <f t="shared" si="190"/>
        <v/>
      </c>
      <c r="N175" s="67" t="str">
        <f t="shared" si="191"/>
        <v/>
      </c>
      <c r="O175" s="71" t="str">
        <f t="shared" si="192"/>
        <v/>
      </c>
      <c r="P175" s="95" t="str">
        <f t="shared" si="193"/>
        <v/>
      </c>
      <c r="Q175" s="70">
        <f t="shared" si="194"/>
        <v>0</v>
      </c>
      <c r="R175" s="100">
        <f t="shared" si="195"/>
        <v>0</v>
      </c>
      <c r="S175" s="101" t="str">
        <f t="shared" si="196"/>
        <v/>
      </c>
      <c r="U175" s="64">
        <f t="shared" si="197"/>
        <v>314.45350000000002</v>
      </c>
      <c r="V175" s="98">
        <f t="shared" si="198"/>
        <v>209792.52721812134</v>
      </c>
      <c r="W175" s="99" t="str">
        <f t="shared" si="199"/>
        <v/>
      </c>
      <c r="X175" s="67">
        <f t="shared" si="200"/>
        <v>0</v>
      </c>
      <c r="Y175" s="71" t="str">
        <f t="shared" si="201"/>
        <v/>
      </c>
      <c r="Z175" s="95" t="str">
        <f t="shared" si="202"/>
        <v/>
      </c>
      <c r="AA175" s="70">
        <f t="shared" si="203"/>
        <v>217468.13834900749</v>
      </c>
      <c r="AB175" s="100">
        <f t="shared" si="204"/>
        <v>7675.6111308861582</v>
      </c>
      <c r="AC175" s="101">
        <f t="shared" si="205"/>
        <v>3.6586675572604276E-2</v>
      </c>
      <c r="AD175" s="71">
        <f t="shared" si="206"/>
        <v>0</v>
      </c>
      <c r="AE175" s="70">
        <f t="shared" si="207"/>
        <v>217468.13834900749</v>
      </c>
      <c r="AG175" s="17"/>
      <c r="AH175" s="17"/>
    </row>
    <row r="176" spans="2:34" x14ac:dyDescent="0.2">
      <c r="B176" s="95">
        <v>2045</v>
      </c>
      <c r="C176" s="71" t="s">
        <v>290</v>
      </c>
      <c r="D176" s="95" t="s">
        <v>203</v>
      </c>
      <c r="E176" s="96">
        <f t="shared" si="182"/>
        <v>373.43689999999998</v>
      </c>
      <c r="F176" s="96">
        <f t="shared" si="183"/>
        <v>6.25</v>
      </c>
      <c r="G176" s="64">
        <f t="shared" si="184"/>
        <v>379.68689999999998</v>
      </c>
      <c r="H176" s="97">
        <f t="shared" si="185"/>
        <v>0</v>
      </c>
      <c r="I176" s="97">
        <f t="shared" si="186"/>
        <v>0</v>
      </c>
      <c r="J176" s="97">
        <f t="shared" si="187"/>
        <v>0</v>
      </c>
      <c r="K176" s="64">
        <f t="shared" si="188"/>
        <v>379.68689999999998</v>
      </c>
      <c r="L176" s="98">
        <f t="shared" si="189"/>
        <v>0</v>
      </c>
      <c r="M176" s="99" t="str">
        <f t="shared" si="190"/>
        <v/>
      </c>
      <c r="N176" s="67" t="str">
        <f t="shared" si="191"/>
        <v/>
      </c>
      <c r="O176" s="71" t="str">
        <f t="shared" si="192"/>
        <v/>
      </c>
      <c r="P176" s="95" t="str">
        <f t="shared" si="193"/>
        <v/>
      </c>
      <c r="Q176" s="70">
        <f t="shared" si="194"/>
        <v>0</v>
      </c>
      <c r="R176" s="100">
        <f t="shared" si="195"/>
        <v>0</v>
      </c>
      <c r="S176" s="101" t="str">
        <f t="shared" si="196"/>
        <v/>
      </c>
      <c r="U176" s="64">
        <f t="shared" si="197"/>
        <v>379.68689999999998</v>
      </c>
      <c r="V176" s="98">
        <f t="shared" si="198"/>
        <v>253314.00128354147</v>
      </c>
      <c r="W176" s="99" t="str">
        <f t="shared" si="199"/>
        <v/>
      </c>
      <c r="X176" s="67">
        <f t="shared" si="200"/>
        <v>0</v>
      </c>
      <c r="Y176" s="71" t="str">
        <f t="shared" si="201"/>
        <v/>
      </c>
      <c r="Z176" s="95" t="str">
        <f t="shared" si="202"/>
        <v/>
      </c>
      <c r="AA176" s="70">
        <f t="shared" si="203"/>
        <v>262581.91846650065</v>
      </c>
      <c r="AB176" s="100">
        <f t="shared" si="204"/>
        <v>9267.9171829591796</v>
      </c>
      <c r="AC176" s="101">
        <f t="shared" si="205"/>
        <v>3.6586675572604213E-2</v>
      </c>
      <c r="AD176" s="71">
        <f t="shared" si="206"/>
        <v>0</v>
      </c>
      <c r="AE176" s="70">
        <f t="shared" si="207"/>
        <v>262581.91846650065</v>
      </c>
      <c r="AG176" s="17"/>
      <c r="AH176" s="17"/>
    </row>
    <row r="177" spans="2:34" x14ac:dyDescent="0.2">
      <c r="B177" s="95">
        <v>1946</v>
      </c>
      <c r="C177" s="71" t="s">
        <v>280</v>
      </c>
      <c r="D177" s="95" t="s">
        <v>154</v>
      </c>
      <c r="E177" s="96">
        <f t="shared" si="182"/>
        <v>1061.1013</v>
      </c>
      <c r="F177" s="96">
        <f t="shared" si="183"/>
        <v>39.97</v>
      </c>
      <c r="G177" s="64">
        <f t="shared" si="184"/>
        <v>1101.0713000000001</v>
      </c>
      <c r="H177" s="97">
        <f t="shared" si="185"/>
        <v>0</v>
      </c>
      <c r="I177" s="97">
        <f t="shared" si="186"/>
        <v>0</v>
      </c>
      <c r="J177" s="97">
        <f t="shared" si="187"/>
        <v>0</v>
      </c>
      <c r="K177" s="64">
        <f t="shared" si="188"/>
        <v>1101.0713000000001</v>
      </c>
      <c r="L177" s="98">
        <f t="shared" si="189"/>
        <v>0</v>
      </c>
      <c r="M177" s="99" t="str">
        <f t="shared" si="190"/>
        <v/>
      </c>
      <c r="N177" s="67" t="str">
        <f t="shared" si="191"/>
        <v/>
      </c>
      <c r="O177" s="71" t="str">
        <f t="shared" si="192"/>
        <v/>
      </c>
      <c r="P177" s="95" t="str">
        <f t="shared" si="193"/>
        <v/>
      </c>
      <c r="Q177" s="70">
        <f t="shared" si="194"/>
        <v>0</v>
      </c>
      <c r="R177" s="100">
        <f t="shared" si="195"/>
        <v>0</v>
      </c>
      <c r="S177" s="101" t="str">
        <f t="shared" si="196"/>
        <v/>
      </c>
      <c r="U177" s="64">
        <f t="shared" si="197"/>
        <v>1101.0713000000001</v>
      </c>
      <c r="V177" s="98">
        <f t="shared" si="198"/>
        <v>734596.78672472166</v>
      </c>
      <c r="W177" s="99" t="str">
        <f t="shared" si="199"/>
        <v/>
      </c>
      <c r="X177" s="67">
        <f t="shared" si="200"/>
        <v>0</v>
      </c>
      <c r="Y177" s="71" t="str">
        <f t="shared" si="201"/>
        <v/>
      </c>
      <c r="Z177" s="95" t="str">
        <f t="shared" si="202"/>
        <v/>
      </c>
      <c r="AA177" s="70">
        <f t="shared" si="203"/>
        <v>761473.24103729648</v>
      </c>
      <c r="AB177" s="100">
        <f t="shared" si="204"/>
        <v>26876.454312574817</v>
      </c>
      <c r="AC177" s="101">
        <f t="shared" si="205"/>
        <v>3.6586675572604074E-2</v>
      </c>
      <c r="AD177" s="71">
        <f t="shared" si="206"/>
        <v>0</v>
      </c>
      <c r="AE177" s="70">
        <f t="shared" si="207"/>
        <v>761473.24103729648</v>
      </c>
      <c r="AG177" s="17"/>
      <c r="AH177" s="17"/>
    </row>
    <row r="178" spans="2:34" x14ac:dyDescent="0.2">
      <c r="B178" s="95">
        <v>1977</v>
      </c>
      <c r="C178" s="71" t="s">
        <v>284</v>
      </c>
      <c r="D178" s="95" t="s">
        <v>78</v>
      </c>
      <c r="E178" s="96">
        <f t="shared" si="182"/>
        <v>8683.1510999999991</v>
      </c>
      <c r="F178" s="96">
        <f t="shared" si="183"/>
        <v>258.08999999999997</v>
      </c>
      <c r="G178" s="64">
        <f t="shared" si="184"/>
        <v>8941.2410999999993</v>
      </c>
      <c r="H178" s="97">
        <f t="shared" si="185"/>
        <v>0</v>
      </c>
      <c r="I178" s="97">
        <f t="shared" si="186"/>
        <v>0</v>
      </c>
      <c r="J178" s="97">
        <f t="shared" si="187"/>
        <v>0</v>
      </c>
      <c r="K178" s="64">
        <f t="shared" si="188"/>
        <v>8941.2410999999993</v>
      </c>
      <c r="L178" s="98">
        <f t="shared" si="189"/>
        <v>0</v>
      </c>
      <c r="M178" s="99" t="str">
        <f t="shared" si="190"/>
        <v/>
      </c>
      <c r="N178" s="67" t="str">
        <f t="shared" si="191"/>
        <v/>
      </c>
      <c r="O178" s="71" t="str">
        <f t="shared" si="192"/>
        <v/>
      </c>
      <c r="P178" s="95" t="str">
        <f t="shared" si="193"/>
        <v/>
      </c>
      <c r="Q178" s="70">
        <f t="shared" si="194"/>
        <v>0</v>
      </c>
      <c r="R178" s="100">
        <f t="shared" si="195"/>
        <v>0</v>
      </c>
      <c r="S178" s="101" t="str">
        <f t="shared" si="196"/>
        <v/>
      </c>
      <c r="U178" s="64">
        <f t="shared" si="197"/>
        <v>8941.2410999999993</v>
      </c>
      <c r="V178" s="98">
        <f t="shared" si="198"/>
        <v>5965287.6079787156</v>
      </c>
      <c r="W178" s="99" t="str">
        <f t="shared" si="199"/>
        <v/>
      </c>
      <c r="X178" s="67">
        <f t="shared" si="200"/>
        <v>0</v>
      </c>
      <c r="Y178" s="71" t="str">
        <f t="shared" si="201"/>
        <v/>
      </c>
      <c r="Z178" s="95" t="str">
        <f t="shared" si="202"/>
        <v/>
      </c>
      <c r="AA178" s="70">
        <f t="shared" si="203"/>
        <v>6183537.6503891088</v>
      </c>
      <c r="AB178" s="100">
        <f t="shared" si="204"/>
        <v>218250.04241039325</v>
      </c>
      <c r="AC178" s="101">
        <f t="shared" si="205"/>
        <v>3.6586675572604171E-2</v>
      </c>
      <c r="AD178" s="71">
        <f t="shared" si="206"/>
        <v>0</v>
      </c>
      <c r="AE178" s="70">
        <f t="shared" si="207"/>
        <v>6183537.6503891088</v>
      </c>
      <c r="AG178" s="17"/>
      <c r="AH178" s="17"/>
    </row>
    <row r="179" spans="2:34" x14ac:dyDescent="0.2">
      <c r="B179" s="95">
        <v>2001</v>
      </c>
      <c r="C179" s="71" t="s">
        <v>285</v>
      </c>
      <c r="D179" s="95" t="s">
        <v>68</v>
      </c>
      <c r="E179" s="96">
        <f t="shared" si="182"/>
        <v>906.36159999999995</v>
      </c>
      <c r="F179" s="96">
        <f t="shared" si="183"/>
        <v>43.147500000000001</v>
      </c>
      <c r="G179" s="64">
        <f t="shared" si="184"/>
        <v>949.50909999999999</v>
      </c>
      <c r="H179" s="97">
        <f t="shared" si="185"/>
        <v>0</v>
      </c>
      <c r="I179" s="97">
        <f t="shared" si="186"/>
        <v>0</v>
      </c>
      <c r="J179" s="97">
        <f t="shared" si="187"/>
        <v>0</v>
      </c>
      <c r="K179" s="64">
        <f t="shared" si="188"/>
        <v>949.50909999999999</v>
      </c>
      <c r="L179" s="98">
        <f t="shared" si="189"/>
        <v>0</v>
      </c>
      <c r="M179" s="99" t="str">
        <f t="shared" si="190"/>
        <v/>
      </c>
      <c r="N179" s="67" t="str">
        <f t="shared" si="191"/>
        <v/>
      </c>
      <c r="O179" s="71" t="str">
        <f t="shared" si="192"/>
        <v/>
      </c>
      <c r="P179" s="95" t="str">
        <f t="shared" si="193"/>
        <v/>
      </c>
      <c r="Q179" s="70">
        <f t="shared" si="194"/>
        <v>0</v>
      </c>
      <c r="R179" s="100">
        <f t="shared" si="195"/>
        <v>0</v>
      </c>
      <c r="S179" s="101" t="str">
        <f t="shared" si="196"/>
        <v/>
      </c>
      <c r="U179" s="64">
        <f t="shared" si="197"/>
        <v>949.50909999999999</v>
      </c>
      <c r="V179" s="98">
        <f t="shared" si="198"/>
        <v>633479.7154606448</v>
      </c>
      <c r="W179" s="99" t="str">
        <f t="shared" si="199"/>
        <v/>
      </c>
      <c r="X179" s="67">
        <f t="shared" si="200"/>
        <v>0</v>
      </c>
      <c r="Y179" s="71" t="str">
        <f t="shared" si="201"/>
        <v/>
      </c>
      <c r="Z179" s="95" t="str">
        <f t="shared" si="202"/>
        <v/>
      </c>
      <c r="AA179" s="70">
        <f t="shared" si="203"/>
        <v>656656.6322920291</v>
      </c>
      <c r="AB179" s="100">
        <f t="shared" si="204"/>
        <v>23176.916831384297</v>
      </c>
      <c r="AC179" s="101">
        <f t="shared" si="205"/>
        <v>3.6586675572604303E-2</v>
      </c>
      <c r="AD179" s="71">
        <f t="shared" si="206"/>
        <v>0</v>
      </c>
      <c r="AE179" s="70">
        <f t="shared" si="207"/>
        <v>656656.6322920291</v>
      </c>
      <c r="AG179" s="17"/>
      <c r="AH179" s="17"/>
    </row>
    <row r="180" spans="2:34" x14ac:dyDescent="0.2">
      <c r="B180" s="95">
        <v>2182</v>
      </c>
      <c r="C180" s="71" t="s">
        <v>302</v>
      </c>
      <c r="D180" s="95" t="s">
        <v>36</v>
      </c>
      <c r="E180" s="96">
        <f t="shared" si="182"/>
        <v>14844.071</v>
      </c>
      <c r="F180" s="96">
        <f t="shared" si="183"/>
        <v>609.8125</v>
      </c>
      <c r="G180" s="64">
        <f t="shared" si="184"/>
        <v>15453.8835</v>
      </c>
      <c r="H180" s="97">
        <f t="shared" si="185"/>
        <v>0</v>
      </c>
      <c r="I180" s="97">
        <f t="shared" si="186"/>
        <v>0</v>
      </c>
      <c r="J180" s="97">
        <f t="shared" si="187"/>
        <v>0</v>
      </c>
      <c r="K180" s="64">
        <f t="shared" si="188"/>
        <v>15453.8835</v>
      </c>
      <c r="L180" s="98">
        <f t="shared" si="189"/>
        <v>0</v>
      </c>
      <c r="M180" s="99" t="str">
        <f t="shared" si="190"/>
        <v/>
      </c>
      <c r="N180" s="67" t="str">
        <f t="shared" si="191"/>
        <v/>
      </c>
      <c r="O180" s="71" t="str">
        <f t="shared" si="192"/>
        <v/>
      </c>
      <c r="P180" s="95" t="str">
        <f t="shared" si="193"/>
        <v/>
      </c>
      <c r="Q180" s="70">
        <f t="shared" si="194"/>
        <v>0</v>
      </c>
      <c r="R180" s="100">
        <f t="shared" si="195"/>
        <v>0</v>
      </c>
      <c r="S180" s="101" t="str">
        <f t="shared" si="196"/>
        <v/>
      </c>
      <c r="U180" s="64">
        <f t="shared" si="197"/>
        <v>15453.8835</v>
      </c>
      <c r="V180" s="98">
        <f t="shared" si="198"/>
        <v>10310297.944845347</v>
      </c>
      <c r="W180" s="99" t="str">
        <f t="shared" si="199"/>
        <v/>
      </c>
      <c r="X180" s="67">
        <f t="shared" si="200"/>
        <v>0</v>
      </c>
      <c r="Y180" s="71" t="str">
        <f t="shared" si="201"/>
        <v/>
      </c>
      <c r="Z180" s="95" t="str">
        <f t="shared" si="202"/>
        <v/>
      </c>
      <c r="AA180" s="70">
        <f t="shared" si="203"/>
        <v>10687517.47081029</v>
      </c>
      <c r="AB180" s="100">
        <f t="shared" si="204"/>
        <v>377219.52596494369</v>
      </c>
      <c r="AC180" s="101">
        <f t="shared" si="205"/>
        <v>3.6586675572604116E-2</v>
      </c>
      <c r="AD180" s="71">
        <f t="shared" si="206"/>
        <v>0</v>
      </c>
      <c r="AE180" s="70">
        <f t="shared" si="207"/>
        <v>10687517.47081029</v>
      </c>
      <c r="AG180" s="17"/>
      <c r="AH180" s="17"/>
    </row>
    <row r="181" spans="2:34" x14ac:dyDescent="0.2">
      <c r="B181" s="95">
        <v>1999</v>
      </c>
      <c r="C181" s="71" t="s">
        <v>285</v>
      </c>
      <c r="D181" s="95" t="s">
        <v>205</v>
      </c>
      <c r="E181" s="96">
        <f t="shared" si="182"/>
        <v>539.93219999999997</v>
      </c>
      <c r="F181" s="96">
        <f t="shared" si="183"/>
        <v>26</v>
      </c>
      <c r="G181" s="64">
        <f t="shared" si="184"/>
        <v>565.93219999999997</v>
      </c>
      <c r="H181" s="97">
        <f t="shared" si="185"/>
        <v>0</v>
      </c>
      <c r="I181" s="97">
        <f t="shared" si="186"/>
        <v>0</v>
      </c>
      <c r="J181" s="97">
        <f t="shared" si="187"/>
        <v>0</v>
      </c>
      <c r="K181" s="64">
        <f t="shared" si="188"/>
        <v>565.93219999999997</v>
      </c>
      <c r="L181" s="98">
        <f t="shared" si="189"/>
        <v>0</v>
      </c>
      <c r="M181" s="99" t="str">
        <f t="shared" si="190"/>
        <v/>
      </c>
      <c r="N181" s="67" t="str">
        <f t="shared" si="191"/>
        <v/>
      </c>
      <c r="O181" s="71" t="str">
        <f t="shared" si="192"/>
        <v/>
      </c>
      <c r="P181" s="95" t="str">
        <f t="shared" si="193"/>
        <v/>
      </c>
      <c r="Q181" s="70">
        <f t="shared" si="194"/>
        <v>0</v>
      </c>
      <c r="R181" s="100">
        <f t="shared" si="195"/>
        <v>0</v>
      </c>
      <c r="S181" s="101" t="str">
        <f t="shared" si="196"/>
        <v/>
      </c>
      <c r="U181" s="64">
        <f t="shared" si="197"/>
        <v>565.93219999999997</v>
      </c>
      <c r="V181" s="98">
        <f t="shared" si="198"/>
        <v>377570.4403738908</v>
      </c>
      <c r="W181" s="99" t="str">
        <f t="shared" si="199"/>
        <v/>
      </c>
      <c r="X181" s="67">
        <f t="shared" si="200"/>
        <v>0</v>
      </c>
      <c r="Y181" s="71" t="str">
        <f t="shared" si="201"/>
        <v/>
      </c>
      <c r="Z181" s="95" t="str">
        <f t="shared" si="202"/>
        <v/>
      </c>
      <c r="AA181" s="70">
        <f t="shared" si="203"/>
        <v>391384.48758165567</v>
      </c>
      <c r="AB181" s="100">
        <f t="shared" si="204"/>
        <v>13814.047207764874</v>
      </c>
      <c r="AC181" s="101">
        <f t="shared" si="205"/>
        <v>3.6586675572604289E-2</v>
      </c>
      <c r="AD181" s="71">
        <f t="shared" si="206"/>
        <v>0</v>
      </c>
      <c r="AE181" s="70">
        <f t="shared" si="207"/>
        <v>391384.48758165567</v>
      </c>
      <c r="AG181" s="17"/>
      <c r="AH181" s="17"/>
    </row>
    <row r="182" spans="2:34" x14ac:dyDescent="0.2">
      <c r="B182" s="95">
        <v>2188</v>
      </c>
      <c r="C182" s="71" t="s">
        <v>302</v>
      </c>
      <c r="D182" s="95" t="s">
        <v>206</v>
      </c>
      <c r="E182" s="96">
        <f t="shared" si="182"/>
        <v>719.21</v>
      </c>
      <c r="F182" s="96">
        <f t="shared" si="183"/>
        <v>6.75</v>
      </c>
      <c r="G182" s="64">
        <f t="shared" si="184"/>
        <v>725.96</v>
      </c>
      <c r="H182" s="97">
        <f t="shared" si="185"/>
        <v>0</v>
      </c>
      <c r="I182" s="97">
        <f t="shared" si="186"/>
        <v>0</v>
      </c>
      <c r="J182" s="97">
        <f t="shared" si="187"/>
        <v>0</v>
      </c>
      <c r="K182" s="64">
        <f t="shared" si="188"/>
        <v>725.96</v>
      </c>
      <c r="L182" s="98">
        <f t="shared" si="189"/>
        <v>0</v>
      </c>
      <c r="M182" s="99" t="str">
        <f t="shared" si="190"/>
        <v/>
      </c>
      <c r="N182" s="67" t="str">
        <f t="shared" si="191"/>
        <v/>
      </c>
      <c r="O182" s="71" t="str">
        <f t="shared" si="192"/>
        <v/>
      </c>
      <c r="P182" s="95" t="str">
        <f t="shared" si="193"/>
        <v/>
      </c>
      <c r="Q182" s="70">
        <f t="shared" si="194"/>
        <v>0</v>
      </c>
      <c r="R182" s="100">
        <f t="shared" si="195"/>
        <v>0</v>
      </c>
      <c r="S182" s="101" t="str">
        <f t="shared" si="196"/>
        <v/>
      </c>
      <c r="U182" s="64">
        <f t="shared" si="197"/>
        <v>725.96</v>
      </c>
      <c r="V182" s="98">
        <f t="shared" si="198"/>
        <v>484335.46791264007</v>
      </c>
      <c r="W182" s="99" t="str">
        <f t="shared" si="199"/>
        <v/>
      </c>
      <c r="X182" s="67">
        <f t="shared" si="200"/>
        <v>0</v>
      </c>
      <c r="Y182" s="71" t="str">
        <f t="shared" si="201"/>
        <v/>
      </c>
      <c r="Z182" s="95" t="str">
        <f t="shared" si="202"/>
        <v/>
      </c>
      <c r="AA182" s="70">
        <f t="shared" si="203"/>
        <v>502055.69254546531</v>
      </c>
      <c r="AB182" s="100">
        <f t="shared" si="204"/>
        <v>17720.224632825237</v>
      </c>
      <c r="AC182" s="101">
        <f t="shared" si="205"/>
        <v>3.6586675572604248E-2</v>
      </c>
      <c r="AD182" s="71">
        <f t="shared" si="206"/>
        <v>0</v>
      </c>
      <c r="AE182" s="70">
        <f t="shared" si="207"/>
        <v>502055.69254546531</v>
      </c>
      <c r="AG182" s="17"/>
      <c r="AH182" s="17"/>
    </row>
    <row r="183" spans="2:34" x14ac:dyDescent="0.2">
      <c r="B183" s="95">
        <v>2044</v>
      </c>
      <c r="C183" s="71" t="s">
        <v>290</v>
      </c>
      <c r="D183" s="95" t="s">
        <v>128</v>
      </c>
      <c r="E183" s="96">
        <f t="shared" si="182"/>
        <v>1243.6832999999999</v>
      </c>
      <c r="F183" s="96">
        <f t="shared" si="183"/>
        <v>44.732500000000002</v>
      </c>
      <c r="G183" s="64">
        <f t="shared" si="184"/>
        <v>1288.4158</v>
      </c>
      <c r="H183" s="97">
        <f t="shared" si="185"/>
        <v>0</v>
      </c>
      <c r="I183" s="97">
        <f t="shared" si="186"/>
        <v>0</v>
      </c>
      <c r="J183" s="97">
        <f t="shared" si="187"/>
        <v>0</v>
      </c>
      <c r="K183" s="64">
        <f t="shared" si="188"/>
        <v>1288.4158</v>
      </c>
      <c r="L183" s="98">
        <f t="shared" si="189"/>
        <v>0</v>
      </c>
      <c r="M183" s="99" t="str">
        <f t="shared" si="190"/>
        <v/>
      </c>
      <c r="N183" s="67" t="str">
        <f t="shared" si="191"/>
        <v/>
      </c>
      <c r="O183" s="71" t="str">
        <f t="shared" si="192"/>
        <v/>
      </c>
      <c r="P183" s="95" t="str">
        <f t="shared" si="193"/>
        <v/>
      </c>
      <c r="Q183" s="70">
        <f t="shared" si="194"/>
        <v>0</v>
      </c>
      <c r="R183" s="100">
        <f t="shared" si="195"/>
        <v>0</v>
      </c>
      <c r="S183" s="101" t="str">
        <f t="shared" si="196"/>
        <v/>
      </c>
      <c r="U183" s="64">
        <f t="shared" si="197"/>
        <v>1288.4158</v>
      </c>
      <c r="V183" s="98">
        <f t="shared" si="198"/>
        <v>859586.57413499162</v>
      </c>
      <c r="W183" s="99" t="str">
        <f t="shared" si="199"/>
        <v/>
      </c>
      <c r="X183" s="67">
        <f t="shared" si="200"/>
        <v>0</v>
      </c>
      <c r="Y183" s="71" t="str">
        <f t="shared" si="201"/>
        <v/>
      </c>
      <c r="Z183" s="95" t="str">
        <f t="shared" si="202"/>
        <v/>
      </c>
      <c r="AA183" s="70">
        <f t="shared" si="203"/>
        <v>891035.98924943479</v>
      </c>
      <c r="AB183" s="100">
        <f t="shared" si="204"/>
        <v>31449.415114443167</v>
      </c>
      <c r="AC183" s="101">
        <f t="shared" si="205"/>
        <v>3.658667557260413E-2</v>
      </c>
      <c r="AD183" s="71">
        <f t="shared" si="206"/>
        <v>0</v>
      </c>
      <c r="AE183" s="70">
        <f t="shared" si="207"/>
        <v>891035.98924943479</v>
      </c>
      <c r="AG183" s="17"/>
      <c r="AH183" s="17"/>
    </row>
    <row r="184" spans="2:34" x14ac:dyDescent="0.2">
      <c r="B184" s="95">
        <v>2142</v>
      </c>
      <c r="C184" s="71" t="s">
        <v>300</v>
      </c>
      <c r="D184" s="95" t="s">
        <v>35</v>
      </c>
      <c r="E184" s="96">
        <f t="shared" si="182"/>
        <v>52628.766199999998</v>
      </c>
      <c r="F184" s="96">
        <f t="shared" si="183"/>
        <v>1787.93</v>
      </c>
      <c r="G184" s="64">
        <f t="shared" si="184"/>
        <v>54416.696199999998</v>
      </c>
      <c r="H184" s="97">
        <f t="shared" si="185"/>
        <v>0</v>
      </c>
      <c r="I184" s="97">
        <f t="shared" si="186"/>
        <v>0</v>
      </c>
      <c r="J184" s="97">
        <f t="shared" si="187"/>
        <v>0</v>
      </c>
      <c r="K184" s="64">
        <f t="shared" si="188"/>
        <v>54416.696199999998</v>
      </c>
      <c r="L184" s="98">
        <f t="shared" si="189"/>
        <v>0</v>
      </c>
      <c r="M184" s="99" t="str">
        <f t="shared" si="190"/>
        <v/>
      </c>
      <c r="N184" s="67" t="str">
        <f t="shared" si="191"/>
        <v/>
      </c>
      <c r="O184" s="71" t="str">
        <f t="shared" si="192"/>
        <v/>
      </c>
      <c r="P184" s="95" t="str">
        <f t="shared" si="193"/>
        <v/>
      </c>
      <c r="Q184" s="70">
        <f t="shared" si="194"/>
        <v>0</v>
      </c>
      <c r="R184" s="100">
        <f t="shared" si="195"/>
        <v>0</v>
      </c>
      <c r="S184" s="101" t="str">
        <f t="shared" si="196"/>
        <v/>
      </c>
      <c r="U184" s="64">
        <f t="shared" si="197"/>
        <v>54416.696199999998</v>
      </c>
      <c r="V184" s="98">
        <f t="shared" si="198"/>
        <v>36304942.443505123</v>
      </c>
      <c r="W184" s="99" t="str">
        <f t="shared" si="199"/>
        <v/>
      </c>
      <c r="X184" s="67">
        <f t="shared" si="200"/>
        <v>0</v>
      </c>
      <c r="Y184" s="71" t="str">
        <f t="shared" si="201"/>
        <v/>
      </c>
      <c r="Z184" s="95" t="str">
        <f t="shared" si="202"/>
        <v/>
      </c>
      <c r="AA184" s="70">
        <f t="shared" si="203"/>
        <v>37633219.59436772</v>
      </c>
      <c r="AB184" s="100">
        <f t="shared" si="204"/>
        <v>1328277.1508625969</v>
      </c>
      <c r="AC184" s="101">
        <f t="shared" si="205"/>
        <v>3.658667557260438E-2</v>
      </c>
      <c r="AD184" s="71">
        <f t="shared" si="206"/>
        <v>0</v>
      </c>
      <c r="AE184" s="70">
        <f t="shared" si="207"/>
        <v>37633219.59436772</v>
      </c>
      <c r="AG184" s="17"/>
      <c r="AH184" s="17"/>
    </row>
    <row r="185" spans="2:34" x14ac:dyDescent="0.2">
      <c r="B185" s="95">
        <v>2104</v>
      </c>
      <c r="C185" s="71" t="s">
        <v>297</v>
      </c>
      <c r="D185" s="95" t="s">
        <v>58</v>
      </c>
      <c r="E185" s="96">
        <f t="shared" si="182"/>
        <v>5259.9777000000004</v>
      </c>
      <c r="F185" s="96">
        <f t="shared" si="183"/>
        <v>25</v>
      </c>
      <c r="G185" s="64">
        <f t="shared" si="184"/>
        <v>5284.9777000000004</v>
      </c>
      <c r="H185" s="97">
        <f t="shared" si="185"/>
        <v>-3907.4137904912</v>
      </c>
      <c r="I185" s="97">
        <f t="shared" si="186"/>
        <v>0</v>
      </c>
      <c r="J185" s="97">
        <f t="shared" si="187"/>
        <v>0</v>
      </c>
      <c r="K185" s="64">
        <f t="shared" si="188"/>
        <v>1377.5639095088004</v>
      </c>
      <c r="L185" s="98">
        <f t="shared" si="189"/>
        <v>0</v>
      </c>
      <c r="M185" s="99" t="str">
        <f t="shared" si="190"/>
        <v/>
      </c>
      <c r="N185" s="67" t="str">
        <f t="shared" si="191"/>
        <v/>
      </c>
      <c r="O185" s="71" t="str">
        <f t="shared" si="192"/>
        <v/>
      </c>
      <c r="P185" s="95" t="str">
        <f t="shared" si="193"/>
        <v/>
      </c>
      <c r="Q185" s="70">
        <f t="shared" si="194"/>
        <v>0</v>
      </c>
      <c r="R185" s="100">
        <f t="shared" si="195"/>
        <v>0</v>
      </c>
      <c r="S185" s="101" t="str">
        <f t="shared" si="196"/>
        <v/>
      </c>
      <c r="U185" s="64">
        <f t="shared" si="197"/>
        <v>1377.5639095088004</v>
      </c>
      <c r="V185" s="98">
        <f t="shared" si="198"/>
        <v>919063.11737769376</v>
      </c>
      <c r="W185" s="99" t="str">
        <f t="shared" si="199"/>
        <v/>
      </c>
      <c r="X185" s="67">
        <f t="shared" si="200"/>
        <v>0</v>
      </c>
      <c r="Y185" s="71" t="str">
        <f t="shared" si="201"/>
        <v/>
      </c>
      <c r="Z185" s="95" t="str">
        <f t="shared" si="202"/>
        <v/>
      </c>
      <c r="AA185" s="70">
        <f t="shared" si="203"/>
        <v>952688.58148393768</v>
      </c>
      <c r="AB185" s="100">
        <f t="shared" si="204"/>
        <v>33625.464106243919</v>
      </c>
      <c r="AC185" s="101">
        <f t="shared" si="205"/>
        <v>3.6586675572604185E-2</v>
      </c>
      <c r="AD185" s="71">
        <f t="shared" si="206"/>
        <v>0</v>
      </c>
      <c r="AE185" s="70">
        <f t="shared" si="207"/>
        <v>952688.58148393768</v>
      </c>
      <c r="AG185" s="17"/>
      <c r="AH185" s="17"/>
    </row>
    <row r="186" spans="2:34" x14ac:dyDescent="0.2">
      <c r="B186" s="95">
        <v>1944</v>
      </c>
      <c r="C186" s="71" t="s">
        <v>280</v>
      </c>
      <c r="D186" s="95" t="s">
        <v>207</v>
      </c>
      <c r="E186" s="96">
        <f t="shared" si="182"/>
        <v>2795.3308999999999</v>
      </c>
      <c r="F186" s="96">
        <f t="shared" si="183"/>
        <v>54.25</v>
      </c>
      <c r="G186" s="64">
        <f t="shared" si="184"/>
        <v>2849.5808999999999</v>
      </c>
      <c r="H186" s="97">
        <f t="shared" si="185"/>
        <v>0</v>
      </c>
      <c r="I186" s="97">
        <f t="shared" si="186"/>
        <v>0</v>
      </c>
      <c r="J186" s="97">
        <f t="shared" si="187"/>
        <v>0</v>
      </c>
      <c r="K186" s="64">
        <f t="shared" si="188"/>
        <v>2849.5808999999999</v>
      </c>
      <c r="L186" s="98">
        <f t="shared" si="189"/>
        <v>0</v>
      </c>
      <c r="M186" s="99" t="str">
        <f t="shared" si="190"/>
        <v/>
      </c>
      <c r="N186" s="67" t="str">
        <f t="shared" si="191"/>
        <v/>
      </c>
      <c r="O186" s="71" t="str">
        <f t="shared" si="192"/>
        <v/>
      </c>
      <c r="P186" s="95" t="str">
        <f t="shared" si="193"/>
        <v/>
      </c>
      <c r="Q186" s="70">
        <f t="shared" si="194"/>
        <v>0</v>
      </c>
      <c r="R186" s="100">
        <f t="shared" si="195"/>
        <v>0</v>
      </c>
      <c r="S186" s="101" t="str">
        <f t="shared" si="196"/>
        <v/>
      </c>
      <c r="U186" s="64">
        <f t="shared" si="197"/>
        <v>2849.5808999999999</v>
      </c>
      <c r="V186" s="98">
        <f t="shared" si="198"/>
        <v>1901142.0719549588</v>
      </c>
      <c r="W186" s="99" t="str">
        <f t="shared" si="199"/>
        <v/>
      </c>
      <c r="X186" s="67">
        <f t="shared" si="200"/>
        <v>0</v>
      </c>
      <c r="Y186" s="71" t="str">
        <f t="shared" si="201"/>
        <v/>
      </c>
      <c r="Z186" s="95" t="str">
        <f t="shared" si="202"/>
        <v/>
      </c>
      <c r="AA186" s="70">
        <f t="shared" si="203"/>
        <v>1970698.5401590036</v>
      </c>
      <c r="AB186" s="100">
        <f t="shared" si="204"/>
        <v>69556.468204044737</v>
      </c>
      <c r="AC186" s="101">
        <f t="shared" si="205"/>
        <v>3.6586675572604255E-2</v>
      </c>
      <c r="AD186" s="71">
        <f t="shared" si="206"/>
        <v>0</v>
      </c>
      <c r="AE186" s="70">
        <f t="shared" si="207"/>
        <v>1970698.5401590036</v>
      </c>
      <c r="AG186" s="17"/>
      <c r="AH186" s="17"/>
    </row>
    <row r="187" spans="2:34" x14ac:dyDescent="0.2">
      <c r="B187" s="95">
        <v>2103</v>
      </c>
      <c r="C187" s="71" t="s">
        <v>297</v>
      </c>
      <c r="D187" s="95" t="s">
        <v>161</v>
      </c>
      <c r="E187" s="96">
        <f t="shared" si="182"/>
        <v>959.08360000000005</v>
      </c>
      <c r="F187" s="96">
        <f t="shared" si="183"/>
        <v>21</v>
      </c>
      <c r="G187" s="64">
        <f t="shared" si="184"/>
        <v>980.08360000000005</v>
      </c>
      <c r="H187" s="97">
        <f t="shared" si="185"/>
        <v>-29.826907865828701</v>
      </c>
      <c r="I187" s="97">
        <f t="shared" si="186"/>
        <v>0</v>
      </c>
      <c r="J187" s="97">
        <f t="shared" si="187"/>
        <v>0</v>
      </c>
      <c r="K187" s="64">
        <f t="shared" si="188"/>
        <v>950.25669213417132</v>
      </c>
      <c r="L187" s="98">
        <f t="shared" si="189"/>
        <v>0</v>
      </c>
      <c r="M187" s="99" t="str">
        <f t="shared" si="190"/>
        <v/>
      </c>
      <c r="N187" s="67" t="str">
        <f t="shared" si="191"/>
        <v/>
      </c>
      <c r="O187" s="71" t="str">
        <f t="shared" si="192"/>
        <v/>
      </c>
      <c r="P187" s="95" t="str">
        <f t="shared" si="193"/>
        <v/>
      </c>
      <c r="Q187" s="70">
        <f t="shared" si="194"/>
        <v>0</v>
      </c>
      <c r="R187" s="100">
        <f t="shared" si="195"/>
        <v>0</v>
      </c>
      <c r="S187" s="101" t="str">
        <f t="shared" si="196"/>
        <v/>
      </c>
      <c r="U187" s="64">
        <f t="shared" si="197"/>
        <v>950.25669213417132</v>
      </c>
      <c r="V187" s="98">
        <f t="shared" si="198"/>
        <v>633978.48314221366</v>
      </c>
      <c r="W187" s="99" t="str">
        <f t="shared" si="199"/>
        <v/>
      </c>
      <c r="X187" s="67">
        <f t="shared" si="200"/>
        <v>0</v>
      </c>
      <c r="Y187" s="71" t="str">
        <f t="shared" si="201"/>
        <v/>
      </c>
      <c r="Z187" s="95" t="str">
        <f t="shared" si="202"/>
        <v/>
      </c>
      <c r="AA187" s="70">
        <f t="shared" si="203"/>
        <v>657173.64822494949</v>
      </c>
      <c r="AB187" s="100">
        <f t="shared" si="204"/>
        <v>23195.165082735824</v>
      </c>
      <c r="AC187" s="101">
        <f t="shared" si="205"/>
        <v>3.6586675572604095E-2</v>
      </c>
      <c r="AD187" s="71">
        <f t="shared" si="206"/>
        <v>0</v>
      </c>
      <c r="AE187" s="70">
        <f t="shared" si="207"/>
        <v>657173.64822494949</v>
      </c>
      <c r="AG187" s="17"/>
      <c r="AH187" s="17"/>
    </row>
    <row r="188" spans="2:34" x14ac:dyDescent="0.2">
      <c r="B188" s="95">
        <v>1935</v>
      </c>
      <c r="C188" s="71" t="s">
        <v>279</v>
      </c>
      <c r="D188" s="95" t="s">
        <v>208</v>
      </c>
      <c r="E188" s="96">
        <f t="shared" si="182"/>
        <v>2001.4203</v>
      </c>
      <c r="F188" s="96">
        <f t="shared" si="183"/>
        <v>67</v>
      </c>
      <c r="G188" s="64">
        <f t="shared" si="184"/>
        <v>2068.4202999999998</v>
      </c>
      <c r="H188" s="97">
        <f t="shared" si="185"/>
        <v>0</v>
      </c>
      <c r="I188" s="97">
        <f t="shared" si="186"/>
        <v>0</v>
      </c>
      <c r="J188" s="97">
        <f t="shared" si="187"/>
        <v>0</v>
      </c>
      <c r="K188" s="64">
        <f t="shared" si="188"/>
        <v>2068.4202999999998</v>
      </c>
      <c r="L188" s="98">
        <f t="shared" si="189"/>
        <v>0</v>
      </c>
      <c r="M188" s="99" t="str">
        <f t="shared" si="190"/>
        <v/>
      </c>
      <c r="N188" s="67" t="str">
        <f t="shared" si="191"/>
        <v/>
      </c>
      <c r="O188" s="71" t="str">
        <f t="shared" si="192"/>
        <v/>
      </c>
      <c r="P188" s="95" t="str">
        <f t="shared" si="193"/>
        <v/>
      </c>
      <c r="Q188" s="70">
        <f t="shared" si="194"/>
        <v>0</v>
      </c>
      <c r="R188" s="100">
        <f t="shared" si="195"/>
        <v>0</v>
      </c>
      <c r="S188" s="101" t="str">
        <f t="shared" si="196"/>
        <v/>
      </c>
      <c r="U188" s="64">
        <f t="shared" si="197"/>
        <v>2068.4202999999998</v>
      </c>
      <c r="V188" s="98">
        <f t="shared" si="198"/>
        <v>1379978.6680264797</v>
      </c>
      <c r="W188" s="99" t="str">
        <f t="shared" si="199"/>
        <v/>
      </c>
      <c r="X188" s="67">
        <f t="shared" si="200"/>
        <v>0</v>
      </c>
      <c r="Y188" s="71" t="str">
        <f t="shared" si="201"/>
        <v/>
      </c>
      <c r="Z188" s="95" t="str">
        <f t="shared" si="202"/>
        <v/>
      </c>
      <c r="AA188" s="70">
        <f t="shared" si="203"/>
        <v>1430467.499850679</v>
      </c>
      <c r="AB188" s="100">
        <f t="shared" si="204"/>
        <v>50488.831824199297</v>
      </c>
      <c r="AC188" s="101">
        <f t="shared" si="205"/>
        <v>3.6586675572604206E-2</v>
      </c>
      <c r="AD188" s="71">
        <f t="shared" si="206"/>
        <v>0</v>
      </c>
      <c r="AE188" s="70">
        <f t="shared" si="207"/>
        <v>1430467.499850679</v>
      </c>
      <c r="AG188" s="17"/>
      <c r="AH188" s="17"/>
    </row>
    <row r="189" spans="2:34" x14ac:dyDescent="0.2">
      <c r="B189" s="95">
        <v>2257</v>
      </c>
      <c r="C189" s="71" t="s">
        <v>312</v>
      </c>
      <c r="D189" s="95" t="s">
        <v>69</v>
      </c>
      <c r="E189" s="96">
        <f t="shared" si="182"/>
        <v>1203.0195000000001</v>
      </c>
      <c r="F189" s="96">
        <f t="shared" si="183"/>
        <v>37.667499999999997</v>
      </c>
      <c r="G189" s="64">
        <f t="shared" si="184"/>
        <v>1240.6870000000001</v>
      </c>
      <c r="H189" s="97">
        <f t="shared" si="185"/>
        <v>-134.58000000000001</v>
      </c>
      <c r="I189" s="97">
        <f t="shared" si="186"/>
        <v>0</v>
      </c>
      <c r="J189" s="97">
        <f t="shared" si="187"/>
        <v>0</v>
      </c>
      <c r="K189" s="64">
        <f t="shared" si="188"/>
        <v>1106.1070000000002</v>
      </c>
      <c r="L189" s="98">
        <f t="shared" si="189"/>
        <v>0</v>
      </c>
      <c r="M189" s="99" t="str">
        <f t="shared" si="190"/>
        <v/>
      </c>
      <c r="N189" s="67" t="str">
        <f t="shared" si="191"/>
        <v/>
      </c>
      <c r="O189" s="71" t="str">
        <f t="shared" si="192"/>
        <v/>
      </c>
      <c r="P189" s="95" t="str">
        <f t="shared" si="193"/>
        <v/>
      </c>
      <c r="Q189" s="70">
        <f t="shared" si="194"/>
        <v>0</v>
      </c>
      <c r="R189" s="100">
        <f t="shared" si="195"/>
        <v>0</v>
      </c>
      <c r="S189" s="101" t="str">
        <f t="shared" si="196"/>
        <v/>
      </c>
      <c r="U189" s="64">
        <f t="shared" si="197"/>
        <v>1106.1070000000002</v>
      </c>
      <c r="V189" s="98">
        <f t="shared" si="198"/>
        <v>737956.43204370304</v>
      </c>
      <c r="W189" s="99" t="str">
        <f t="shared" si="199"/>
        <v/>
      </c>
      <c r="X189" s="67">
        <f t="shared" si="200"/>
        <v>0</v>
      </c>
      <c r="Y189" s="71" t="str">
        <f t="shared" si="201"/>
        <v/>
      </c>
      <c r="Z189" s="95" t="str">
        <f t="shared" si="202"/>
        <v/>
      </c>
      <c r="AA189" s="70">
        <f t="shared" si="203"/>
        <v>764955.80460960255</v>
      </c>
      <c r="AB189" s="100">
        <f t="shared" si="204"/>
        <v>26999.37256589951</v>
      </c>
      <c r="AC189" s="101">
        <f t="shared" si="205"/>
        <v>3.6586675572604213E-2</v>
      </c>
      <c r="AD189" s="71">
        <f t="shared" si="206"/>
        <v>0</v>
      </c>
      <c r="AE189" s="70">
        <f t="shared" si="207"/>
        <v>764955.80460960255</v>
      </c>
      <c r="AG189" s="17"/>
      <c r="AH189" s="17"/>
    </row>
    <row r="190" spans="2:34" x14ac:dyDescent="0.2">
      <c r="B190" s="95">
        <v>2195</v>
      </c>
      <c r="C190" s="71" t="s">
        <v>304</v>
      </c>
      <c r="D190" s="95" t="s">
        <v>209</v>
      </c>
      <c r="E190" s="96">
        <f t="shared" si="182"/>
        <v>428.6979</v>
      </c>
      <c r="F190" s="96">
        <f t="shared" si="183"/>
        <v>10</v>
      </c>
      <c r="G190" s="64">
        <f t="shared" si="184"/>
        <v>438.6979</v>
      </c>
      <c r="H190" s="97">
        <f t="shared" si="185"/>
        <v>0</v>
      </c>
      <c r="I190" s="97">
        <f t="shared" si="186"/>
        <v>0</v>
      </c>
      <c r="J190" s="97">
        <f t="shared" si="187"/>
        <v>0</v>
      </c>
      <c r="K190" s="64">
        <f t="shared" si="188"/>
        <v>438.6979</v>
      </c>
      <c r="L190" s="98">
        <f t="shared" si="189"/>
        <v>0</v>
      </c>
      <c r="M190" s="99" t="str">
        <f t="shared" si="190"/>
        <v/>
      </c>
      <c r="N190" s="67" t="str">
        <f t="shared" si="191"/>
        <v/>
      </c>
      <c r="O190" s="71" t="str">
        <f t="shared" si="192"/>
        <v/>
      </c>
      <c r="P190" s="95" t="str">
        <f t="shared" si="193"/>
        <v/>
      </c>
      <c r="Q190" s="70">
        <f t="shared" si="194"/>
        <v>0</v>
      </c>
      <c r="R190" s="100">
        <f t="shared" si="195"/>
        <v>0</v>
      </c>
      <c r="S190" s="101" t="str">
        <f t="shared" si="196"/>
        <v/>
      </c>
      <c r="U190" s="64">
        <f t="shared" si="197"/>
        <v>438.6979</v>
      </c>
      <c r="V190" s="98">
        <f t="shared" si="198"/>
        <v>292684.10472862498</v>
      </c>
      <c r="W190" s="99" t="str">
        <f t="shared" si="199"/>
        <v/>
      </c>
      <c r="X190" s="67">
        <f t="shared" si="200"/>
        <v>0</v>
      </c>
      <c r="Y190" s="71" t="str">
        <f t="shared" si="201"/>
        <v/>
      </c>
      <c r="Z190" s="95" t="str">
        <f t="shared" si="202"/>
        <v/>
      </c>
      <c r="AA190" s="70">
        <f t="shared" si="203"/>
        <v>303392.44311358925</v>
      </c>
      <c r="AB190" s="100">
        <f t="shared" si="204"/>
        <v>10708.338384964271</v>
      </c>
      <c r="AC190" s="101">
        <f t="shared" si="205"/>
        <v>3.6586675572604054E-2</v>
      </c>
      <c r="AD190" s="71">
        <f t="shared" si="206"/>
        <v>0</v>
      </c>
      <c r="AE190" s="70">
        <f t="shared" si="207"/>
        <v>303392.44311358925</v>
      </c>
      <c r="AG190" s="17"/>
      <c r="AH190" s="17"/>
    </row>
    <row r="191" spans="2:34" x14ac:dyDescent="0.2">
      <c r="B191" s="95">
        <v>2244</v>
      </c>
      <c r="C191" s="71" t="s">
        <v>310</v>
      </c>
      <c r="D191" s="95" t="s">
        <v>210</v>
      </c>
      <c r="E191" s="96">
        <f t="shared" si="182"/>
        <v>6010.7425000000003</v>
      </c>
      <c r="F191" s="96">
        <f t="shared" si="183"/>
        <v>44.36</v>
      </c>
      <c r="G191" s="64">
        <f t="shared" si="184"/>
        <v>6055.1025</v>
      </c>
      <c r="H191" s="97">
        <f t="shared" si="185"/>
        <v>0</v>
      </c>
      <c r="I191" s="97">
        <f t="shared" si="186"/>
        <v>0</v>
      </c>
      <c r="J191" s="97">
        <f t="shared" si="187"/>
        <v>0</v>
      </c>
      <c r="K191" s="64">
        <f t="shared" si="188"/>
        <v>6055.1025</v>
      </c>
      <c r="L191" s="98">
        <f t="shared" si="189"/>
        <v>0</v>
      </c>
      <c r="M191" s="99" t="str">
        <f t="shared" si="190"/>
        <v/>
      </c>
      <c r="N191" s="67" t="str">
        <f t="shared" si="191"/>
        <v/>
      </c>
      <c r="O191" s="71" t="str">
        <f t="shared" si="192"/>
        <v/>
      </c>
      <c r="P191" s="95" t="str">
        <f t="shared" si="193"/>
        <v/>
      </c>
      <c r="Q191" s="70">
        <f t="shared" si="194"/>
        <v>0</v>
      </c>
      <c r="R191" s="100">
        <f t="shared" si="195"/>
        <v>0</v>
      </c>
      <c r="S191" s="101" t="str">
        <f t="shared" si="196"/>
        <v/>
      </c>
      <c r="U191" s="64">
        <f t="shared" si="197"/>
        <v>6055.1025</v>
      </c>
      <c r="V191" s="98">
        <f t="shared" si="198"/>
        <v>4039755.4997472265</v>
      </c>
      <c r="W191" s="99" t="str">
        <f t="shared" si="199"/>
        <v/>
      </c>
      <c r="X191" s="67">
        <f t="shared" si="200"/>
        <v>0</v>
      </c>
      <c r="Y191" s="71" t="str">
        <f t="shared" si="201"/>
        <v/>
      </c>
      <c r="Z191" s="95" t="str">
        <f t="shared" si="202"/>
        <v/>
      </c>
      <c r="AA191" s="70">
        <f t="shared" si="203"/>
        <v>4187556.723609122</v>
      </c>
      <c r="AB191" s="100">
        <f t="shared" si="204"/>
        <v>147801.2238618955</v>
      </c>
      <c r="AC191" s="101">
        <f t="shared" si="205"/>
        <v>3.6586675572604241E-2</v>
      </c>
      <c r="AD191" s="71">
        <f t="shared" si="206"/>
        <v>0</v>
      </c>
      <c r="AE191" s="70">
        <f t="shared" si="207"/>
        <v>4187556.723609122</v>
      </c>
      <c r="AG191" s="17"/>
      <c r="AH191" s="17"/>
    </row>
    <row r="192" spans="2:34" x14ac:dyDescent="0.2">
      <c r="B192" s="7">
        <v>4038</v>
      </c>
      <c r="C192" s="7" t="s">
        <v>296</v>
      </c>
      <c r="D192" s="7" t="s">
        <v>323</v>
      </c>
      <c r="E192" s="96"/>
      <c r="F192" s="96"/>
      <c r="G192" s="64"/>
      <c r="H192" s="97"/>
      <c r="I192" s="97"/>
      <c r="J192" s="97"/>
      <c r="K192" s="64"/>
      <c r="L192" s="98"/>
      <c r="M192" s="99"/>
      <c r="N192" s="67"/>
      <c r="O192" s="71"/>
      <c r="P192" s="95"/>
      <c r="Q192" s="70"/>
      <c r="R192" s="100"/>
      <c r="S192" s="101"/>
      <c r="U192" s="64"/>
      <c r="V192" s="98"/>
      <c r="W192" s="99"/>
      <c r="X192" s="67"/>
      <c r="Y192" s="71"/>
      <c r="Z192" s="95"/>
      <c r="AA192" s="70"/>
      <c r="AB192" s="100"/>
      <c r="AC192" s="101"/>
      <c r="AD192" s="71"/>
      <c r="AE192" s="70">
        <v>128542.57254999304</v>
      </c>
      <c r="AG192" s="17"/>
      <c r="AH192" s="17"/>
    </row>
    <row r="193" spans="2:34" x14ac:dyDescent="0.2">
      <c r="B193" s="95">
        <v>2138</v>
      </c>
      <c r="C193" s="71" t="s">
        <v>300</v>
      </c>
      <c r="D193" s="95" t="s">
        <v>211</v>
      </c>
      <c r="E193" s="96">
        <f t="shared" ref="E193:E204" si="208">IF(ISNA(VLOOKUP($B193,SSFQ,134,FALSE)),0,VLOOKUP($B193,SSFQ,134,FALSE))</f>
        <v>4589.7362000000003</v>
      </c>
      <c r="F193" s="96">
        <f t="shared" ref="F193:F204" si="209">IF(ISNA(VLOOKUP($B193,SSFQ,118,FALSE)),0,VLOOKUP($B193,SSFQ,118,FALSE))*0.25</f>
        <v>95.902500000000003</v>
      </c>
      <c r="G193" s="64">
        <f t="shared" ref="G193:G204" si="210">E193+F193</f>
        <v>4685.6387000000004</v>
      </c>
      <c r="H193" s="97">
        <f t="shared" ref="H193:H204" si="211">-IF(ISNA(VLOOKUP($B193,Virt,5,FALSE)),0,VLOOKUP($B193,Virt,5,FALSE))</f>
        <v>0</v>
      </c>
      <c r="I193" s="97">
        <f t="shared" ref="I193:I204" si="212">-IF(ISNA(VLOOKUP($B193,Indy_pivot,2,FALSE)),0,VLOOKUP($B193,Indy_pivot,2,FALSE))</f>
        <v>0</v>
      </c>
      <c r="J193" s="97">
        <f t="shared" ref="J193:J204" si="213">-IF(ISNA(VLOOKUP($B193,NonPar,5,FALSE)),0,VLOOKUP($B193,NonPar,5,FALSE))</f>
        <v>0</v>
      </c>
      <c r="K193" s="64">
        <f t="shared" ref="K193:K204" si="214">$G193+$H193+$I193+$J193</f>
        <v>4685.6387000000004</v>
      </c>
      <c r="L193" s="98">
        <f t="shared" ref="L193:L204" si="215">K193*$D$16</f>
        <v>0</v>
      </c>
      <c r="M193" s="99" t="str">
        <f t="shared" ref="M193:M204" si="216">IF(K193=0,"",IF(K193&lt;$W$16,"Yes",""))</f>
        <v/>
      </c>
      <c r="N193" s="67" t="str">
        <f t="shared" ref="N193:N204" si="217">IF(K193=0,"",IF(K193&lt;$W$16,$W$16-K193,""))</f>
        <v/>
      </c>
      <c r="O193" s="71" t="str">
        <f t="shared" ref="O193:O204" si="218">IF(K193=0,"",IF(K193&lt;$M$16,(K193+N193)*$Q$16,""))</f>
        <v/>
      </c>
      <c r="P193" s="95" t="str">
        <f t="shared" ref="P193:P204" si="219">IF(K193=0,"",IF(K193&lt;$W$16,(K193+N193),""))</f>
        <v/>
      </c>
      <c r="Q193" s="70">
        <f t="shared" ref="Q193:Q204" si="220">MAX(O193,(K193*$Q$16))</f>
        <v>0</v>
      </c>
      <c r="R193" s="100">
        <f t="shared" ref="R193:R204" si="221">IF(Q193=0,0,(Q193-L193))</f>
        <v>0</v>
      </c>
      <c r="S193" s="101" t="str">
        <f t="shared" ref="S193:S204" si="222">IF(R193=0,"",(R193/L193))</f>
        <v/>
      </c>
      <c r="U193" s="64">
        <f t="shared" ref="U193:U204" si="223">$G193+$H193+$I193+$J193</f>
        <v>4685.6387000000004</v>
      </c>
      <c r="V193" s="98">
        <f t="shared" ref="V193:V204" si="224">U193*$E$16</f>
        <v>3126096.4959971276</v>
      </c>
      <c r="W193" s="99" t="str">
        <f t="shared" ref="W193:W204" si="225">IF(U193=0,"",IF(U193&lt;$W$16,"Yes",""))</f>
        <v/>
      </c>
      <c r="X193" s="67">
        <f t="shared" ref="X193:X204" si="226">IF(U193=0,0,IF(U193&lt;$W$16,$W$16-U193,0))</f>
        <v>0</v>
      </c>
      <c r="Y193" s="71" t="str">
        <f t="shared" ref="Y193:Y204" si="227">IF(U193=0,"",IF(U193&lt;$W$16,(U193+X193)*$AA$16,""))</f>
        <v/>
      </c>
      <c r="Z193" s="95" t="str">
        <f t="shared" ref="Z193:Z204" si="228">IF(U193=0,"",IF(U193&lt;$W$16,(U193+X193),""))</f>
        <v/>
      </c>
      <c r="AA193" s="70">
        <f t="shared" ref="AA193:AA204" si="229">MAX(Y193,(U193*$AA$16))</f>
        <v>3240469.9743048293</v>
      </c>
      <c r="AB193" s="100">
        <f t="shared" ref="AB193:AB204" si="230">IF(AA193=0,"",(AA193-V193))</f>
        <v>114373.47830770165</v>
      </c>
      <c r="AC193" s="101">
        <f t="shared" ref="AC193:AC204" si="231">IF(AB193="","",(AB193/V193))</f>
        <v>3.6586675572604185E-2</v>
      </c>
      <c r="AD193" s="71">
        <f t="shared" ref="AD193:AD204" si="232">IF(AA193=0,0,(U193+X193)/$AA$14)*$E$13</f>
        <v>0</v>
      </c>
      <c r="AE193" s="70">
        <f t="shared" ref="AE193:AE204" si="233">AA193+AD193</f>
        <v>3240469.9743048293</v>
      </c>
      <c r="AG193" s="17"/>
      <c r="AH193" s="17"/>
    </row>
    <row r="194" spans="2:34" x14ac:dyDescent="0.2">
      <c r="B194" s="95">
        <v>1978</v>
      </c>
      <c r="C194" s="71" t="s">
        <v>284</v>
      </c>
      <c r="D194" s="95" t="s">
        <v>212</v>
      </c>
      <c r="E194" s="96">
        <f t="shared" si="208"/>
        <v>1210.1524999999999</v>
      </c>
      <c r="F194" s="96">
        <f t="shared" si="209"/>
        <v>19.202500000000001</v>
      </c>
      <c r="G194" s="64">
        <f t="shared" si="210"/>
        <v>1229.355</v>
      </c>
      <c r="H194" s="97">
        <f t="shared" si="211"/>
        <v>0</v>
      </c>
      <c r="I194" s="97">
        <f t="shared" si="212"/>
        <v>0</v>
      </c>
      <c r="J194" s="97">
        <f t="shared" si="213"/>
        <v>0</v>
      </c>
      <c r="K194" s="64">
        <f t="shared" si="214"/>
        <v>1229.355</v>
      </c>
      <c r="L194" s="98">
        <f t="shared" si="215"/>
        <v>0</v>
      </c>
      <c r="M194" s="99" t="str">
        <f t="shared" si="216"/>
        <v/>
      </c>
      <c r="N194" s="67" t="str">
        <f t="shared" si="217"/>
        <v/>
      </c>
      <c r="O194" s="71" t="str">
        <f t="shared" si="218"/>
        <v/>
      </c>
      <c r="P194" s="95" t="str">
        <f t="shared" si="219"/>
        <v/>
      </c>
      <c r="Q194" s="70">
        <f t="shared" si="220"/>
        <v>0</v>
      </c>
      <c r="R194" s="100">
        <f t="shared" si="221"/>
        <v>0</v>
      </c>
      <c r="S194" s="101" t="str">
        <f t="shared" si="222"/>
        <v/>
      </c>
      <c r="U194" s="64">
        <f t="shared" si="223"/>
        <v>1229.355</v>
      </c>
      <c r="V194" s="98">
        <f t="shared" si="224"/>
        <v>820183.24584790296</v>
      </c>
      <c r="W194" s="99" t="str">
        <f t="shared" si="225"/>
        <v/>
      </c>
      <c r="X194" s="67">
        <f t="shared" si="226"/>
        <v>0</v>
      </c>
      <c r="Y194" s="71" t="str">
        <f t="shared" si="227"/>
        <v/>
      </c>
      <c r="Z194" s="95" t="str">
        <f t="shared" si="228"/>
        <v/>
      </c>
      <c r="AA194" s="70">
        <f t="shared" si="229"/>
        <v>850191.02417382563</v>
      </c>
      <c r="AB194" s="100">
        <f t="shared" si="230"/>
        <v>30007.778325922671</v>
      </c>
      <c r="AC194" s="101">
        <f t="shared" si="231"/>
        <v>3.6586675572604171E-2</v>
      </c>
      <c r="AD194" s="71">
        <f t="shared" si="232"/>
        <v>0</v>
      </c>
      <c r="AE194" s="70">
        <f t="shared" si="233"/>
        <v>850191.02417382563</v>
      </c>
      <c r="AG194" s="17"/>
      <c r="AH194" s="17"/>
    </row>
    <row r="195" spans="2:34" x14ac:dyDescent="0.2">
      <c r="B195" s="95">
        <v>2096</v>
      </c>
      <c r="C195" s="71" t="s">
        <v>295</v>
      </c>
      <c r="D195" s="95" t="s">
        <v>213</v>
      </c>
      <c r="E195" s="96">
        <f t="shared" si="208"/>
        <v>1618.9393</v>
      </c>
      <c r="F195" s="96">
        <f t="shared" si="209"/>
        <v>103.7925</v>
      </c>
      <c r="G195" s="64">
        <f t="shared" si="210"/>
        <v>1722.7318</v>
      </c>
      <c r="H195" s="97">
        <f t="shared" si="211"/>
        <v>0</v>
      </c>
      <c r="I195" s="97">
        <f t="shared" si="212"/>
        <v>0</v>
      </c>
      <c r="J195" s="97">
        <f t="shared" si="213"/>
        <v>0</v>
      </c>
      <c r="K195" s="64">
        <f t="shared" si="214"/>
        <v>1722.7318</v>
      </c>
      <c r="L195" s="98">
        <f t="shared" si="215"/>
        <v>0</v>
      </c>
      <c r="M195" s="99" t="str">
        <f t="shared" si="216"/>
        <v/>
      </c>
      <c r="N195" s="67" t="str">
        <f t="shared" si="217"/>
        <v/>
      </c>
      <c r="O195" s="71" t="str">
        <f t="shared" si="218"/>
        <v/>
      </c>
      <c r="P195" s="95" t="str">
        <f t="shared" si="219"/>
        <v/>
      </c>
      <c r="Q195" s="70">
        <f t="shared" si="220"/>
        <v>0</v>
      </c>
      <c r="R195" s="100">
        <f t="shared" si="221"/>
        <v>0</v>
      </c>
      <c r="S195" s="101" t="str">
        <f t="shared" si="222"/>
        <v/>
      </c>
      <c r="U195" s="64">
        <f t="shared" si="223"/>
        <v>1722.7318</v>
      </c>
      <c r="V195" s="98">
        <f t="shared" si="224"/>
        <v>1149347.2263499156</v>
      </c>
      <c r="W195" s="99" t="str">
        <f t="shared" si="225"/>
        <v/>
      </c>
      <c r="X195" s="67">
        <f t="shared" si="226"/>
        <v>0</v>
      </c>
      <c r="Y195" s="71" t="str">
        <f t="shared" si="227"/>
        <v/>
      </c>
      <c r="Z195" s="95" t="str">
        <f t="shared" si="228"/>
        <v/>
      </c>
      <c r="AA195" s="70">
        <f t="shared" si="229"/>
        <v>1191398.0204406523</v>
      </c>
      <c r="AB195" s="100">
        <f t="shared" si="230"/>
        <v>42050.794090736657</v>
      </c>
      <c r="AC195" s="101">
        <f t="shared" si="231"/>
        <v>3.6586675572604033E-2</v>
      </c>
      <c r="AD195" s="71">
        <f t="shared" si="232"/>
        <v>0</v>
      </c>
      <c r="AE195" s="70">
        <f t="shared" si="233"/>
        <v>1191398.0204406523</v>
      </c>
      <c r="AG195" s="17"/>
      <c r="AH195" s="17"/>
    </row>
    <row r="196" spans="2:34" x14ac:dyDescent="0.2">
      <c r="B196" s="95">
        <v>2022</v>
      </c>
      <c r="C196" s="71" t="s">
        <v>288</v>
      </c>
      <c r="D196" s="95" t="s">
        <v>214</v>
      </c>
      <c r="E196" s="96">
        <f t="shared" si="208"/>
        <v>42.030799999999999</v>
      </c>
      <c r="F196" s="96">
        <f t="shared" si="209"/>
        <v>0.45</v>
      </c>
      <c r="G196" s="64">
        <f t="shared" si="210"/>
        <v>42.480800000000002</v>
      </c>
      <c r="H196" s="97">
        <f t="shared" si="211"/>
        <v>0</v>
      </c>
      <c r="I196" s="97">
        <f t="shared" si="212"/>
        <v>0</v>
      </c>
      <c r="J196" s="97">
        <f t="shared" si="213"/>
        <v>0</v>
      </c>
      <c r="K196" s="64">
        <f t="shared" si="214"/>
        <v>42.480800000000002</v>
      </c>
      <c r="L196" s="98">
        <f t="shared" si="215"/>
        <v>0</v>
      </c>
      <c r="M196" s="99" t="str">
        <f t="shared" si="216"/>
        <v>Yes</v>
      </c>
      <c r="N196" s="67">
        <f t="shared" si="217"/>
        <v>7.5191999999999979</v>
      </c>
      <c r="O196" s="71">
        <f t="shared" si="218"/>
        <v>0</v>
      </c>
      <c r="P196" s="95">
        <f t="shared" si="219"/>
        <v>50</v>
      </c>
      <c r="Q196" s="70">
        <f t="shared" si="220"/>
        <v>0</v>
      </c>
      <c r="R196" s="100">
        <f t="shared" si="221"/>
        <v>0</v>
      </c>
      <c r="S196" s="101" t="str">
        <f t="shared" si="222"/>
        <v/>
      </c>
      <c r="U196" s="64">
        <f t="shared" si="223"/>
        <v>42.480800000000002</v>
      </c>
      <c r="V196" s="98">
        <f t="shared" si="224"/>
        <v>28341.724262085074</v>
      </c>
      <c r="W196" s="99" t="str">
        <f t="shared" si="225"/>
        <v>Yes</v>
      </c>
      <c r="X196" s="67">
        <f t="shared" si="226"/>
        <v>7.5191999999999979</v>
      </c>
      <c r="Y196" s="71">
        <f t="shared" si="227"/>
        <v>34578.743494508322</v>
      </c>
      <c r="Z196" s="95">
        <f t="shared" si="228"/>
        <v>50</v>
      </c>
      <c r="AA196" s="70">
        <f t="shared" si="229"/>
        <v>34578.743494508322</v>
      </c>
      <c r="AB196" s="100">
        <f t="shared" si="230"/>
        <v>6237.0192324232485</v>
      </c>
      <c r="AC196" s="101">
        <f t="shared" si="231"/>
        <v>0.22006491823671412</v>
      </c>
      <c r="AD196" s="71">
        <f t="shared" si="232"/>
        <v>0</v>
      </c>
      <c r="AE196" s="70">
        <f t="shared" si="233"/>
        <v>34578.743494508322</v>
      </c>
      <c r="AG196" s="17"/>
      <c r="AH196" s="17"/>
    </row>
    <row r="197" spans="2:34" x14ac:dyDescent="0.2">
      <c r="B197" s="95">
        <v>2087</v>
      </c>
      <c r="C197" s="71" t="s">
        <v>295</v>
      </c>
      <c r="D197" s="95" t="s">
        <v>75</v>
      </c>
      <c r="E197" s="96">
        <f t="shared" si="208"/>
        <v>3385.2311</v>
      </c>
      <c r="F197" s="96">
        <f t="shared" si="209"/>
        <v>114.10250000000001</v>
      </c>
      <c r="G197" s="64">
        <f t="shared" si="210"/>
        <v>3499.3335999999999</v>
      </c>
      <c r="H197" s="97">
        <f t="shared" si="211"/>
        <v>0</v>
      </c>
      <c r="I197" s="97">
        <f t="shared" si="212"/>
        <v>0</v>
      </c>
      <c r="J197" s="97">
        <f t="shared" si="213"/>
        <v>0</v>
      </c>
      <c r="K197" s="64">
        <f t="shared" si="214"/>
        <v>3499.3335999999999</v>
      </c>
      <c r="L197" s="98">
        <f t="shared" si="215"/>
        <v>0</v>
      </c>
      <c r="M197" s="99" t="str">
        <f t="shared" si="216"/>
        <v/>
      </c>
      <c r="N197" s="67" t="str">
        <f t="shared" si="217"/>
        <v/>
      </c>
      <c r="O197" s="71" t="str">
        <f t="shared" si="218"/>
        <v/>
      </c>
      <c r="P197" s="95" t="str">
        <f t="shared" si="219"/>
        <v/>
      </c>
      <c r="Q197" s="70">
        <f t="shared" si="220"/>
        <v>0</v>
      </c>
      <c r="R197" s="100">
        <f t="shared" si="221"/>
        <v>0</v>
      </c>
      <c r="S197" s="101" t="str">
        <f t="shared" si="222"/>
        <v/>
      </c>
      <c r="U197" s="64">
        <f t="shared" si="223"/>
        <v>3499.3335999999999</v>
      </c>
      <c r="V197" s="98">
        <f t="shared" si="224"/>
        <v>2334634.6582985609</v>
      </c>
      <c r="W197" s="99" t="str">
        <f t="shared" si="225"/>
        <v/>
      </c>
      <c r="X197" s="67">
        <f t="shared" si="226"/>
        <v>0</v>
      </c>
      <c r="Y197" s="71" t="str">
        <f t="shared" si="227"/>
        <v/>
      </c>
      <c r="Z197" s="95" t="str">
        <f t="shared" si="228"/>
        <v/>
      </c>
      <c r="AA197" s="70">
        <f t="shared" si="229"/>
        <v>2420051.1791222878</v>
      </c>
      <c r="AB197" s="100">
        <f t="shared" si="230"/>
        <v>85416.520823726896</v>
      </c>
      <c r="AC197" s="101">
        <f t="shared" si="231"/>
        <v>3.6586675572604109E-2</v>
      </c>
      <c r="AD197" s="71">
        <f t="shared" si="232"/>
        <v>0</v>
      </c>
      <c r="AE197" s="70">
        <f t="shared" si="233"/>
        <v>2420051.1791222878</v>
      </c>
      <c r="AG197" s="17"/>
      <c r="AH197" s="17"/>
    </row>
    <row r="198" spans="2:34" x14ac:dyDescent="0.2">
      <c r="B198" s="95">
        <v>1994</v>
      </c>
      <c r="C198" s="71" t="s">
        <v>285</v>
      </c>
      <c r="D198" s="95" t="s">
        <v>116</v>
      </c>
      <c r="E198" s="96">
        <f t="shared" si="208"/>
        <v>1799.944</v>
      </c>
      <c r="F198" s="96">
        <f t="shared" si="209"/>
        <v>88.612499999999997</v>
      </c>
      <c r="G198" s="64">
        <f t="shared" si="210"/>
        <v>1888.5564999999999</v>
      </c>
      <c r="H198" s="97">
        <f t="shared" si="211"/>
        <v>0</v>
      </c>
      <c r="I198" s="97">
        <f t="shared" si="212"/>
        <v>0</v>
      </c>
      <c r="J198" s="97">
        <f t="shared" si="213"/>
        <v>0</v>
      </c>
      <c r="K198" s="64">
        <f t="shared" si="214"/>
        <v>1888.5564999999999</v>
      </c>
      <c r="L198" s="98">
        <f t="shared" si="215"/>
        <v>0</v>
      </c>
      <c r="M198" s="99" t="str">
        <f t="shared" si="216"/>
        <v/>
      </c>
      <c r="N198" s="67" t="str">
        <f t="shared" si="217"/>
        <v/>
      </c>
      <c r="O198" s="71" t="str">
        <f t="shared" si="218"/>
        <v/>
      </c>
      <c r="P198" s="95" t="str">
        <f t="shared" si="219"/>
        <v/>
      </c>
      <c r="Q198" s="70">
        <f t="shared" si="220"/>
        <v>0</v>
      </c>
      <c r="R198" s="100">
        <f t="shared" si="221"/>
        <v>0</v>
      </c>
      <c r="S198" s="101" t="str">
        <f t="shared" si="222"/>
        <v/>
      </c>
      <c r="U198" s="64">
        <f t="shared" si="223"/>
        <v>1888.5564999999999</v>
      </c>
      <c r="V198" s="98">
        <f t="shared" si="224"/>
        <v>1259979.745587853</v>
      </c>
      <c r="W198" s="99" t="str">
        <f t="shared" si="225"/>
        <v/>
      </c>
      <c r="X198" s="67">
        <f t="shared" si="226"/>
        <v>0</v>
      </c>
      <c r="Y198" s="71" t="str">
        <f t="shared" si="227"/>
        <v/>
      </c>
      <c r="Z198" s="95" t="str">
        <f t="shared" si="228"/>
        <v/>
      </c>
      <c r="AA198" s="70">
        <f t="shared" si="229"/>
        <v>1306078.2157677282</v>
      </c>
      <c r="AB198" s="100">
        <f t="shared" si="230"/>
        <v>46098.470179875148</v>
      </c>
      <c r="AC198" s="101">
        <f t="shared" si="231"/>
        <v>3.6586675572604192E-2</v>
      </c>
      <c r="AD198" s="71">
        <f t="shared" si="232"/>
        <v>0</v>
      </c>
      <c r="AE198" s="70">
        <f t="shared" si="233"/>
        <v>1306078.2157677282</v>
      </c>
      <c r="AG198" s="17"/>
      <c r="AH198" s="17"/>
    </row>
    <row r="199" spans="2:34" x14ac:dyDescent="0.2">
      <c r="B199" s="95">
        <v>2225</v>
      </c>
      <c r="C199" s="71" t="s">
        <v>309</v>
      </c>
      <c r="D199" s="95" t="s">
        <v>225</v>
      </c>
      <c r="E199" s="96">
        <f t="shared" si="208"/>
        <v>406.2079</v>
      </c>
      <c r="F199" s="96">
        <f t="shared" si="209"/>
        <v>10.762499999999999</v>
      </c>
      <c r="G199" s="64">
        <f t="shared" si="210"/>
        <v>416.97039999999998</v>
      </c>
      <c r="H199" s="97">
        <f t="shared" si="211"/>
        <v>0</v>
      </c>
      <c r="I199" s="97">
        <f t="shared" si="212"/>
        <v>0</v>
      </c>
      <c r="J199" s="97">
        <f t="shared" si="213"/>
        <v>0</v>
      </c>
      <c r="K199" s="64">
        <f t="shared" si="214"/>
        <v>416.97039999999998</v>
      </c>
      <c r="L199" s="98">
        <f t="shared" si="215"/>
        <v>0</v>
      </c>
      <c r="M199" s="99" t="str">
        <f t="shared" si="216"/>
        <v/>
      </c>
      <c r="N199" s="67" t="str">
        <f t="shared" si="217"/>
        <v/>
      </c>
      <c r="O199" s="71" t="str">
        <f t="shared" si="218"/>
        <v/>
      </c>
      <c r="P199" s="95" t="str">
        <f t="shared" si="219"/>
        <v/>
      </c>
      <c r="Q199" s="70">
        <f t="shared" si="220"/>
        <v>0</v>
      </c>
      <c r="R199" s="100">
        <f t="shared" si="221"/>
        <v>0</v>
      </c>
      <c r="S199" s="101" t="str">
        <f t="shared" si="222"/>
        <v/>
      </c>
      <c r="U199" s="64">
        <f t="shared" si="223"/>
        <v>416.97039999999998</v>
      </c>
      <c r="V199" s="98">
        <f t="shared" si="224"/>
        <v>278188.26628150407</v>
      </c>
      <c r="W199" s="99" t="str">
        <f t="shared" si="225"/>
        <v/>
      </c>
      <c r="X199" s="67">
        <f t="shared" si="226"/>
        <v>0</v>
      </c>
      <c r="Y199" s="71" t="str">
        <f t="shared" si="227"/>
        <v/>
      </c>
      <c r="Z199" s="95" t="str">
        <f t="shared" si="228"/>
        <v/>
      </c>
      <c r="AA199" s="70">
        <f t="shared" si="229"/>
        <v>288366.25012805068</v>
      </c>
      <c r="AB199" s="100">
        <f t="shared" si="230"/>
        <v>10177.983846546616</v>
      </c>
      <c r="AC199" s="101">
        <f t="shared" si="231"/>
        <v>3.6586675572604199E-2</v>
      </c>
      <c r="AD199" s="71">
        <f t="shared" si="232"/>
        <v>0</v>
      </c>
      <c r="AE199" s="70">
        <f t="shared" si="233"/>
        <v>288366.25012805068</v>
      </c>
      <c r="AG199" s="17"/>
      <c r="AH199" s="17"/>
    </row>
    <row r="200" spans="2:34" x14ac:dyDescent="0.2">
      <c r="B200" s="95">
        <v>2247</v>
      </c>
      <c r="C200" s="71" t="s">
        <v>311</v>
      </c>
      <c r="D200" s="95" t="s">
        <v>216</v>
      </c>
      <c r="E200" s="96">
        <f t="shared" si="208"/>
        <v>148.51</v>
      </c>
      <c r="F200" s="96">
        <f t="shared" si="209"/>
        <v>3.5</v>
      </c>
      <c r="G200" s="64">
        <f t="shared" si="210"/>
        <v>152.01</v>
      </c>
      <c r="H200" s="97">
        <f t="shared" si="211"/>
        <v>0</v>
      </c>
      <c r="I200" s="97">
        <f t="shared" si="212"/>
        <v>0</v>
      </c>
      <c r="J200" s="97">
        <f t="shared" si="213"/>
        <v>0</v>
      </c>
      <c r="K200" s="64">
        <f t="shared" si="214"/>
        <v>152.01</v>
      </c>
      <c r="L200" s="98">
        <f t="shared" si="215"/>
        <v>0</v>
      </c>
      <c r="M200" s="99" t="str">
        <f t="shared" si="216"/>
        <v/>
      </c>
      <c r="N200" s="67" t="str">
        <f t="shared" si="217"/>
        <v/>
      </c>
      <c r="O200" s="71" t="str">
        <f t="shared" si="218"/>
        <v/>
      </c>
      <c r="P200" s="95" t="str">
        <f t="shared" si="219"/>
        <v/>
      </c>
      <c r="Q200" s="70">
        <f t="shared" si="220"/>
        <v>0</v>
      </c>
      <c r="R200" s="100">
        <f t="shared" si="221"/>
        <v>0</v>
      </c>
      <c r="S200" s="101" t="str">
        <f t="shared" si="222"/>
        <v/>
      </c>
      <c r="U200" s="64">
        <f t="shared" si="223"/>
        <v>152.01</v>
      </c>
      <c r="V200" s="98">
        <f t="shared" si="224"/>
        <v>101415.8279759221</v>
      </c>
      <c r="W200" s="99" t="str">
        <f t="shared" si="225"/>
        <v/>
      </c>
      <c r="X200" s="67">
        <f t="shared" si="226"/>
        <v>0</v>
      </c>
      <c r="Y200" s="71" t="str">
        <f t="shared" si="227"/>
        <v/>
      </c>
      <c r="Z200" s="95" t="str">
        <f t="shared" si="228"/>
        <v/>
      </c>
      <c r="AA200" s="70">
        <f t="shared" si="229"/>
        <v>105126.2959720042</v>
      </c>
      <c r="AB200" s="100">
        <f t="shared" si="230"/>
        <v>3710.467996082094</v>
      </c>
      <c r="AC200" s="101">
        <f t="shared" si="231"/>
        <v>3.6586675572604151E-2</v>
      </c>
      <c r="AD200" s="71">
        <f t="shared" si="232"/>
        <v>0</v>
      </c>
      <c r="AE200" s="70">
        <f t="shared" si="233"/>
        <v>105126.2959720042</v>
      </c>
      <c r="AG200" s="17"/>
      <c r="AH200" s="17"/>
    </row>
    <row r="201" spans="2:34" x14ac:dyDescent="0.2">
      <c r="B201" s="95">
        <v>2083</v>
      </c>
      <c r="C201" s="71" t="s">
        <v>295</v>
      </c>
      <c r="D201" s="95" t="s">
        <v>42</v>
      </c>
      <c r="E201" s="96">
        <f t="shared" si="208"/>
        <v>12697.6741</v>
      </c>
      <c r="F201" s="96">
        <f t="shared" si="209"/>
        <v>476.625</v>
      </c>
      <c r="G201" s="64">
        <f t="shared" si="210"/>
        <v>13174.2991</v>
      </c>
      <c r="H201" s="97">
        <f t="shared" si="211"/>
        <v>0</v>
      </c>
      <c r="I201" s="97">
        <f t="shared" si="212"/>
        <v>-286.49250000000001</v>
      </c>
      <c r="J201" s="97">
        <f t="shared" si="213"/>
        <v>0</v>
      </c>
      <c r="K201" s="64">
        <f t="shared" si="214"/>
        <v>12887.8066</v>
      </c>
      <c r="L201" s="98">
        <f t="shared" si="215"/>
        <v>0</v>
      </c>
      <c r="M201" s="99" t="str">
        <f t="shared" si="216"/>
        <v/>
      </c>
      <c r="N201" s="67" t="str">
        <f t="shared" si="217"/>
        <v/>
      </c>
      <c r="O201" s="71" t="str">
        <f t="shared" si="218"/>
        <v/>
      </c>
      <c r="P201" s="95" t="str">
        <f t="shared" si="219"/>
        <v/>
      </c>
      <c r="Q201" s="70">
        <f t="shared" si="220"/>
        <v>0</v>
      </c>
      <c r="R201" s="100">
        <f t="shared" si="221"/>
        <v>0</v>
      </c>
      <c r="S201" s="101" t="str">
        <f t="shared" si="222"/>
        <v/>
      </c>
      <c r="U201" s="64">
        <f t="shared" si="223"/>
        <v>12887.8066</v>
      </c>
      <c r="V201" s="98">
        <f t="shared" si="224"/>
        <v>8598299.9614009187</v>
      </c>
      <c r="W201" s="99" t="str">
        <f t="shared" si="225"/>
        <v/>
      </c>
      <c r="X201" s="67">
        <f t="shared" si="226"/>
        <v>0</v>
      </c>
      <c r="Y201" s="71" t="str">
        <f t="shared" si="227"/>
        <v/>
      </c>
      <c r="Z201" s="95" t="str">
        <f t="shared" si="228"/>
        <v/>
      </c>
      <c r="AA201" s="70">
        <f t="shared" si="229"/>
        <v>8912883.1725646295</v>
      </c>
      <c r="AB201" s="100">
        <f t="shared" si="230"/>
        <v>314583.2111637108</v>
      </c>
      <c r="AC201" s="101">
        <f t="shared" si="231"/>
        <v>3.658667557260422E-2</v>
      </c>
      <c r="AD201" s="71">
        <f t="shared" si="232"/>
        <v>0</v>
      </c>
      <c r="AE201" s="70">
        <f t="shared" si="233"/>
        <v>8912883.1725646295</v>
      </c>
      <c r="AG201" s="17"/>
      <c r="AH201" s="17"/>
    </row>
    <row r="202" spans="2:34" x14ac:dyDescent="0.2">
      <c r="B202" s="95">
        <v>1948</v>
      </c>
      <c r="C202" s="71" t="s">
        <v>280</v>
      </c>
      <c r="D202" s="95" t="s">
        <v>80</v>
      </c>
      <c r="E202" s="96">
        <f t="shared" si="208"/>
        <v>3441.0241000000001</v>
      </c>
      <c r="F202" s="96">
        <f t="shared" si="209"/>
        <v>102.955</v>
      </c>
      <c r="G202" s="64">
        <f t="shared" si="210"/>
        <v>3543.9791</v>
      </c>
      <c r="H202" s="97">
        <f t="shared" si="211"/>
        <v>0</v>
      </c>
      <c r="I202" s="97">
        <f t="shared" si="212"/>
        <v>0</v>
      </c>
      <c r="J202" s="97">
        <f t="shared" si="213"/>
        <v>0</v>
      </c>
      <c r="K202" s="64">
        <f t="shared" si="214"/>
        <v>3543.9791</v>
      </c>
      <c r="L202" s="98">
        <f t="shared" si="215"/>
        <v>0</v>
      </c>
      <c r="M202" s="99" t="str">
        <f t="shared" si="216"/>
        <v/>
      </c>
      <c r="N202" s="67" t="str">
        <f t="shared" si="217"/>
        <v/>
      </c>
      <c r="O202" s="71" t="str">
        <f t="shared" si="218"/>
        <v/>
      </c>
      <c r="P202" s="95" t="str">
        <f t="shared" si="219"/>
        <v/>
      </c>
      <c r="Q202" s="70">
        <f t="shared" si="220"/>
        <v>0</v>
      </c>
      <c r="R202" s="100">
        <f t="shared" si="221"/>
        <v>0</v>
      </c>
      <c r="S202" s="101" t="str">
        <f t="shared" si="222"/>
        <v/>
      </c>
      <c r="U202" s="64">
        <f t="shared" si="223"/>
        <v>3543.9791</v>
      </c>
      <c r="V202" s="98">
        <f t="shared" si="224"/>
        <v>2364420.595723066</v>
      </c>
      <c r="W202" s="99" t="str">
        <f t="shared" si="225"/>
        <v/>
      </c>
      <c r="X202" s="67">
        <f t="shared" si="226"/>
        <v>0</v>
      </c>
      <c r="Y202" s="71" t="str">
        <f t="shared" si="227"/>
        <v/>
      </c>
      <c r="Z202" s="95" t="str">
        <f t="shared" si="228"/>
        <v/>
      </c>
      <c r="AA202" s="70">
        <f t="shared" si="229"/>
        <v>2450926.8849759693</v>
      </c>
      <c r="AB202" s="100">
        <f t="shared" si="230"/>
        <v>86506.289252903312</v>
      </c>
      <c r="AC202" s="101">
        <f t="shared" si="231"/>
        <v>3.6586675572604178E-2</v>
      </c>
      <c r="AD202" s="71">
        <f t="shared" si="232"/>
        <v>0</v>
      </c>
      <c r="AE202" s="70">
        <f t="shared" si="233"/>
        <v>2450926.8849759693</v>
      </c>
      <c r="AG202" s="17"/>
      <c r="AH202" s="17"/>
    </row>
    <row r="203" spans="2:34" x14ac:dyDescent="0.2">
      <c r="B203" s="95">
        <v>2144</v>
      </c>
      <c r="C203" s="71" t="s">
        <v>300</v>
      </c>
      <c r="D203" s="95" t="s">
        <v>217</v>
      </c>
      <c r="E203" s="96">
        <f t="shared" si="208"/>
        <v>386.53750000000002</v>
      </c>
      <c r="F203" s="96">
        <f t="shared" si="209"/>
        <v>7.2374999999999998</v>
      </c>
      <c r="G203" s="64">
        <f t="shared" si="210"/>
        <v>393.77500000000003</v>
      </c>
      <c r="H203" s="97">
        <f t="shared" si="211"/>
        <v>0</v>
      </c>
      <c r="I203" s="97">
        <f t="shared" si="212"/>
        <v>0</v>
      </c>
      <c r="J203" s="97">
        <f t="shared" si="213"/>
        <v>0</v>
      </c>
      <c r="K203" s="64">
        <f t="shared" si="214"/>
        <v>393.77500000000003</v>
      </c>
      <c r="L203" s="98">
        <f t="shared" si="215"/>
        <v>0</v>
      </c>
      <c r="M203" s="99" t="str">
        <f t="shared" si="216"/>
        <v/>
      </c>
      <c r="N203" s="67" t="str">
        <f t="shared" si="217"/>
        <v/>
      </c>
      <c r="O203" s="71" t="str">
        <f t="shared" si="218"/>
        <v/>
      </c>
      <c r="P203" s="95" t="str">
        <f t="shared" si="219"/>
        <v/>
      </c>
      <c r="Q203" s="70">
        <f t="shared" si="220"/>
        <v>0</v>
      </c>
      <c r="R203" s="100">
        <f t="shared" si="221"/>
        <v>0</v>
      </c>
      <c r="S203" s="101" t="str">
        <f t="shared" si="222"/>
        <v/>
      </c>
      <c r="U203" s="64">
        <f t="shared" si="223"/>
        <v>393.77500000000003</v>
      </c>
      <c r="V203" s="98">
        <f t="shared" si="224"/>
        <v>262713.09559383418</v>
      </c>
      <c r="W203" s="99" t="str">
        <f t="shared" si="225"/>
        <v/>
      </c>
      <c r="X203" s="67">
        <f t="shared" si="226"/>
        <v>0</v>
      </c>
      <c r="Y203" s="71" t="str">
        <f t="shared" si="227"/>
        <v/>
      </c>
      <c r="Z203" s="95" t="str">
        <f t="shared" si="228"/>
        <v/>
      </c>
      <c r="AA203" s="70">
        <f t="shared" si="229"/>
        <v>272324.89439100033</v>
      </c>
      <c r="AB203" s="100">
        <f t="shared" si="230"/>
        <v>9611.7987971661496</v>
      </c>
      <c r="AC203" s="101">
        <f t="shared" si="231"/>
        <v>3.6586675572604144E-2</v>
      </c>
      <c r="AD203" s="71">
        <f t="shared" si="232"/>
        <v>0</v>
      </c>
      <c r="AE203" s="70">
        <f t="shared" si="233"/>
        <v>272324.89439100033</v>
      </c>
      <c r="AG203" s="17"/>
      <c r="AH203" s="17"/>
    </row>
    <row r="204" spans="2:34" x14ac:dyDescent="0.2">
      <c r="B204" s="95">
        <v>2209</v>
      </c>
      <c r="C204" s="71" t="s">
        <v>306</v>
      </c>
      <c r="D204" s="95" t="s">
        <v>218</v>
      </c>
      <c r="E204" s="96">
        <f t="shared" si="208"/>
        <v>634.85550000000001</v>
      </c>
      <c r="F204" s="96">
        <f t="shared" si="209"/>
        <v>10.2875</v>
      </c>
      <c r="G204" s="64">
        <f t="shared" si="210"/>
        <v>645.14300000000003</v>
      </c>
      <c r="H204" s="97">
        <f t="shared" si="211"/>
        <v>0</v>
      </c>
      <c r="I204" s="97">
        <f t="shared" si="212"/>
        <v>0</v>
      </c>
      <c r="J204" s="97">
        <f t="shared" si="213"/>
        <v>0</v>
      </c>
      <c r="K204" s="64">
        <f t="shared" si="214"/>
        <v>645.14300000000003</v>
      </c>
      <c r="L204" s="98">
        <f t="shared" si="215"/>
        <v>0</v>
      </c>
      <c r="M204" s="99" t="str">
        <f t="shared" si="216"/>
        <v/>
      </c>
      <c r="N204" s="67" t="str">
        <f t="shared" si="217"/>
        <v/>
      </c>
      <c r="O204" s="71" t="str">
        <f t="shared" si="218"/>
        <v/>
      </c>
      <c r="P204" s="95" t="str">
        <f t="shared" si="219"/>
        <v/>
      </c>
      <c r="Q204" s="70">
        <f t="shared" si="220"/>
        <v>0</v>
      </c>
      <c r="R204" s="100">
        <f t="shared" si="221"/>
        <v>0</v>
      </c>
      <c r="S204" s="101" t="str">
        <f t="shared" si="222"/>
        <v/>
      </c>
      <c r="U204" s="64">
        <f t="shared" si="223"/>
        <v>645.14300000000003</v>
      </c>
      <c r="V204" s="98">
        <f t="shared" si="224"/>
        <v>430417.15352851996</v>
      </c>
      <c r="W204" s="99" t="str">
        <f t="shared" si="225"/>
        <v/>
      </c>
      <c r="X204" s="67">
        <f t="shared" si="226"/>
        <v>0</v>
      </c>
      <c r="Y204" s="71" t="str">
        <f t="shared" si="227"/>
        <v/>
      </c>
      <c r="Z204" s="95" t="str">
        <f t="shared" si="228"/>
        <v/>
      </c>
      <c r="AA204" s="70">
        <f t="shared" si="229"/>
        <v>446164.6862855517</v>
      </c>
      <c r="AB204" s="100">
        <f t="shared" si="230"/>
        <v>15747.532757031731</v>
      </c>
      <c r="AC204" s="101">
        <f t="shared" si="231"/>
        <v>3.6586675572604199E-2</v>
      </c>
      <c r="AD204" s="71">
        <f t="shared" si="232"/>
        <v>0</v>
      </c>
      <c r="AE204" s="70">
        <f t="shared" si="233"/>
        <v>446164.6862855517</v>
      </c>
      <c r="AG204" s="17"/>
      <c r="AH204" s="17"/>
    </row>
    <row r="205" spans="2:34" x14ac:dyDescent="0.2">
      <c r="B205" s="7">
        <v>4823</v>
      </c>
      <c r="C205" s="7" t="s">
        <v>292</v>
      </c>
      <c r="D205" s="7" t="s">
        <v>319</v>
      </c>
      <c r="E205" s="96"/>
      <c r="F205" s="96"/>
      <c r="G205" s="64"/>
      <c r="H205" s="97"/>
      <c r="I205" s="97"/>
      <c r="J205" s="97"/>
      <c r="K205" s="64"/>
      <c r="L205" s="98"/>
      <c r="M205" s="99"/>
      <c r="N205" s="67"/>
      <c r="O205" s="71"/>
      <c r="P205" s="95"/>
      <c r="Q205" s="70"/>
      <c r="R205" s="100"/>
      <c r="S205" s="101"/>
      <c r="U205" s="64"/>
      <c r="V205" s="98"/>
      <c r="W205" s="99"/>
      <c r="X205" s="67"/>
      <c r="Y205" s="71"/>
      <c r="Z205" s="95"/>
      <c r="AA205" s="70"/>
      <c r="AB205" s="100"/>
      <c r="AC205" s="101"/>
      <c r="AD205" s="71"/>
      <c r="AE205" s="70">
        <v>101923.84574179833</v>
      </c>
      <c r="AG205" s="17"/>
      <c r="AH205" s="17"/>
    </row>
    <row r="206" spans="2:34" x14ac:dyDescent="0.2">
      <c r="B206" s="95">
        <v>2018</v>
      </c>
      <c r="C206" s="71" t="s">
        <v>288</v>
      </c>
      <c r="D206" s="95" t="s">
        <v>219</v>
      </c>
      <c r="E206" s="96">
        <f>IF(ISNA(VLOOKUP($B206,SSFQ,134,FALSE)),0,VLOOKUP($B206,SSFQ,134,FALSE))</f>
        <v>37.68</v>
      </c>
      <c r="F206" s="96">
        <f>IF(ISNA(VLOOKUP($B206,SSFQ,118,FALSE)),0,VLOOKUP($B206,SSFQ,118,FALSE))*0.25</f>
        <v>0.52749999999999997</v>
      </c>
      <c r="G206" s="64">
        <f>E206+F206</f>
        <v>38.207500000000003</v>
      </c>
      <c r="H206" s="97">
        <f>-IF(ISNA(VLOOKUP($B206,Virt,5,FALSE)),0,VLOOKUP($B206,Virt,5,FALSE))</f>
        <v>0</v>
      </c>
      <c r="I206" s="97">
        <f>-IF(ISNA(VLOOKUP($B206,Indy_pivot,2,FALSE)),0,VLOOKUP($B206,Indy_pivot,2,FALSE))</f>
        <v>0</v>
      </c>
      <c r="J206" s="97">
        <f>-IF(ISNA(VLOOKUP($B206,NonPar,5,FALSE)),0,VLOOKUP($B206,NonPar,5,FALSE))</f>
        <v>0</v>
      </c>
      <c r="K206" s="64">
        <f>$G206+$H206+$I206+$J206</f>
        <v>38.207500000000003</v>
      </c>
      <c r="L206" s="98">
        <f>K206*$D$16</f>
        <v>0</v>
      </c>
      <c r="M206" s="99" t="str">
        <f>IF(K206=0,"",IF(K206&lt;$W$16,"Yes",""))</f>
        <v>Yes</v>
      </c>
      <c r="N206" s="67">
        <f>IF(K206=0,"",IF(K206&lt;$W$16,$W$16-K206,""))</f>
        <v>11.792499999999997</v>
      </c>
      <c r="O206" s="71">
        <f>IF(K206=0,"",IF(K206&lt;$M$16,(K206+N206)*$Q$16,""))</f>
        <v>0</v>
      </c>
      <c r="P206" s="95">
        <f>IF(K206=0,"",IF(K206&lt;$W$16,(K206+N206),""))</f>
        <v>50</v>
      </c>
      <c r="Q206" s="70">
        <f>MAX(O206,(K206*$Q$16))</f>
        <v>0</v>
      </c>
      <c r="R206" s="100">
        <f>IF(Q206=0,0,(Q206-L206))</f>
        <v>0</v>
      </c>
      <c r="S206" s="101" t="str">
        <f>IF(R206=0,"",(R206/L206))</f>
        <v/>
      </c>
      <c r="U206" s="64">
        <f>$G206+$H206+$I206+$J206</f>
        <v>38.207500000000003</v>
      </c>
      <c r="V206" s="98">
        <f>U206*$E$16</f>
        <v>25490.725921913323</v>
      </c>
      <c r="W206" s="99" t="str">
        <f>IF(U206=0,"",IF(U206&lt;$W$16,"Yes",""))</f>
        <v>Yes</v>
      </c>
      <c r="X206" s="67">
        <f>IF(U206=0,0,IF(U206&lt;$W$16,$W$16-U206,0))</f>
        <v>11.792499999999997</v>
      </c>
      <c r="Y206" s="71">
        <f>IF(U206=0,"",IF(U206&lt;$W$16,(U206+X206)*$AA$16,""))</f>
        <v>34578.743494508322</v>
      </c>
      <c r="Z206" s="95">
        <f>IF(U206=0,"",IF(U206&lt;$W$16,(U206+X206),""))</f>
        <v>50</v>
      </c>
      <c r="AA206" s="70">
        <f>MAX(Y206,(U206*$AA$16))</f>
        <v>34578.743494508322</v>
      </c>
      <c r="AB206" s="100">
        <f>IF(AA206=0,"",(AA206-V206))</f>
        <v>9088.0175725949994</v>
      </c>
      <c r="AC206" s="101">
        <f>IF(AB206="","",(AB206/V206))</f>
        <v>0.35652250941909841</v>
      </c>
      <c r="AD206" s="71">
        <f>IF(AA206=0,0,(U206+X206)/$AA$14)*$E$13</f>
        <v>0</v>
      </c>
      <c r="AE206" s="70">
        <f>AA206+AD206</f>
        <v>34578.743494508322</v>
      </c>
      <c r="AG206" s="17"/>
      <c r="AH206" s="17"/>
    </row>
    <row r="207" spans="2:34" x14ac:dyDescent="0.2">
      <c r="B207" s="95">
        <v>2003</v>
      </c>
      <c r="C207" s="71" t="s">
        <v>285</v>
      </c>
      <c r="D207" s="95" t="s">
        <v>220</v>
      </c>
      <c r="E207" s="96">
        <f>IF(ISNA(VLOOKUP($B207,SSFQ,134,FALSE)),0,VLOOKUP($B207,SSFQ,134,FALSE))</f>
        <v>1590.7620999999999</v>
      </c>
      <c r="F207" s="96">
        <f>IF(ISNA(VLOOKUP($B207,SSFQ,118,FALSE)),0,VLOOKUP($B207,SSFQ,118,FALSE))*0.25</f>
        <v>61.112499999999997</v>
      </c>
      <c r="G207" s="64">
        <f>E207+F207</f>
        <v>1651.8745999999999</v>
      </c>
      <c r="H207" s="97">
        <f>-IF(ISNA(VLOOKUP($B207,Virt,5,FALSE)),0,VLOOKUP($B207,Virt,5,FALSE))</f>
        <v>0</v>
      </c>
      <c r="I207" s="97">
        <f>-IF(ISNA(VLOOKUP($B207,Indy_pivot,2,FALSE)),0,VLOOKUP($B207,Indy_pivot,2,FALSE))</f>
        <v>0</v>
      </c>
      <c r="J207" s="97">
        <f>-IF(ISNA(VLOOKUP($B207,NonPar,5,FALSE)),0,VLOOKUP($B207,NonPar,5,FALSE))</f>
        <v>0</v>
      </c>
      <c r="K207" s="64">
        <f>$G207+$H207+$I207+$J207</f>
        <v>1651.8745999999999</v>
      </c>
      <c r="L207" s="98">
        <f>K207*$D$16</f>
        <v>0</v>
      </c>
      <c r="M207" s="99" t="str">
        <f>IF(K207=0,"",IF(K207&lt;$W$16,"Yes",""))</f>
        <v/>
      </c>
      <c r="N207" s="67" t="str">
        <f>IF(K207=0,"",IF(K207&lt;$W$16,$W$16-K207,""))</f>
        <v/>
      </c>
      <c r="O207" s="71" t="str">
        <f>IF(K207=0,"",IF(K207&lt;$M$16,(K207+N207)*$Q$16,""))</f>
        <v/>
      </c>
      <c r="P207" s="95" t="str">
        <f>IF(K207=0,"",IF(K207&lt;$W$16,(K207+N207),""))</f>
        <v/>
      </c>
      <c r="Q207" s="70">
        <f>MAX(O207,(K207*$Q$16))</f>
        <v>0</v>
      </c>
      <c r="R207" s="100">
        <f>IF(Q207=0,0,(Q207-L207))</f>
        <v>0</v>
      </c>
      <c r="S207" s="101" t="str">
        <f>IF(R207=0,"",(R207/L207))</f>
        <v/>
      </c>
      <c r="U207" s="64">
        <f>$G207+$H207+$I207+$J207</f>
        <v>1651.8745999999999</v>
      </c>
      <c r="V207" s="98">
        <f>U207*$E$16</f>
        <v>1102073.7469337224</v>
      </c>
      <c r="W207" s="99" t="str">
        <f>IF(U207=0,"",IF(U207&lt;$W$16,"Yes",""))</f>
        <v/>
      </c>
      <c r="X207" s="67">
        <f>IF(U207=0,0,IF(U207&lt;$W$16,$W$16-U207,0))</f>
        <v>0</v>
      </c>
      <c r="Y207" s="71" t="str">
        <f>IF(U207=0,"",IF(U207&lt;$W$16,(U207+X207)*$AA$16,""))</f>
        <v/>
      </c>
      <c r="Z207" s="95" t="str">
        <f>IF(U207=0,"",IF(U207&lt;$W$16,(U207+X207),""))</f>
        <v/>
      </c>
      <c r="AA207" s="70">
        <f>MAX(Y207,(U207*$AA$16))</f>
        <v>1142394.9615698708</v>
      </c>
      <c r="AB207" s="100">
        <f>IF(AA207=0,"",(AA207-V207))</f>
        <v>40321.214636148419</v>
      </c>
      <c r="AC207" s="101">
        <f>IF(AB207="","",(AB207/V207))</f>
        <v>3.6586675572604213E-2</v>
      </c>
      <c r="AD207" s="71">
        <f>IF(AA207=0,0,(U207+X207)/$AA$14)*$E$13</f>
        <v>0</v>
      </c>
      <c r="AE207" s="70">
        <f>AA207+AD207</f>
        <v>1142394.9615698708</v>
      </c>
      <c r="AG207" s="17"/>
      <c r="AH207" s="17"/>
    </row>
    <row r="208" spans="2:34" x14ac:dyDescent="0.2">
      <c r="B208" s="7">
        <v>4484</v>
      </c>
      <c r="C208" s="7" t="s">
        <v>297</v>
      </c>
      <c r="D208" s="7" t="s">
        <v>324</v>
      </c>
      <c r="E208" s="96"/>
      <c r="F208" s="96"/>
      <c r="G208" s="64"/>
      <c r="H208" s="97"/>
      <c r="I208" s="97"/>
      <c r="J208" s="97"/>
      <c r="K208" s="64"/>
      <c r="L208" s="98"/>
      <c r="M208" s="99"/>
      <c r="N208" s="67"/>
      <c r="O208" s="71"/>
      <c r="P208" s="95"/>
      <c r="Q208" s="70"/>
      <c r="R208" s="100"/>
      <c r="S208" s="101"/>
      <c r="U208" s="64"/>
      <c r="V208" s="98"/>
      <c r="W208" s="99"/>
      <c r="X208" s="67"/>
      <c r="Y208" s="71"/>
      <c r="Z208" s="95"/>
      <c r="AA208" s="70"/>
      <c r="AB208" s="100"/>
      <c r="AC208" s="101"/>
      <c r="AD208" s="71"/>
      <c r="AE208" s="70">
        <v>94602.284043899766</v>
      </c>
      <c r="AG208" s="17"/>
      <c r="AH208" s="17"/>
    </row>
    <row r="209" spans="2:34" x14ac:dyDescent="0.2">
      <c r="B209" s="95">
        <v>2102</v>
      </c>
      <c r="C209" s="71" t="s">
        <v>297</v>
      </c>
      <c r="D209" s="95" t="s">
        <v>90</v>
      </c>
      <c r="E209" s="96">
        <f t="shared" ref="E209:E218" si="234">IF(ISNA(VLOOKUP($B209,SSFQ,134,FALSE)),0,VLOOKUP($B209,SSFQ,134,FALSE))</f>
        <v>2717.0540000000001</v>
      </c>
      <c r="F209" s="96">
        <f t="shared" ref="F209:F218" si="235">IF(ISNA(VLOOKUP($B209,SSFQ,118,FALSE)),0,VLOOKUP($B209,SSFQ,118,FALSE))*0.25</f>
        <v>91.95</v>
      </c>
      <c r="G209" s="64">
        <f t="shared" ref="G209:G218" si="236">E209+F209</f>
        <v>2809.0039999999999</v>
      </c>
      <c r="H209" s="97">
        <f t="shared" ref="H209:H218" si="237">-IF(ISNA(VLOOKUP($B209,Virt,5,FALSE)),0,VLOOKUP($B209,Virt,5,FALSE))</f>
        <v>0</v>
      </c>
      <c r="I209" s="97">
        <f t="shared" ref="I209:I218" si="238">-IF(ISNA(VLOOKUP($B209,Indy_pivot,2,FALSE)),0,VLOOKUP($B209,Indy_pivot,2,FALSE))</f>
        <v>-142.38999999999999</v>
      </c>
      <c r="J209" s="97">
        <f t="shared" ref="J209:J218" si="239">-IF(ISNA(VLOOKUP($B209,NonPar,5,FALSE)),0,VLOOKUP($B209,NonPar,5,FALSE))</f>
        <v>0</v>
      </c>
      <c r="K209" s="64">
        <f t="shared" ref="K209:K218" si="240">$G209+$H209+$I209+$J209</f>
        <v>2666.614</v>
      </c>
      <c r="L209" s="98">
        <f t="shared" ref="L209:L218" si="241">K209*$D$16</f>
        <v>0</v>
      </c>
      <c r="M209" s="99" t="str">
        <f t="shared" ref="M209:M218" si="242">IF(K209=0,"",IF(K209&lt;$W$16,"Yes",""))</f>
        <v/>
      </c>
      <c r="N209" s="67" t="str">
        <f t="shared" ref="N209:N218" si="243">IF(K209=0,"",IF(K209&lt;$W$16,$W$16-K209,""))</f>
        <v/>
      </c>
      <c r="O209" s="71" t="str">
        <f t="shared" ref="O209:O218" si="244">IF(K209=0,"",IF(K209&lt;$M$16,(K209+N209)*$Q$16,""))</f>
        <v/>
      </c>
      <c r="P209" s="95" t="str">
        <f t="shared" ref="P209:P218" si="245">IF(K209=0,"",IF(K209&lt;$W$16,(K209+N209),""))</f>
        <v/>
      </c>
      <c r="Q209" s="70">
        <f t="shared" ref="Q209:Q218" si="246">MAX(O209,(K209*$Q$16))</f>
        <v>0</v>
      </c>
      <c r="R209" s="100">
        <f t="shared" ref="R209:R218" si="247">IF(Q209=0,0,(Q209-L209))</f>
        <v>0</v>
      </c>
      <c r="S209" s="101" t="str">
        <f t="shared" ref="S209:S218" si="248">IF(R209=0,"",(R209/L209))</f>
        <v/>
      </c>
      <c r="U209" s="64">
        <f t="shared" ref="U209:U218" si="249">$G209+$H209+$I209+$J209</f>
        <v>2666.614</v>
      </c>
      <c r="V209" s="98">
        <f t="shared" ref="V209:V218" si="250">U209*$E$16</f>
        <v>1779072.8682467309</v>
      </c>
      <c r="W209" s="99" t="str">
        <f t="shared" ref="W209:W218" si="251">IF(U209=0,"",IF(U209&lt;$W$16,"Yes",""))</f>
        <v/>
      </c>
      <c r="X209" s="67">
        <f t="shared" ref="X209:X218" si="252">IF(U209=0,0,IF(U209&lt;$W$16,$W$16-U209,0))</f>
        <v>0</v>
      </c>
      <c r="Y209" s="71" t="str">
        <f t="shared" ref="Y209:Y218" si="253">IF(U209=0,"",IF(U209&lt;$W$16,(U209+X209)*$AA$16,""))</f>
        <v/>
      </c>
      <c r="Z209" s="95" t="str">
        <f t="shared" ref="Z209:Z218" si="254">IF(U209=0,"",IF(U209&lt;$W$16,(U209+X209),""))</f>
        <v/>
      </c>
      <c r="AA209" s="70">
        <f t="shared" ref="AA209:AA218" si="255">MAX(Y209,(U209*$AA$16))</f>
        <v>1844163.2300972964</v>
      </c>
      <c r="AB209" s="100">
        <f t="shared" ref="AB209:AB218" si="256">IF(AA209=0,"",(AA209-V209))</f>
        <v>65090.361850565532</v>
      </c>
      <c r="AC209" s="101">
        <f t="shared" ref="AC209:AC218" si="257">IF(AB209="","",(AB209/V209))</f>
        <v>3.6586675572604185E-2</v>
      </c>
      <c r="AD209" s="71">
        <f t="shared" ref="AD209:AD218" si="258">IF(AA209=0,0,(U209+X209)/$AA$14)*$E$13</f>
        <v>0</v>
      </c>
      <c r="AE209" s="70">
        <f t="shared" ref="AE209:AE218" si="259">AA209+AD209</f>
        <v>1844163.2300972964</v>
      </c>
      <c r="AG209" s="17"/>
      <c r="AH209" s="17"/>
    </row>
    <row r="210" spans="2:34" x14ac:dyDescent="0.2">
      <c r="B210" s="95">
        <v>2055</v>
      </c>
      <c r="C210" s="71" t="s">
        <v>292</v>
      </c>
      <c r="D210" s="95" t="s">
        <v>41</v>
      </c>
      <c r="E210" s="96">
        <f t="shared" si="234"/>
        <v>5676.2485999999999</v>
      </c>
      <c r="F210" s="96">
        <f t="shared" si="235"/>
        <v>270.77249999999998</v>
      </c>
      <c r="G210" s="64">
        <f t="shared" si="236"/>
        <v>5947.0210999999999</v>
      </c>
      <c r="H210" s="97">
        <f t="shared" si="237"/>
        <v>0</v>
      </c>
      <c r="I210" s="97">
        <f t="shared" si="238"/>
        <v>-153.41</v>
      </c>
      <c r="J210" s="97">
        <f t="shared" si="239"/>
        <v>0</v>
      </c>
      <c r="K210" s="64">
        <f t="shared" si="240"/>
        <v>5793.6111000000001</v>
      </c>
      <c r="L210" s="98">
        <f t="shared" si="241"/>
        <v>0</v>
      </c>
      <c r="M210" s="99" t="str">
        <f t="shared" si="242"/>
        <v/>
      </c>
      <c r="N210" s="67" t="str">
        <f t="shared" si="243"/>
        <v/>
      </c>
      <c r="O210" s="71" t="str">
        <f t="shared" si="244"/>
        <v/>
      </c>
      <c r="P210" s="95" t="str">
        <f t="shared" si="245"/>
        <v/>
      </c>
      <c r="Q210" s="70">
        <f t="shared" si="246"/>
        <v>0</v>
      </c>
      <c r="R210" s="100">
        <f t="shared" si="247"/>
        <v>0</v>
      </c>
      <c r="S210" s="101" t="str">
        <f t="shared" si="248"/>
        <v/>
      </c>
      <c r="U210" s="64">
        <f t="shared" si="249"/>
        <v>5793.6111000000001</v>
      </c>
      <c r="V210" s="98">
        <f t="shared" si="250"/>
        <v>3865297.4585684682</v>
      </c>
      <c r="W210" s="99" t="str">
        <f t="shared" si="251"/>
        <v/>
      </c>
      <c r="X210" s="67">
        <f t="shared" si="252"/>
        <v>0</v>
      </c>
      <c r="Y210" s="71" t="str">
        <f t="shared" si="253"/>
        <v/>
      </c>
      <c r="Z210" s="95" t="str">
        <f t="shared" si="254"/>
        <v/>
      </c>
      <c r="AA210" s="70">
        <f t="shared" si="255"/>
        <v>4006715.8426767243</v>
      </c>
      <c r="AB210" s="100">
        <f t="shared" si="256"/>
        <v>141418.38410825608</v>
      </c>
      <c r="AC210" s="101">
        <f t="shared" si="257"/>
        <v>3.6586675572604206E-2</v>
      </c>
      <c r="AD210" s="71">
        <f t="shared" si="258"/>
        <v>0</v>
      </c>
      <c r="AE210" s="70">
        <f t="shared" si="259"/>
        <v>4006715.8426767243</v>
      </c>
      <c r="AG210" s="17"/>
      <c r="AH210" s="17"/>
    </row>
    <row r="211" spans="2:34" x14ac:dyDescent="0.2">
      <c r="B211" s="95">
        <v>2242</v>
      </c>
      <c r="C211" s="71" t="s">
        <v>310</v>
      </c>
      <c r="D211" s="95" t="s">
        <v>137</v>
      </c>
      <c r="E211" s="96">
        <f t="shared" si="234"/>
        <v>14936.785</v>
      </c>
      <c r="F211" s="96">
        <f t="shared" si="235"/>
        <v>289.01749999999998</v>
      </c>
      <c r="G211" s="64">
        <f t="shared" si="236"/>
        <v>15225.8025</v>
      </c>
      <c r="H211" s="97">
        <f t="shared" si="237"/>
        <v>0</v>
      </c>
      <c r="I211" s="97">
        <f t="shared" si="238"/>
        <v>0</v>
      </c>
      <c r="J211" s="97">
        <f t="shared" si="239"/>
        <v>0</v>
      </c>
      <c r="K211" s="64">
        <f t="shared" si="240"/>
        <v>15225.8025</v>
      </c>
      <c r="L211" s="98">
        <f t="shared" si="241"/>
        <v>0</v>
      </c>
      <c r="M211" s="99" t="str">
        <f t="shared" si="242"/>
        <v/>
      </c>
      <c r="N211" s="67" t="str">
        <f t="shared" si="243"/>
        <v/>
      </c>
      <c r="O211" s="71" t="str">
        <f t="shared" si="244"/>
        <v/>
      </c>
      <c r="P211" s="95" t="str">
        <f t="shared" si="245"/>
        <v/>
      </c>
      <c r="Q211" s="70">
        <f t="shared" si="246"/>
        <v>0</v>
      </c>
      <c r="R211" s="100">
        <f t="shared" si="247"/>
        <v>0</v>
      </c>
      <c r="S211" s="101" t="str">
        <f t="shared" si="248"/>
        <v/>
      </c>
      <c r="U211" s="64">
        <f t="shared" si="249"/>
        <v>15225.8025</v>
      </c>
      <c r="V211" s="98">
        <f t="shared" si="250"/>
        <v>10158130.169958323</v>
      </c>
      <c r="W211" s="99" t="str">
        <f t="shared" si="251"/>
        <v/>
      </c>
      <c r="X211" s="67">
        <f t="shared" si="252"/>
        <v>0</v>
      </c>
      <c r="Y211" s="71" t="str">
        <f t="shared" si="253"/>
        <v/>
      </c>
      <c r="Z211" s="95" t="str">
        <f t="shared" si="254"/>
        <v/>
      </c>
      <c r="AA211" s="70">
        <f t="shared" si="255"/>
        <v>10529782.382910872</v>
      </c>
      <c r="AB211" s="100">
        <f t="shared" si="256"/>
        <v>371652.21295254864</v>
      </c>
      <c r="AC211" s="101">
        <f t="shared" si="257"/>
        <v>3.6586675572604269E-2</v>
      </c>
      <c r="AD211" s="71">
        <f t="shared" si="258"/>
        <v>0</v>
      </c>
      <c r="AE211" s="70">
        <f t="shared" si="259"/>
        <v>10529782.382910872</v>
      </c>
      <c r="AG211" s="17"/>
      <c r="AH211" s="17"/>
    </row>
    <row r="212" spans="2:34" x14ac:dyDescent="0.2">
      <c r="B212" s="95">
        <v>2197</v>
      </c>
      <c r="C212" s="71" t="s">
        <v>305</v>
      </c>
      <c r="D212" s="95" t="s">
        <v>222</v>
      </c>
      <c r="E212" s="96">
        <f t="shared" si="234"/>
        <v>2650.0344</v>
      </c>
      <c r="F212" s="96">
        <f t="shared" si="235"/>
        <v>97.4</v>
      </c>
      <c r="G212" s="64">
        <f t="shared" si="236"/>
        <v>2747.4344000000001</v>
      </c>
      <c r="H212" s="97">
        <f t="shared" si="237"/>
        <v>0</v>
      </c>
      <c r="I212" s="97">
        <f t="shared" si="238"/>
        <v>0</v>
      </c>
      <c r="J212" s="97">
        <f t="shared" si="239"/>
        <v>0</v>
      </c>
      <c r="K212" s="64">
        <f t="shared" si="240"/>
        <v>2747.4344000000001</v>
      </c>
      <c r="L212" s="98">
        <f t="shared" si="241"/>
        <v>0</v>
      </c>
      <c r="M212" s="99" t="str">
        <f t="shared" si="242"/>
        <v/>
      </c>
      <c r="N212" s="67" t="str">
        <f t="shared" si="243"/>
        <v/>
      </c>
      <c r="O212" s="71" t="str">
        <f t="shared" si="244"/>
        <v/>
      </c>
      <c r="P212" s="95" t="str">
        <f t="shared" si="245"/>
        <v/>
      </c>
      <c r="Q212" s="70">
        <f t="shared" si="246"/>
        <v>0</v>
      </c>
      <c r="R212" s="100">
        <f t="shared" si="247"/>
        <v>0</v>
      </c>
      <c r="S212" s="101" t="str">
        <f t="shared" si="248"/>
        <v/>
      </c>
      <c r="U212" s="64">
        <f t="shared" si="249"/>
        <v>2747.4344000000001</v>
      </c>
      <c r="V212" s="98">
        <f t="shared" si="250"/>
        <v>1832993.4509935582</v>
      </c>
      <c r="W212" s="99" t="str">
        <f t="shared" si="251"/>
        <v/>
      </c>
      <c r="X212" s="67">
        <f t="shared" si="252"/>
        <v>0</v>
      </c>
      <c r="Y212" s="71" t="str">
        <f t="shared" si="253"/>
        <v/>
      </c>
      <c r="Z212" s="95" t="str">
        <f t="shared" si="254"/>
        <v/>
      </c>
      <c r="AA212" s="70">
        <f t="shared" si="255"/>
        <v>1900056.5877117678</v>
      </c>
      <c r="AB212" s="100">
        <f t="shared" si="256"/>
        <v>67063.1367182096</v>
      </c>
      <c r="AC212" s="101">
        <f t="shared" si="257"/>
        <v>3.6586675572604262E-2</v>
      </c>
      <c r="AD212" s="71">
        <f t="shared" si="258"/>
        <v>0</v>
      </c>
      <c r="AE212" s="70">
        <f t="shared" si="259"/>
        <v>1900056.5877117678</v>
      </c>
      <c r="AG212" s="17"/>
      <c r="AH212" s="17"/>
    </row>
    <row r="213" spans="2:34" x14ac:dyDescent="0.2">
      <c r="B213" s="95">
        <v>2222</v>
      </c>
      <c r="C213" s="71" t="s">
        <v>308</v>
      </c>
      <c r="D213" s="95" t="s">
        <v>223</v>
      </c>
      <c r="E213" s="96">
        <f t="shared" si="234"/>
        <v>26.58</v>
      </c>
      <c r="F213" s="96">
        <f t="shared" si="235"/>
        <v>0</v>
      </c>
      <c r="G213" s="64">
        <f t="shared" si="236"/>
        <v>26.58</v>
      </c>
      <c r="H213" s="97">
        <f t="shared" si="237"/>
        <v>0</v>
      </c>
      <c r="I213" s="97">
        <f t="shared" si="238"/>
        <v>0</v>
      </c>
      <c r="J213" s="97">
        <f t="shared" si="239"/>
        <v>0</v>
      </c>
      <c r="K213" s="64">
        <f t="shared" si="240"/>
        <v>26.58</v>
      </c>
      <c r="L213" s="98">
        <f t="shared" si="241"/>
        <v>0</v>
      </c>
      <c r="M213" s="99" t="str">
        <f t="shared" si="242"/>
        <v>Yes</v>
      </c>
      <c r="N213" s="67">
        <f t="shared" si="243"/>
        <v>23.42</v>
      </c>
      <c r="O213" s="71">
        <f t="shared" si="244"/>
        <v>0</v>
      </c>
      <c r="P213" s="95">
        <f t="shared" si="245"/>
        <v>50</v>
      </c>
      <c r="Q213" s="70">
        <f t="shared" si="246"/>
        <v>0</v>
      </c>
      <c r="R213" s="100">
        <f t="shared" si="247"/>
        <v>0</v>
      </c>
      <c r="S213" s="101" t="str">
        <f t="shared" si="248"/>
        <v/>
      </c>
      <c r="U213" s="64">
        <f t="shared" si="249"/>
        <v>26.58</v>
      </c>
      <c r="V213" s="98">
        <f t="shared" si="250"/>
        <v>17733.25904611545</v>
      </c>
      <c r="W213" s="99" t="str">
        <f t="shared" si="251"/>
        <v>Yes</v>
      </c>
      <c r="X213" s="67">
        <f t="shared" si="252"/>
        <v>23.42</v>
      </c>
      <c r="Y213" s="71">
        <f t="shared" si="253"/>
        <v>34578.743494508322</v>
      </c>
      <c r="Z213" s="95">
        <f t="shared" si="254"/>
        <v>50</v>
      </c>
      <c r="AA213" s="70">
        <f t="shared" si="255"/>
        <v>34578.743494508322</v>
      </c>
      <c r="AB213" s="100">
        <f t="shared" si="256"/>
        <v>16845.484448392872</v>
      </c>
      <c r="AC213" s="101">
        <f t="shared" si="257"/>
        <v>0.94993731296577155</v>
      </c>
      <c r="AD213" s="71">
        <f t="shared" si="258"/>
        <v>0</v>
      </c>
      <c r="AE213" s="70">
        <f t="shared" si="259"/>
        <v>34578.743494508322</v>
      </c>
      <c r="AG213" s="17"/>
      <c r="AH213" s="17"/>
    </row>
    <row r="214" spans="2:34" x14ac:dyDescent="0.2">
      <c r="B214" s="95">
        <v>2210</v>
      </c>
      <c r="C214" s="71" t="s">
        <v>306</v>
      </c>
      <c r="D214" s="95" t="s">
        <v>224</v>
      </c>
      <c r="E214" s="96">
        <f t="shared" si="234"/>
        <v>111.60339999999999</v>
      </c>
      <c r="F214" s="96">
        <f t="shared" si="235"/>
        <v>1.26</v>
      </c>
      <c r="G214" s="64">
        <f t="shared" si="236"/>
        <v>112.8634</v>
      </c>
      <c r="H214" s="97">
        <f t="shared" si="237"/>
        <v>0</v>
      </c>
      <c r="I214" s="97">
        <f t="shared" si="238"/>
        <v>0</v>
      </c>
      <c r="J214" s="97">
        <f t="shared" si="239"/>
        <v>0</v>
      </c>
      <c r="K214" s="64">
        <f t="shared" si="240"/>
        <v>112.8634</v>
      </c>
      <c r="L214" s="98">
        <f t="shared" si="241"/>
        <v>0</v>
      </c>
      <c r="M214" s="99" t="str">
        <f t="shared" si="242"/>
        <v/>
      </c>
      <c r="N214" s="67" t="str">
        <f t="shared" si="243"/>
        <v/>
      </c>
      <c r="O214" s="71" t="str">
        <f t="shared" si="244"/>
        <v/>
      </c>
      <c r="P214" s="95" t="str">
        <f t="shared" si="245"/>
        <v/>
      </c>
      <c r="Q214" s="70">
        <f t="shared" si="246"/>
        <v>0</v>
      </c>
      <c r="R214" s="100">
        <f t="shared" si="247"/>
        <v>0</v>
      </c>
      <c r="S214" s="101" t="str">
        <f t="shared" si="248"/>
        <v/>
      </c>
      <c r="U214" s="64">
        <f t="shared" si="249"/>
        <v>112.8634</v>
      </c>
      <c r="V214" s="98">
        <f t="shared" si="250"/>
        <v>75298.566930976172</v>
      </c>
      <c r="W214" s="99" t="str">
        <f t="shared" si="251"/>
        <v/>
      </c>
      <c r="X214" s="67">
        <f t="shared" si="252"/>
        <v>0</v>
      </c>
      <c r="Y214" s="71" t="str">
        <f t="shared" si="253"/>
        <v/>
      </c>
      <c r="Z214" s="95" t="str">
        <f t="shared" si="254"/>
        <v/>
      </c>
      <c r="AA214" s="70">
        <f t="shared" si="255"/>
        <v>78053.491170361813</v>
      </c>
      <c r="AB214" s="100">
        <f t="shared" si="256"/>
        <v>2754.9242393856402</v>
      </c>
      <c r="AC214" s="101">
        <f t="shared" si="257"/>
        <v>3.6586675572604095E-2</v>
      </c>
      <c r="AD214" s="71">
        <f t="shared" si="258"/>
        <v>0</v>
      </c>
      <c r="AE214" s="70">
        <f t="shared" si="259"/>
        <v>78053.491170361813</v>
      </c>
      <c r="AG214" s="17"/>
      <c r="AH214" s="17"/>
    </row>
    <row r="215" spans="2:34" x14ac:dyDescent="0.2">
      <c r="B215" s="95">
        <v>2204</v>
      </c>
      <c r="C215" s="71" t="s">
        <v>306</v>
      </c>
      <c r="D215" s="95" t="s">
        <v>91</v>
      </c>
      <c r="E215" s="96">
        <f t="shared" si="234"/>
        <v>1744.095</v>
      </c>
      <c r="F215" s="96">
        <f t="shared" si="235"/>
        <v>68.78</v>
      </c>
      <c r="G215" s="64">
        <f t="shared" si="236"/>
        <v>1812.875</v>
      </c>
      <c r="H215" s="97">
        <f t="shared" si="237"/>
        <v>0</v>
      </c>
      <c r="I215" s="97">
        <f t="shared" si="238"/>
        <v>0</v>
      </c>
      <c r="J215" s="97">
        <f t="shared" si="239"/>
        <v>0</v>
      </c>
      <c r="K215" s="64">
        <f t="shared" si="240"/>
        <v>1812.875</v>
      </c>
      <c r="L215" s="98">
        <f t="shared" si="241"/>
        <v>0</v>
      </c>
      <c r="M215" s="99" t="str">
        <f t="shared" si="242"/>
        <v/>
      </c>
      <c r="N215" s="67" t="str">
        <f t="shared" si="243"/>
        <v/>
      </c>
      <c r="O215" s="71" t="str">
        <f t="shared" si="244"/>
        <v/>
      </c>
      <c r="P215" s="95" t="str">
        <f t="shared" si="245"/>
        <v/>
      </c>
      <c r="Q215" s="70">
        <f t="shared" si="246"/>
        <v>0</v>
      </c>
      <c r="R215" s="100">
        <f t="shared" si="247"/>
        <v>0</v>
      </c>
      <c r="S215" s="101" t="str">
        <f t="shared" si="248"/>
        <v/>
      </c>
      <c r="U215" s="64">
        <f t="shared" si="249"/>
        <v>1812.875</v>
      </c>
      <c r="V215" s="98">
        <f t="shared" si="250"/>
        <v>1209487.6596398251</v>
      </c>
      <c r="W215" s="99" t="str">
        <f t="shared" si="251"/>
        <v/>
      </c>
      <c r="X215" s="67">
        <f t="shared" si="252"/>
        <v>0</v>
      </c>
      <c r="Y215" s="71" t="str">
        <f t="shared" si="253"/>
        <v/>
      </c>
      <c r="Z215" s="95" t="str">
        <f t="shared" si="254"/>
        <v/>
      </c>
      <c r="AA215" s="70">
        <f t="shared" si="255"/>
        <v>1253738.7922521357</v>
      </c>
      <c r="AB215" s="100">
        <f t="shared" si="256"/>
        <v>44251.132612310583</v>
      </c>
      <c r="AC215" s="101">
        <f t="shared" si="257"/>
        <v>3.6586675572604178E-2</v>
      </c>
      <c r="AD215" s="71">
        <f t="shared" si="258"/>
        <v>0</v>
      </c>
      <c r="AE215" s="70">
        <f t="shared" si="259"/>
        <v>1253738.7922521357</v>
      </c>
      <c r="AG215" s="17"/>
      <c r="AH215" s="17"/>
    </row>
    <row r="216" spans="2:34" x14ac:dyDescent="0.2">
      <c r="B216" s="95">
        <v>2213</v>
      </c>
      <c r="C216" s="71" t="s">
        <v>307</v>
      </c>
      <c r="D216" s="95" t="s">
        <v>118</v>
      </c>
      <c r="E216" s="96">
        <f t="shared" si="234"/>
        <v>464.1671</v>
      </c>
      <c r="F216" s="96">
        <f t="shared" si="235"/>
        <v>10.78</v>
      </c>
      <c r="G216" s="64">
        <f t="shared" si="236"/>
        <v>474.94709999999998</v>
      </c>
      <c r="H216" s="97">
        <f t="shared" si="237"/>
        <v>0</v>
      </c>
      <c r="I216" s="97">
        <f t="shared" si="238"/>
        <v>0</v>
      </c>
      <c r="J216" s="97">
        <f t="shared" si="239"/>
        <v>0</v>
      </c>
      <c r="K216" s="64">
        <f t="shared" si="240"/>
        <v>474.94709999999998</v>
      </c>
      <c r="L216" s="98">
        <f t="shared" si="241"/>
        <v>0</v>
      </c>
      <c r="M216" s="99" t="str">
        <f t="shared" si="242"/>
        <v/>
      </c>
      <c r="N216" s="67" t="str">
        <f t="shared" si="243"/>
        <v/>
      </c>
      <c r="O216" s="71" t="str">
        <f t="shared" si="244"/>
        <v/>
      </c>
      <c r="P216" s="95" t="str">
        <f t="shared" si="245"/>
        <v/>
      </c>
      <c r="Q216" s="70">
        <f t="shared" si="246"/>
        <v>0</v>
      </c>
      <c r="R216" s="100">
        <f t="shared" si="247"/>
        <v>0</v>
      </c>
      <c r="S216" s="101" t="str">
        <f t="shared" si="248"/>
        <v/>
      </c>
      <c r="U216" s="64">
        <f t="shared" si="249"/>
        <v>474.94709999999998</v>
      </c>
      <c r="V216" s="98">
        <f t="shared" si="250"/>
        <v>316868.32044775394</v>
      </c>
      <c r="W216" s="99" t="str">
        <f t="shared" si="251"/>
        <v/>
      </c>
      <c r="X216" s="67">
        <f t="shared" si="252"/>
        <v>0</v>
      </c>
      <c r="Y216" s="71" t="str">
        <f t="shared" si="253"/>
        <v/>
      </c>
      <c r="Z216" s="95" t="str">
        <f t="shared" si="254"/>
        <v/>
      </c>
      <c r="AA216" s="70">
        <f t="shared" si="255"/>
        <v>328461.47888721188</v>
      </c>
      <c r="AB216" s="100">
        <f t="shared" si="256"/>
        <v>11593.15843945794</v>
      </c>
      <c r="AC216" s="101">
        <f t="shared" si="257"/>
        <v>3.6586675572604144E-2</v>
      </c>
      <c r="AD216" s="71">
        <f t="shared" si="258"/>
        <v>0</v>
      </c>
      <c r="AE216" s="70">
        <f t="shared" si="259"/>
        <v>328461.47888721188</v>
      </c>
      <c r="AG216" s="17"/>
      <c r="AH216" s="17"/>
    </row>
    <row r="217" spans="2:34" x14ac:dyDescent="0.2">
      <c r="B217" s="95">
        <v>2116</v>
      </c>
      <c r="C217" s="71" t="s">
        <v>298</v>
      </c>
      <c r="D217" s="95" t="s">
        <v>226</v>
      </c>
      <c r="E217" s="96">
        <f t="shared" si="234"/>
        <v>1206.6352999999999</v>
      </c>
      <c r="F217" s="96">
        <f t="shared" si="235"/>
        <v>59</v>
      </c>
      <c r="G217" s="64">
        <f t="shared" si="236"/>
        <v>1265.6352999999999</v>
      </c>
      <c r="H217" s="97">
        <f t="shared" si="237"/>
        <v>0</v>
      </c>
      <c r="I217" s="97">
        <f t="shared" si="238"/>
        <v>0</v>
      </c>
      <c r="J217" s="97">
        <f t="shared" si="239"/>
        <v>0</v>
      </c>
      <c r="K217" s="64">
        <f t="shared" si="240"/>
        <v>1265.6352999999999</v>
      </c>
      <c r="L217" s="98">
        <f t="shared" si="241"/>
        <v>0</v>
      </c>
      <c r="M217" s="99" t="str">
        <f t="shared" si="242"/>
        <v/>
      </c>
      <c r="N217" s="67" t="str">
        <f t="shared" si="243"/>
        <v/>
      </c>
      <c r="O217" s="71" t="str">
        <f t="shared" si="244"/>
        <v/>
      </c>
      <c r="P217" s="95" t="str">
        <f t="shared" si="245"/>
        <v/>
      </c>
      <c r="Q217" s="70">
        <f t="shared" si="246"/>
        <v>0</v>
      </c>
      <c r="R217" s="100">
        <f t="shared" si="247"/>
        <v>0</v>
      </c>
      <c r="S217" s="101" t="str">
        <f t="shared" si="248"/>
        <v/>
      </c>
      <c r="U217" s="64">
        <f t="shared" si="249"/>
        <v>1265.6352999999999</v>
      </c>
      <c r="V217" s="98">
        <f t="shared" si="250"/>
        <v>844388.21041414759</v>
      </c>
      <c r="W217" s="99" t="str">
        <f t="shared" si="251"/>
        <v/>
      </c>
      <c r="X217" s="67">
        <f t="shared" si="252"/>
        <v>0</v>
      </c>
      <c r="Y217" s="71" t="str">
        <f t="shared" si="253"/>
        <v/>
      </c>
      <c r="Z217" s="95" t="str">
        <f t="shared" si="254"/>
        <v/>
      </c>
      <c r="AA217" s="70">
        <f t="shared" si="255"/>
        <v>875281.56792590173</v>
      </c>
      <c r="AB217" s="100">
        <f t="shared" si="256"/>
        <v>30893.357511754148</v>
      </c>
      <c r="AC217" s="101">
        <f t="shared" si="257"/>
        <v>3.6586675572604054E-2</v>
      </c>
      <c r="AD217" s="71">
        <f t="shared" si="258"/>
        <v>0</v>
      </c>
      <c r="AE217" s="70">
        <f t="shared" si="259"/>
        <v>875281.56792590173</v>
      </c>
      <c r="AG217" s="17"/>
      <c r="AH217" s="17"/>
    </row>
    <row r="218" spans="2:34" x14ac:dyDescent="0.2">
      <c r="B218" s="95">
        <v>1947</v>
      </c>
      <c r="C218" s="71" t="s">
        <v>280</v>
      </c>
      <c r="D218" s="95" t="s">
        <v>124</v>
      </c>
      <c r="E218" s="96">
        <f t="shared" si="234"/>
        <v>751.2962</v>
      </c>
      <c r="F218" s="96">
        <f t="shared" si="235"/>
        <v>24.5425</v>
      </c>
      <c r="G218" s="64">
        <f t="shared" si="236"/>
        <v>775.83870000000002</v>
      </c>
      <c r="H218" s="97">
        <f t="shared" si="237"/>
        <v>0</v>
      </c>
      <c r="I218" s="97">
        <f t="shared" si="238"/>
        <v>0</v>
      </c>
      <c r="J218" s="97">
        <f t="shared" si="239"/>
        <v>0</v>
      </c>
      <c r="K218" s="64">
        <f t="shared" si="240"/>
        <v>775.83870000000002</v>
      </c>
      <c r="L218" s="98">
        <f t="shared" si="241"/>
        <v>0</v>
      </c>
      <c r="M218" s="99" t="str">
        <f t="shared" si="242"/>
        <v/>
      </c>
      <c r="N218" s="67" t="str">
        <f t="shared" si="243"/>
        <v/>
      </c>
      <c r="O218" s="71" t="str">
        <f t="shared" si="244"/>
        <v/>
      </c>
      <c r="P218" s="95" t="str">
        <f t="shared" si="245"/>
        <v/>
      </c>
      <c r="Q218" s="70">
        <f t="shared" si="246"/>
        <v>0</v>
      </c>
      <c r="R218" s="100">
        <f t="shared" si="247"/>
        <v>0</v>
      </c>
      <c r="S218" s="101" t="str">
        <f t="shared" si="248"/>
        <v/>
      </c>
      <c r="U218" s="64">
        <f t="shared" si="249"/>
        <v>775.83870000000002</v>
      </c>
      <c r="V218" s="98">
        <f t="shared" si="250"/>
        <v>517612.81584279356</v>
      </c>
      <c r="W218" s="99" t="str">
        <f t="shared" si="251"/>
        <v/>
      </c>
      <c r="X218" s="67">
        <f t="shared" si="252"/>
        <v>0</v>
      </c>
      <c r="Y218" s="71" t="str">
        <f t="shared" si="253"/>
        <v/>
      </c>
      <c r="Z218" s="95" t="str">
        <f t="shared" si="254"/>
        <v/>
      </c>
      <c r="AA218" s="70">
        <f t="shared" si="255"/>
        <v>536550.54800825589</v>
      </c>
      <c r="AB218" s="100">
        <f t="shared" si="256"/>
        <v>18937.732165462337</v>
      </c>
      <c r="AC218" s="101">
        <f t="shared" si="257"/>
        <v>3.658667557260406E-2</v>
      </c>
      <c r="AD218" s="71">
        <f t="shared" si="258"/>
        <v>0</v>
      </c>
      <c r="AE218" s="70">
        <f t="shared" si="259"/>
        <v>536550.54800825589</v>
      </c>
      <c r="AG218" s="17"/>
      <c r="AH218" s="17"/>
    </row>
    <row r="219" spans="2:34" x14ac:dyDescent="0.2">
      <c r="B219" s="7">
        <v>3229</v>
      </c>
      <c r="C219" s="7" t="s">
        <v>295</v>
      </c>
      <c r="D219" s="7" t="s">
        <v>320</v>
      </c>
      <c r="E219" s="96"/>
      <c r="F219" s="96"/>
      <c r="G219" s="64"/>
      <c r="H219" s="97"/>
      <c r="I219" s="97"/>
      <c r="J219" s="97"/>
      <c r="K219" s="64"/>
      <c r="L219" s="98"/>
      <c r="M219" s="99"/>
      <c r="N219" s="67"/>
      <c r="O219" s="71"/>
      <c r="P219" s="95"/>
      <c r="Q219" s="70"/>
      <c r="R219" s="100"/>
      <c r="S219" s="101"/>
      <c r="U219" s="64"/>
      <c r="V219" s="98"/>
      <c r="W219" s="99"/>
      <c r="X219" s="67"/>
      <c r="Y219" s="71"/>
      <c r="Z219" s="95"/>
      <c r="AA219" s="70"/>
      <c r="AB219" s="100"/>
      <c r="AC219" s="101"/>
      <c r="AD219" s="71"/>
      <c r="AE219" s="70">
        <v>151693.19118549896</v>
      </c>
      <c r="AG219" s="17"/>
      <c r="AH219" s="17"/>
    </row>
    <row r="220" spans="2:34" x14ac:dyDescent="0.2">
      <c r="B220" s="7">
        <v>5250</v>
      </c>
      <c r="C220" s="7" t="s">
        <v>309</v>
      </c>
      <c r="D220" s="7" t="s">
        <v>328</v>
      </c>
      <c r="E220" s="96"/>
      <c r="F220" s="96"/>
      <c r="G220" s="64"/>
      <c r="H220" s="97"/>
      <c r="I220" s="97"/>
      <c r="J220" s="97"/>
      <c r="K220" s="64"/>
      <c r="L220" s="98"/>
      <c r="M220" s="99"/>
      <c r="N220" s="67"/>
      <c r="O220" s="71"/>
      <c r="P220" s="95"/>
      <c r="Q220" s="70"/>
      <c r="R220" s="100"/>
      <c r="S220" s="101"/>
      <c r="U220" s="64"/>
      <c r="V220" s="98"/>
      <c r="W220" s="99"/>
      <c r="X220" s="67"/>
      <c r="Y220" s="71"/>
      <c r="Z220" s="95"/>
      <c r="AA220" s="70"/>
      <c r="AB220" s="100"/>
      <c r="AC220" s="101"/>
      <c r="AD220" s="71"/>
      <c r="AE220" s="70">
        <v>42054.133536545727</v>
      </c>
      <c r="AG220" s="17"/>
      <c r="AH220" s="17"/>
    </row>
    <row r="221" spans="2:34" x14ac:dyDescent="0.2">
      <c r="B221" s="95">
        <v>2220</v>
      </c>
      <c r="C221" s="71" t="s">
        <v>308</v>
      </c>
      <c r="D221" s="95" t="s">
        <v>227</v>
      </c>
      <c r="E221" s="96">
        <f>IF(ISNA(VLOOKUP($B221,SSFQ,134,FALSE)),0,VLOOKUP($B221,SSFQ,134,FALSE))</f>
        <v>318.34780000000001</v>
      </c>
      <c r="F221" s="96">
        <f>IF(ISNA(VLOOKUP($B221,SSFQ,118,FALSE)),0,VLOOKUP($B221,SSFQ,118,FALSE))*0.25</f>
        <v>11.07</v>
      </c>
      <c r="G221" s="64">
        <f>E221+F221</f>
        <v>329.4178</v>
      </c>
      <c r="H221" s="97">
        <f>-IF(ISNA(VLOOKUP($B221,Virt,5,FALSE)),0,VLOOKUP($B221,Virt,5,FALSE))</f>
        <v>0</v>
      </c>
      <c r="I221" s="97">
        <f>-IF(ISNA(VLOOKUP($B221,Indy_pivot,2,FALSE)),0,VLOOKUP($B221,Indy_pivot,2,FALSE))</f>
        <v>0</v>
      </c>
      <c r="J221" s="97">
        <f>-IF(ISNA(VLOOKUP($B221,NonPar,5,FALSE)),0,VLOOKUP($B221,NonPar,5,FALSE))</f>
        <v>0</v>
      </c>
      <c r="K221" s="64">
        <f>$G221+$H221+$I221+$J221</f>
        <v>329.4178</v>
      </c>
      <c r="L221" s="98">
        <f>K221*$D$16</f>
        <v>0</v>
      </c>
      <c r="M221" s="99" t="str">
        <f>IF(K221=0,"",IF(K221&lt;$W$16,"Yes",""))</f>
        <v/>
      </c>
      <c r="N221" s="67" t="str">
        <f>IF(K221=0,"",IF(K221&lt;$W$16,$W$16-K221,""))</f>
        <v/>
      </c>
      <c r="O221" s="71" t="str">
        <f>IF(K221=0,"",IF(K221&lt;$M$16,(K221+N221)*$Q$16,""))</f>
        <v/>
      </c>
      <c r="P221" s="95" t="str">
        <f>IF(K221=0,"",IF(K221&lt;$W$16,(K221+N221),""))</f>
        <v/>
      </c>
      <c r="Q221" s="70">
        <f>MAX(O221,(K221*$Q$16))</f>
        <v>0</v>
      </c>
      <c r="R221" s="100">
        <f>IF(Q221=0,0,(Q221-L221))</f>
        <v>0</v>
      </c>
      <c r="S221" s="101" t="str">
        <f>IF(R221=0,"",(R221/L221))</f>
        <v/>
      </c>
      <c r="U221" s="64">
        <f>$G221+$H221+$I221+$J221</f>
        <v>329.4178</v>
      </c>
      <c r="V221" s="98">
        <f>U221*$E$16</f>
        <v>219776.19194136382</v>
      </c>
      <c r="W221" s="99" t="str">
        <f>IF(U221=0,"",IF(U221&lt;$W$16,"Yes",""))</f>
        <v/>
      </c>
      <c r="X221" s="67">
        <f>IF(U221=0,0,IF(U221&lt;$W$16,$W$16-U221,0))</f>
        <v>0</v>
      </c>
      <c r="Y221" s="71" t="str">
        <f>IF(U221=0,"",IF(U221&lt;$W$16,(U221+X221)*$AA$16,""))</f>
        <v/>
      </c>
      <c r="Z221" s="95" t="str">
        <f>IF(U221=0,"",IF(U221&lt;$W$16,(U221+X221),""))</f>
        <v/>
      </c>
      <c r="AA221" s="70">
        <f>MAX(Y221,(U221*$AA$16))</f>
        <v>227817.07217450489</v>
      </c>
      <c r="AB221" s="100">
        <f>IF(AA221=0,"",(AA221-V221))</f>
        <v>8040.8802331410698</v>
      </c>
      <c r="AC221" s="101">
        <f>IF(AB221="","",(AB221/V221))</f>
        <v>3.6586675572604206E-2</v>
      </c>
      <c r="AD221" s="71">
        <f>IF(AA221=0,0,(U221+X221)/$AA$14)*$E$13</f>
        <v>0</v>
      </c>
      <c r="AE221" s="70">
        <f>AA221+AD221</f>
        <v>227817.07217450489</v>
      </c>
      <c r="AG221" s="17"/>
      <c r="AH221" s="17"/>
    </row>
    <row r="222" spans="2:34" x14ac:dyDescent="0.2">
      <c r="B222" s="95">
        <v>1936</v>
      </c>
      <c r="C222" s="71" t="s">
        <v>279</v>
      </c>
      <c r="D222" s="95" t="s">
        <v>228</v>
      </c>
      <c r="E222" s="96">
        <f>IF(ISNA(VLOOKUP($B222,SSFQ,134,FALSE)),0,VLOOKUP($B222,SSFQ,134,FALSE))</f>
        <v>1264.9012</v>
      </c>
      <c r="F222" s="96">
        <f>IF(ISNA(VLOOKUP($B222,SSFQ,118,FALSE)),0,VLOOKUP($B222,SSFQ,118,FALSE))*0.25</f>
        <v>39.5</v>
      </c>
      <c r="G222" s="64">
        <f>E222+F222</f>
        <v>1304.4012</v>
      </c>
      <c r="H222" s="97">
        <f>-IF(ISNA(VLOOKUP($B222,Virt,5,FALSE)),0,VLOOKUP($B222,Virt,5,FALSE))</f>
        <v>0</v>
      </c>
      <c r="I222" s="97">
        <f>-IF(ISNA(VLOOKUP($B222,Indy_pivot,2,FALSE)),0,VLOOKUP($B222,Indy_pivot,2,FALSE))</f>
        <v>0</v>
      </c>
      <c r="J222" s="97">
        <f>-IF(ISNA(VLOOKUP($B222,NonPar,5,FALSE)),0,VLOOKUP($B222,NonPar,5,FALSE))</f>
        <v>0</v>
      </c>
      <c r="K222" s="64">
        <f>$G222+$H222+$I222+$J222</f>
        <v>1304.4012</v>
      </c>
      <c r="L222" s="98">
        <f>K222*$D$16</f>
        <v>0</v>
      </c>
      <c r="M222" s="99" t="str">
        <f>IF(K222=0,"",IF(K222&lt;$W$16,"Yes",""))</f>
        <v/>
      </c>
      <c r="N222" s="67" t="str">
        <f>IF(K222=0,"",IF(K222&lt;$W$16,$W$16-K222,""))</f>
        <v/>
      </c>
      <c r="O222" s="71" t="str">
        <f>IF(K222=0,"",IF(K222&lt;$M$16,(K222+N222)*$Q$16,""))</f>
        <v/>
      </c>
      <c r="P222" s="95" t="str">
        <f>IF(K222=0,"",IF(K222&lt;$W$16,(K222+N222),""))</f>
        <v/>
      </c>
      <c r="Q222" s="70">
        <f>MAX(O222,(K222*$Q$16))</f>
        <v>0</v>
      </c>
      <c r="R222" s="100">
        <f>IF(Q222=0,0,(Q222-L222))</f>
        <v>0</v>
      </c>
      <c r="S222" s="101" t="str">
        <f>IF(R222=0,"",(R222/L222))</f>
        <v/>
      </c>
      <c r="U222" s="64">
        <f>$G222+$H222+$I222+$J222</f>
        <v>1304.4012</v>
      </c>
      <c r="V222" s="98">
        <f>U222*$E$16</f>
        <v>870251.48155243986</v>
      </c>
      <c r="W222" s="99" t="str">
        <f>IF(U222=0,"",IF(U222&lt;$W$16,"Yes",""))</f>
        <v/>
      </c>
      <c r="X222" s="67">
        <f>IF(U222=0,0,IF(U222&lt;$W$16,$W$16-U222,0))</f>
        <v>0</v>
      </c>
      <c r="Y222" s="71" t="str">
        <f>IF(U222=0,"",IF(U222&lt;$W$16,(U222+X222)*$AA$16,""))</f>
        <v/>
      </c>
      <c r="Z222" s="95" t="str">
        <f>IF(U222=0,"",IF(U222&lt;$W$16,(U222+X222),""))</f>
        <v/>
      </c>
      <c r="AA222" s="70">
        <f>MAX(Y222,(U222*$AA$16))</f>
        <v>902091.09017457708</v>
      </c>
      <c r="AB222" s="100">
        <f>IF(AA222=0,"",(AA222-V222))</f>
        <v>31839.608622137224</v>
      </c>
      <c r="AC222" s="101">
        <f>IF(AB222="","",(AB222/V222))</f>
        <v>3.6586675572604151E-2</v>
      </c>
      <c r="AD222" s="71">
        <f>IF(AA222=0,0,(U222+X222)/$AA$14)*$E$13</f>
        <v>0</v>
      </c>
      <c r="AE222" s="70">
        <f>AA222+AD222</f>
        <v>902091.09017457708</v>
      </c>
      <c r="AG222" s="17"/>
      <c r="AH222" s="17"/>
    </row>
    <row r="223" spans="2:34" x14ac:dyDescent="0.2">
      <c r="B223" s="95">
        <v>1922</v>
      </c>
      <c r="C223" s="71" t="s">
        <v>278</v>
      </c>
      <c r="D223" s="95" t="s">
        <v>142</v>
      </c>
      <c r="E223" s="96">
        <f>IF(ISNA(VLOOKUP($B223,SSFQ,134,FALSE)),0,VLOOKUP($B223,SSFQ,134,FALSE))</f>
        <v>11298.243200000001</v>
      </c>
      <c r="F223" s="96">
        <f>IF(ISNA(VLOOKUP($B223,SSFQ,118,FALSE)),0,VLOOKUP($B223,SSFQ,118,FALSE))*0.25</f>
        <v>128.75</v>
      </c>
      <c r="G223" s="64">
        <f>E223+F223</f>
        <v>11426.993200000001</v>
      </c>
      <c r="H223" s="97">
        <f>-IF(ISNA(VLOOKUP($B223,Virt,5,FALSE)),0,VLOOKUP($B223,Virt,5,FALSE))</f>
        <v>0</v>
      </c>
      <c r="I223" s="97">
        <f>-IF(ISNA(VLOOKUP($B223,Indy_pivot,2,FALSE)),0,VLOOKUP($B223,Indy_pivot,2,FALSE))</f>
        <v>0</v>
      </c>
      <c r="J223" s="97">
        <f>-IF(ISNA(VLOOKUP($B223,NonPar,5,FALSE)),0,VLOOKUP($B223,NonPar,5,FALSE))</f>
        <v>0</v>
      </c>
      <c r="K223" s="64">
        <f>$G223+$H223+$I223+$J223</f>
        <v>11426.993200000001</v>
      </c>
      <c r="L223" s="98">
        <f>K223*$D$16</f>
        <v>0</v>
      </c>
      <c r="M223" s="99" t="str">
        <f>IF(K223=0,"",IF(K223&lt;$W$16,"Yes",""))</f>
        <v/>
      </c>
      <c r="N223" s="67" t="str">
        <f>IF(K223=0,"",IF(K223&lt;$W$16,$W$16-K223,""))</f>
        <v/>
      </c>
      <c r="O223" s="71" t="str">
        <f>IF(K223=0,"",IF(K223&lt;$M$16,(K223+N223)*$Q$16,""))</f>
        <v/>
      </c>
      <c r="P223" s="95" t="str">
        <f>IF(K223=0,"",IF(K223&lt;$W$16,(K223+N223),""))</f>
        <v/>
      </c>
      <c r="Q223" s="70">
        <f>MAX(O223,(K223*$Q$16))</f>
        <v>0</v>
      </c>
      <c r="R223" s="100">
        <f>IF(Q223=0,0,(Q223-L223))</f>
        <v>0</v>
      </c>
      <c r="S223" s="101" t="str">
        <f>IF(R223=0,"",(R223/L223))</f>
        <v/>
      </c>
      <c r="U223" s="64">
        <f>$G223+$H223+$I223+$J223</f>
        <v>11426.993200000001</v>
      </c>
      <c r="V223" s="98">
        <f>U223*$E$16</f>
        <v>7623695.6558991633</v>
      </c>
      <c r="W223" s="99" t="str">
        <f>IF(U223=0,"",IF(U223&lt;$W$16,"Yes",""))</f>
        <v/>
      </c>
      <c r="X223" s="67">
        <f>IF(U223=0,0,IF(U223&lt;$W$16,$W$16-U223,0))</f>
        <v>0</v>
      </c>
      <c r="Y223" s="71" t="str">
        <f>IF(U223=0,"",IF(U223&lt;$W$16,(U223+X223)*$AA$16,""))</f>
        <v/>
      </c>
      <c r="Z223" s="95" t="str">
        <f>IF(U223=0,"",IF(U223&lt;$W$16,(U223+X223),""))</f>
        <v/>
      </c>
      <c r="AA223" s="70">
        <f>MAX(Y223,(U223*$AA$16))</f>
        <v>7902621.3355258182</v>
      </c>
      <c r="AB223" s="100">
        <f>IF(AA223=0,"",(AA223-V223))</f>
        <v>278925.67962665483</v>
      </c>
      <c r="AC223" s="101">
        <f>IF(AB223="","",(AB223/V223))</f>
        <v>3.658667557260422E-2</v>
      </c>
      <c r="AD223" s="71">
        <f>IF(AA223=0,0,(U223+X223)/$AA$14)*$E$13</f>
        <v>0</v>
      </c>
      <c r="AE223" s="70">
        <f>AA223+AD223</f>
        <v>7902621.3355258182</v>
      </c>
      <c r="AG223" s="17"/>
      <c r="AH223" s="17"/>
    </row>
    <row r="224" spans="2:34" x14ac:dyDescent="0.2">
      <c r="B224" s="7">
        <v>4058</v>
      </c>
      <c r="C224" s="7" t="s">
        <v>295</v>
      </c>
      <c r="D224" s="7" t="s">
        <v>321</v>
      </c>
      <c r="E224" s="96"/>
      <c r="F224" s="96"/>
      <c r="G224" s="64"/>
      <c r="H224" s="97"/>
      <c r="I224" s="97"/>
      <c r="J224" s="97"/>
      <c r="K224" s="64"/>
      <c r="L224" s="98"/>
      <c r="M224" s="99"/>
      <c r="N224" s="67"/>
      <c r="O224" s="71"/>
      <c r="P224" s="95"/>
      <c r="Q224" s="70"/>
      <c r="R224" s="100"/>
      <c r="S224" s="101"/>
      <c r="U224" s="64"/>
      <c r="V224" s="98"/>
      <c r="W224" s="99"/>
      <c r="X224" s="67"/>
      <c r="Y224" s="71"/>
      <c r="Z224" s="95"/>
      <c r="AA224" s="70"/>
      <c r="AB224" s="100"/>
      <c r="AC224" s="101"/>
      <c r="AD224" s="71"/>
      <c r="AE224" s="70">
        <v>190342.33346054467</v>
      </c>
      <c r="AG224" s="17"/>
      <c r="AH224" s="17"/>
    </row>
    <row r="225" spans="2:34" x14ac:dyDescent="0.2">
      <c r="B225" s="95">
        <v>2255</v>
      </c>
      <c r="C225" s="71" t="s">
        <v>312</v>
      </c>
      <c r="D225" s="95" t="s">
        <v>59</v>
      </c>
      <c r="E225" s="96">
        <f>IF(ISNA(VLOOKUP($B225,SSFQ,134,FALSE)),0,VLOOKUP($B225,SSFQ,134,FALSE))</f>
        <v>1091.2293</v>
      </c>
      <c r="F225" s="96">
        <f>IF(ISNA(VLOOKUP($B225,SSFQ,118,FALSE)),0,VLOOKUP($B225,SSFQ,118,FALSE))*0.25</f>
        <v>28.487500000000001</v>
      </c>
      <c r="G225" s="64">
        <f>E225+F225</f>
        <v>1119.7167999999999</v>
      </c>
      <c r="H225" s="97">
        <f>-IF(ISNA(VLOOKUP($B225,Virt,5,FALSE)),0,VLOOKUP($B225,Virt,5,FALSE))</f>
        <v>0</v>
      </c>
      <c r="I225" s="97">
        <f>-IF(ISNA(VLOOKUP($B225,Indy_pivot,2,FALSE)),0,VLOOKUP($B225,Indy_pivot,2,FALSE))</f>
        <v>0</v>
      </c>
      <c r="J225" s="97">
        <f>-IF(ISNA(VLOOKUP($B225,NonPar,5,FALSE)),0,VLOOKUP($B225,NonPar,5,FALSE))</f>
        <v>0</v>
      </c>
      <c r="K225" s="64">
        <f>$G225+$H225+$I225+$J225</f>
        <v>1119.7167999999999</v>
      </c>
      <c r="L225" s="98">
        <f>K225*$D$16</f>
        <v>0</v>
      </c>
      <c r="M225" s="99" t="str">
        <f t="shared" ref="M225:M230" si="260">IF(K225=0,"",IF(K225&lt;$W$16,"Yes",""))</f>
        <v/>
      </c>
      <c r="N225" s="67" t="str">
        <f t="shared" ref="N225:N230" si="261">IF(K225=0,"",IF(K225&lt;$W$16,$W$16-K225,""))</f>
        <v/>
      </c>
      <c r="O225" s="71" t="str">
        <f>IF(K225=0,"",IF(K225&lt;$M$16,(K225+N225)*$Q$16,""))</f>
        <v/>
      </c>
      <c r="P225" s="95" t="str">
        <f t="shared" ref="P225:P230" si="262">IF(K225=0,"",IF(K225&lt;$W$16,(K225+N225),""))</f>
        <v/>
      </c>
      <c r="Q225" s="70">
        <f>MAX(O225,(K225*$Q$16))</f>
        <v>0</v>
      </c>
      <c r="R225" s="100">
        <f t="shared" ref="R225:R230" si="263">IF(Q225=0,0,(Q225-L225))</f>
        <v>0</v>
      </c>
      <c r="S225" s="101" t="str">
        <f t="shared" ref="S225:S230" si="264">IF(R225=0,"",(R225/L225))</f>
        <v/>
      </c>
      <c r="U225" s="64">
        <f>$G225+$H225+$I225+$J225</f>
        <v>1119.7167999999999</v>
      </c>
      <c r="V225" s="98">
        <f>U225*$E$16</f>
        <v>747036.42109433573</v>
      </c>
      <c r="W225" s="99" t="str">
        <f t="shared" ref="W225:W230" si="265">IF(U225=0,"",IF(U225&lt;$W$16,"Yes",""))</f>
        <v/>
      </c>
      <c r="X225" s="67">
        <f t="shared" ref="X225:X230" si="266">IF(U225=0,0,IF(U225&lt;$W$16,$W$16-U225,0))</f>
        <v>0</v>
      </c>
      <c r="Y225" s="71" t="str">
        <f t="shared" ref="Y225:Y230" si="267">IF(U225=0,"",IF(U225&lt;$W$16,(U225+X225)*$AA$16,""))</f>
        <v/>
      </c>
      <c r="Z225" s="95" t="str">
        <f t="shared" ref="Z225:Z230" si="268">IF(U225=0,"",IF(U225&lt;$W$16,(U225+X225),""))</f>
        <v/>
      </c>
      <c r="AA225" s="70">
        <f>MAX(Y225,(U225*$AA$16))</f>
        <v>774368.00027383352</v>
      </c>
      <c r="AB225" s="100">
        <f t="shared" ref="AB225:AB230" si="269">IF(AA225=0,"",(AA225-V225))</f>
        <v>27331.579179497785</v>
      </c>
      <c r="AC225" s="101">
        <f>IF(AB225="","",(AB225/V225))</f>
        <v>3.6586675572604185E-2</v>
      </c>
      <c r="AD225" s="71">
        <f>IF(AA225=0,0,(U225+X225)/$AA$14)*$E$13</f>
        <v>0</v>
      </c>
      <c r="AE225" s="70">
        <f>AA225+AD225</f>
        <v>774368.00027383352</v>
      </c>
      <c r="AG225" s="17"/>
      <c r="AH225" s="17"/>
    </row>
    <row r="226" spans="2:34" x14ac:dyDescent="0.2">
      <c r="B226" s="95">
        <v>2002</v>
      </c>
      <c r="C226" s="71" t="s">
        <v>285</v>
      </c>
      <c r="D226" s="95" t="s">
        <v>57</v>
      </c>
      <c r="E226" s="96">
        <f>IF(ISNA(VLOOKUP($B226,SSFQ,134,FALSE)),0,VLOOKUP($B226,SSFQ,134,FALSE))</f>
        <v>1622.6732</v>
      </c>
      <c r="F226" s="96">
        <f>IF(ISNA(VLOOKUP($B226,SSFQ,118,FALSE)),0,VLOOKUP($B226,SSFQ,118,FALSE))*0.25</f>
        <v>67.072500000000005</v>
      </c>
      <c r="G226" s="64">
        <f>E226+F226</f>
        <v>1689.7456999999999</v>
      </c>
      <c r="H226" s="97">
        <f>-IF(ISNA(VLOOKUP($B226,Virt,5,FALSE)),0,VLOOKUP($B226,Virt,5,FALSE))</f>
        <v>0</v>
      </c>
      <c r="I226" s="97">
        <f>-IF(ISNA(VLOOKUP($B226,Indy_pivot,2,FALSE)),0,VLOOKUP($B226,Indy_pivot,2,FALSE))</f>
        <v>0</v>
      </c>
      <c r="J226" s="97">
        <f>-IF(ISNA(VLOOKUP($B226,NonPar,5,FALSE)),0,VLOOKUP($B226,NonPar,5,FALSE))</f>
        <v>0</v>
      </c>
      <c r="K226" s="64">
        <f>$G226+$H226+$I226+$J226</f>
        <v>1689.7456999999999</v>
      </c>
      <c r="L226" s="98">
        <f>K226*$D$16</f>
        <v>0</v>
      </c>
      <c r="M226" s="99" t="str">
        <f t="shared" si="260"/>
        <v/>
      </c>
      <c r="N226" s="67" t="str">
        <f t="shared" si="261"/>
        <v/>
      </c>
      <c r="O226" s="71" t="str">
        <f>IF(K226=0,"",IF(K226&lt;$M$16,(K226+N226)*$Q$16,""))</f>
        <v/>
      </c>
      <c r="P226" s="95" t="str">
        <f t="shared" si="262"/>
        <v/>
      </c>
      <c r="Q226" s="70">
        <f>MAX(O226,(K226*$Q$16))</f>
        <v>0</v>
      </c>
      <c r="R226" s="100">
        <f t="shared" si="263"/>
        <v>0</v>
      </c>
      <c r="S226" s="101" t="str">
        <f t="shared" si="264"/>
        <v/>
      </c>
      <c r="U226" s="64">
        <f>$G226+$H226+$I226+$J226</f>
        <v>1689.7456999999999</v>
      </c>
      <c r="V226" s="98">
        <f>U226*$E$16</f>
        <v>1127340.0383807255</v>
      </c>
      <c r="W226" s="99" t="str">
        <f t="shared" si="265"/>
        <v/>
      </c>
      <c r="X226" s="67">
        <f t="shared" si="266"/>
        <v>0</v>
      </c>
      <c r="Y226" s="71" t="str">
        <f t="shared" si="267"/>
        <v/>
      </c>
      <c r="Z226" s="95" t="str">
        <f t="shared" si="268"/>
        <v/>
      </c>
      <c r="AA226" s="70">
        <f>MAX(Y226,(U226*$AA$16))</f>
        <v>1168585.6626249682</v>
      </c>
      <c r="AB226" s="100">
        <f t="shared" si="269"/>
        <v>41245.624244242674</v>
      </c>
      <c r="AC226" s="101">
        <f>IF(AB226="","",(AB226/V226))</f>
        <v>3.6586675572604109E-2</v>
      </c>
      <c r="AD226" s="71">
        <f>IF(AA226=0,0,(U226+X226)/$AA$14)*$E$13</f>
        <v>0</v>
      </c>
      <c r="AE226" s="70">
        <f>AA226+AD226</f>
        <v>1168585.6626249682</v>
      </c>
      <c r="AG226" s="17"/>
      <c r="AH226" s="17"/>
    </row>
    <row r="227" spans="2:34" x14ac:dyDescent="0.2">
      <c r="B227" s="95">
        <v>2146</v>
      </c>
      <c r="C227" s="71" t="s">
        <v>300</v>
      </c>
      <c r="D227" s="95" t="s">
        <v>40</v>
      </c>
      <c r="E227" s="96">
        <f>IF(ISNA(VLOOKUP($B227,SSFQ,134,FALSE)),0,VLOOKUP($B227,SSFQ,134,FALSE))</f>
        <v>7488.8977999999997</v>
      </c>
      <c r="F227" s="96">
        <f>IF(ISNA(VLOOKUP($B227,SSFQ,118,FALSE)),0,VLOOKUP($B227,SSFQ,118,FALSE))*0.25</f>
        <v>413.15</v>
      </c>
      <c r="G227" s="64">
        <f>E227+F227</f>
        <v>7902.0477999999994</v>
      </c>
      <c r="H227" s="97">
        <f>-IF(ISNA(VLOOKUP($B227,Virt,5,FALSE)),0,VLOOKUP($B227,Virt,5,FALSE))</f>
        <v>0</v>
      </c>
      <c r="I227" s="97">
        <f>-IF(ISNA(VLOOKUP($B227,Indy_pivot,2,FALSE)),0,VLOOKUP($B227,Indy_pivot,2,FALSE))</f>
        <v>0</v>
      </c>
      <c r="J227" s="97">
        <f>-IF(ISNA(VLOOKUP($B227,NonPar,5,FALSE)),0,VLOOKUP($B227,NonPar,5,FALSE))</f>
        <v>0</v>
      </c>
      <c r="K227" s="64">
        <f>$G227+$H227+$I227+$J227</f>
        <v>7902.0477999999994</v>
      </c>
      <c r="L227" s="98">
        <f>K227*$D$16</f>
        <v>0</v>
      </c>
      <c r="M227" s="99" t="str">
        <f t="shared" si="260"/>
        <v/>
      </c>
      <c r="N227" s="67" t="str">
        <f t="shared" si="261"/>
        <v/>
      </c>
      <c r="O227" s="71" t="str">
        <f>IF(K227=0,"",IF(K227&lt;$M$16,(K227+N227)*$Q$16,""))</f>
        <v/>
      </c>
      <c r="P227" s="95" t="str">
        <f t="shared" si="262"/>
        <v/>
      </c>
      <c r="Q227" s="70">
        <f>MAX(O227,(K227*$Q$16))</f>
        <v>0</v>
      </c>
      <c r="R227" s="100">
        <f t="shared" si="263"/>
        <v>0</v>
      </c>
      <c r="S227" s="101" t="str">
        <f t="shared" si="264"/>
        <v/>
      </c>
      <c r="U227" s="64">
        <f>$G227+$H227+$I227+$J227</f>
        <v>7902.0477999999994</v>
      </c>
      <c r="V227" s="98">
        <f>U227*$E$16</f>
        <v>5271973.6881936304</v>
      </c>
      <c r="W227" s="99" t="str">
        <f t="shared" si="265"/>
        <v/>
      </c>
      <c r="X227" s="67">
        <f t="shared" si="266"/>
        <v>0</v>
      </c>
      <c r="Y227" s="71" t="str">
        <f t="shared" si="267"/>
        <v/>
      </c>
      <c r="Z227" s="95" t="str">
        <f t="shared" si="268"/>
        <v/>
      </c>
      <c r="AA227" s="70">
        <f>MAX(Y227,(U227*$AA$16))</f>
        <v>5464857.6791508757</v>
      </c>
      <c r="AB227" s="100">
        <f t="shared" si="269"/>
        <v>192883.99095724523</v>
      </c>
      <c r="AC227" s="101">
        <f>IF(AB227="","",(AB227/V227))</f>
        <v>3.658667557260406E-2</v>
      </c>
      <c r="AD227" s="71">
        <f>IF(AA227=0,0,(U227+X227)/$AA$14)*$E$13</f>
        <v>0</v>
      </c>
      <c r="AE227" s="70">
        <f>AA227+AD227</f>
        <v>5464857.6791508757</v>
      </c>
      <c r="AG227" s="17"/>
      <c r="AH227" s="17"/>
    </row>
    <row r="228" spans="2:34" x14ac:dyDescent="0.2">
      <c r="B228" s="95">
        <v>2251</v>
      </c>
      <c r="C228" s="71" t="s">
        <v>312</v>
      </c>
      <c r="D228" s="95" t="s">
        <v>98</v>
      </c>
      <c r="E228" s="96">
        <f>IF(ISNA(VLOOKUP($B228,SSFQ,134,FALSE)),0,VLOOKUP($B228,SSFQ,134,FALSE))</f>
        <v>1171.6360999999999</v>
      </c>
      <c r="F228" s="96">
        <f>IF(ISNA(VLOOKUP($B228,SSFQ,118,FALSE)),0,VLOOKUP($B228,SSFQ,118,FALSE))*0.25</f>
        <v>18.787500000000001</v>
      </c>
      <c r="G228" s="64">
        <f>E228+F228</f>
        <v>1190.4235999999999</v>
      </c>
      <c r="H228" s="97">
        <f>-IF(ISNA(VLOOKUP($B228,Virt,5,FALSE)),0,VLOOKUP($B228,Virt,5,FALSE))</f>
        <v>0</v>
      </c>
      <c r="I228" s="97">
        <f>-IF(ISNA(VLOOKUP($B228,Indy_pivot,2,FALSE)),0,VLOOKUP($B228,Indy_pivot,2,FALSE))</f>
        <v>0</v>
      </c>
      <c r="J228" s="97">
        <f>-IF(ISNA(VLOOKUP($B228,NonPar,5,FALSE)),0,VLOOKUP($B228,NonPar,5,FALSE))</f>
        <v>0</v>
      </c>
      <c r="K228" s="64">
        <f>$G228+$H228+$I228+$J228</f>
        <v>1190.4235999999999</v>
      </c>
      <c r="L228" s="98">
        <f>K228*$D$16</f>
        <v>0</v>
      </c>
      <c r="M228" s="99" t="str">
        <f t="shared" si="260"/>
        <v/>
      </c>
      <c r="N228" s="67" t="str">
        <f t="shared" si="261"/>
        <v/>
      </c>
      <c r="O228" s="71" t="str">
        <f>IF(K228=0,"",IF(K228&lt;$M$16,(K228+N228)*$Q$16,""))</f>
        <v/>
      </c>
      <c r="P228" s="95" t="str">
        <f t="shared" si="262"/>
        <v/>
      </c>
      <c r="Q228" s="70">
        <f>MAX(O228,(K228*$Q$16))</f>
        <v>0</v>
      </c>
      <c r="R228" s="100">
        <f t="shared" si="263"/>
        <v>0</v>
      </c>
      <c r="S228" s="101" t="str">
        <f t="shared" si="264"/>
        <v/>
      </c>
      <c r="U228" s="64">
        <f>$G228+$H228+$I228+$J228</f>
        <v>1190.4235999999999</v>
      </c>
      <c r="V228" s="98">
        <f>U228*$E$16</f>
        <v>794209.5588190112</v>
      </c>
      <c r="W228" s="99" t="str">
        <f t="shared" si="265"/>
        <v/>
      </c>
      <c r="X228" s="67">
        <f t="shared" si="266"/>
        <v>0</v>
      </c>
      <c r="Y228" s="71" t="str">
        <f t="shared" si="267"/>
        <v/>
      </c>
      <c r="Z228" s="95" t="str">
        <f t="shared" si="268"/>
        <v/>
      </c>
      <c r="AA228" s="70">
        <f>MAX(Y228,(U228*$AA$16))</f>
        <v>823267.04628418351</v>
      </c>
      <c r="AB228" s="100">
        <f t="shared" si="269"/>
        <v>29057.487465172308</v>
      </c>
      <c r="AC228" s="101">
        <f>IF(AB228="","",(AB228/V228))</f>
        <v>3.6586675572604241E-2</v>
      </c>
      <c r="AD228" s="71">
        <f>IF(AA228=0,0,(U228+X228)/$AA$14)*$E$13</f>
        <v>0</v>
      </c>
      <c r="AE228" s="70">
        <f>AA228+AD228</f>
        <v>823267.04628418351</v>
      </c>
      <c r="AG228" s="17"/>
      <c r="AH228" s="17"/>
    </row>
    <row r="229" spans="2:34" x14ac:dyDescent="0.2">
      <c r="B229" s="95">
        <v>1997</v>
      </c>
      <c r="C229" s="71" t="s">
        <v>285</v>
      </c>
      <c r="D229" s="95" t="s">
        <v>229</v>
      </c>
      <c r="E229" s="96">
        <f>IF(ISNA(VLOOKUP($B229,SSFQ,134,FALSE)),0,VLOOKUP($B229,SSFQ,134,FALSE))</f>
        <v>427.24430000000001</v>
      </c>
      <c r="F229" s="96">
        <f>IF(ISNA(VLOOKUP($B229,SSFQ,118,FALSE)),0,VLOOKUP($B229,SSFQ,118,FALSE))*0.25</f>
        <v>13.5525</v>
      </c>
      <c r="G229" s="64">
        <f>E229+F229</f>
        <v>440.79680000000002</v>
      </c>
      <c r="H229" s="97">
        <f>-IF(ISNA(VLOOKUP($B229,Virt,5,FALSE)),0,VLOOKUP($B229,Virt,5,FALSE))</f>
        <v>0</v>
      </c>
      <c r="I229" s="97">
        <f>-IF(ISNA(VLOOKUP($B229,Indy_pivot,2,FALSE)),0,VLOOKUP($B229,Indy_pivot,2,FALSE))</f>
        <v>0</v>
      </c>
      <c r="J229" s="97">
        <f>-IF(ISNA(VLOOKUP($B229,NonPar,5,FALSE)),0,VLOOKUP($B229,NonPar,5,FALSE))</f>
        <v>0</v>
      </c>
      <c r="K229" s="64">
        <f>$G229+$H229+$I229+$J229</f>
        <v>440.79680000000002</v>
      </c>
      <c r="L229" s="98">
        <f>K229*$D$16</f>
        <v>0</v>
      </c>
      <c r="M229" s="99" t="str">
        <f t="shared" si="260"/>
        <v/>
      </c>
      <c r="N229" s="67" t="str">
        <f t="shared" si="261"/>
        <v/>
      </c>
      <c r="O229" s="71" t="str">
        <f>IF(K229=0,"",IF(K229&lt;$M$16,(K229+N229)*$Q$16,""))</f>
        <v/>
      </c>
      <c r="P229" s="95" t="str">
        <f t="shared" si="262"/>
        <v/>
      </c>
      <c r="Q229" s="70">
        <f>MAX(O229,(K229*$Q$16))</f>
        <v>0</v>
      </c>
      <c r="R229" s="100">
        <f t="shared" si="263"/>
        <v>0</v>
      </c>
      <c r="S229" s="101" t="str">
        <f t="shared" si="264"/>
        <v/>
      </c>
      <c r="U229" s="64">
        <f>$G229+$H229+$I229+$J229</f>
        <v>440.79680000000002</v>
      </c>
      <c r="V229" s="98">
        <f>U229*$E$16</f>
        <v>294084.41840100614</v>
      </c>
      <c r="W229" s="99" t="str">
        <f t="shared" si="265"/>
        <v/>
      </c>
      <c r="X229" s="67">
        <f t="shared" si="266"/>
        <v>0</v>
      </c>
      <c r="Y229" s="71" t="str">
        <f t="shared" si="267"/>
        <v/>
      </c>
      <c r="Z229" s="95" t="str">
        <f t="shared" si="268"/>
        <v/>
      </c>
      <c r="AA229" s="70">
        <f>MAX(Y229,(U229*$AA$16))</f>
        <v>304843.98960800178</v>
      </c>
      <c r="AB229" s="100">
        <f t="shared" si="269"/>
        <v>10759.571206995635</v>
      </c>
      <c r="AC229" s="101">
        <f>IF(AB229="","",(AB229/V229))</f>
        <v>3.6586675572604303E-2</v>
      </c>
      <c r="AD229" s="71">
        <f>IF(AA229=0,0,(U229+X229)/$AA$14)*$E$13</f>
        <v>0</v>
      </c>
      <c r="AE229" s="70">
        <f>AA229+AD229</f>
        <v>304843.98960800178</v>
      </c>
      <c r="AG229" s="17"/>
      <c r="AH229" s="17"/>
    </row>
    <row r="230" spans="2:34" x14ac:dyDescent="0.2">
      <c r="B230" s="95"/>
      <c r="C230" s="71"/>
      <c r="D230" s="95"/>
      <c r="E230" s="96"/>
      <c r="F230" s="96"/>
      <c r="G230" s="64"/>
      <c r="H230" s="97"/>
      <c r="I230" s="97"/>
      <c r="J230" s="97"/>
      <c r="K230" s="64"/>
      <c r="L230" s="98"/>
      <c r="M230" s="99" t="str">
        <f t="shared" si="260"/>
        <v/>
      </c>
      <c r="N230" s="67" t="str">
        <f t="shared" si="261"/>
        <v/>
      </c>
      <c r="O230" s="71" t="str">
        <f>IF(K230=0,"",IF(K230&lt;$W$16,(K230+N230)*$AA$16,""))</f>
        <v/>
      </c>
      <c r="P230" s="95" t="str">
        <f t="shared" si="262"/>
        <v/>
      </c>
      <c r="Q230" s="70">
        <f>-I232*Q16</f>
        <v>0</v>
      </c>
      <c r="R230" s="100">
        <f t="shared" si="263"/>
        <v>0</v>
      </c>
      <c r="S230" s="101" t="str">
        <f t="shared" si="264"/>
        <v/>
      </c>
      <c r="U230" s="64"/>
      <c r="V230" s="98"/>
      <c r="W230" s="99" t="str">
        <f t="shared" si="265"/>
        <v/>
      </c>
      <c r="X230" s="67">
        <f t="shared" si="266"/>
        <v>0</v>
      </c>
      <c r="Y230" s="71" t="str">
        <f t="shared" si="267"/>
        <v/>
      </c>
      <c r="Z230" s="95" t="str">
        <f t="shared" si="268"/>
        <v/>
      </c>
      <c r="AA230" s="70">
        <f>-I232*AA16</f>
        <v>1885798.4577767288</v>
      </c>
      <c r="AB230" s="100">
        <f t="shared" si="269"/>
        <v>1885798.4577767288</v>
      </c>
      <c r="AC230" s="100"/>
      <c r="AD230" s="71">
        <f>(AA12/AA14)*E13</f>
        <v>0</v>
      </c>
      <c r="AE230" s="95"/>
      <c r="AG230" s="17"/>
      <c r="AH230" s="17"/>
    </row>
    <row r="231" spans="2:34" ht="6.75" customHeight="1" thickBot="1" x14ac:dyDescent="0.25">
      <c r="B231" s="102"/>
      <c r="C231" s="103"/>
      <c r="D231" s="104"/>
      <c r="E231" s="102"/>
      <c r="F231" s="102"/>
      <c r="G231" s="102"/>
      <c r="H231" s="102"/>
      <c r="I231" s="102"/>
      <c r="J231" s="102"/>
      <c r="K231" s="102"/>
      <c r="L231" s="102"/>
      <c r="M231" s="105"/>
      <c r="N231" s="106"/>
      <c r="O231" s="102"/>
      <c r="P231" s="102"/>
      <c r="Q231" s="102"/>
      <c r="R231" s="102"/>
      <c r="S231" s="107"/>
      <c r="U231" s="102"/>
      <c r="V231" s="102"/>
      <c r="W231" s="105"/>
      <c r="X231" s="106"/>
      <c r="Y231" s="102"/>
      <c r="Z231" s="102"/>
      <c r="AA231" s="102"/>
      <c r="AB231" s="108"/>
      <c r="AC231" s="107"/>
      <c r="AD231" s="102"/>
      <c r="AE231" s="102"/>
    </row>
    <row r="232" spans="2:34" ht="17" thickTop="1" x14ac:dyDescent="0.2">
      <c r="B232" s="109">
        <f>COUNTA(B19:B215)</f>
        <v>197</v>
      </c>
      <c r="C232" s="110"/>
      <c r="D232" s="111"/>
      <c r="E232" s="112">
        <f t="shared" ref="E232:J232" si="270">SUM(E19:E215)</f>
        <v>675697.14249999973</v>
      </c>
      <c r="F232" s="112">
        <f t="shared" si="270"/>
        <v>19281.29</v>
      </c>
      <c r="G232" s="112">
        <f t="shared" si="270"/>
        <v>694978.43249999953</v>
      </c>
      <c r="H232" s="113">
        <f t="shared" si="270"/>
        <v>-12890.554266564239</v>
      </c>
      <c r="I232" s="113">
        <f t="shared" si="270"/>
        <v>-2726.8174999999997</v>
      </c>
      <c r="J232" s="113">
        <f t="shared" si="270"/>
        <v>0</v>
      </c>
      <c r="K232" s="112">
        <f>SUM(K19:K230)</f>
        <v>707281.02473343548</v>
      </c>
      <c r="L232" s="111">
        <f>SUM(L19:L215)</f>
        <v>0</v>
      </c>
      <c r="M232" s="114"/>
      <c r="N232" s="115">
        <f>SUM(N19:N215)</f>
        <v>229.42470000000003</v>
      </c>
      <c r="O232" s="111">
        <f>SUM(O19:O215)</f>
        <v>0</v>
      </c>
      <c r="P232" s="112">
        <f>SUM(P19:P215)</f>
        <v>650</v>
      </c>
      <c r="Q232" s="111">
        <f>SUM(Q19:Q230)</f>
        <v>0</v>
      </c>
      <c r="R232" s="116">
        <f>SUM(R19:R230)</f>
        <v>0</v>
      </c>
      <c r="S232" s="117"/>
      <c r="T232" s="118"/>
      <c r="U232" s="112">
        <f>SUM(U19:U215)</f>
        <v>679361.06073343556</v>
      </c>
      <c r="V232" s="111">
        <f>SUM(V19:V215)</f>
        <v>453246263.19901371</v>
      </c>
      <c r="W232" s="114"/>
      <c r="X232" s="115">
        <f>SUM(X19:X215)</f>
        <v>229.42470000000003</v>
      </c>
      <c r="Y232" s="111">
        <f>SUM(Y19:Y215)</f>
        <v>449523.66542860819</v>
      </c>
      <c r="Z232" s="112">
        <f>SUM(Z19:Z215)</f>
        <v>650</v>
      </c>
      <c r="AA232" s="111">
        <f>SUM(AA19:AA230)</f>
        <v>491182245.47063822</v>
      </c>
      <c r="AB232" s="116">
        <f>SUM(AB19:AB230)</f>
        <v>19308745.47063807</v>
      </c>
      <c r="AC232" s="117"/>
      <c r="AD232" s="111">
        <f>SUM(AD19:AD230)</f>
        <v>0</v>
      </c>
      <c r="AE232" s="111">
        <f>SUM(AE19:AE230)</f>
        <v>491108113.3073405</v>
      </c>
      <c r="AG232" s="117"/>
    </row>
    <row r="234" spans="2:34" x14ac:dyDescent="0.2">
      <c r="B234" s="19" t="s">
        <v>313</v>
      </c>
      <c r="L234" s="63"/>
      <c r="N234" s="68"/>
      <c r="V234" s="63"/>
      <c r="X234" s="68"/>
      <c r="AD234" s="17"/>
      <c r="AE234" s="17"/>
      <c r="AG234" s="17"/>
    </row>
    <row r="235" spans="2:34" x14ac:dyDescent="0.2">
      <c r="B235" s="19" t="s">
        <v>314</v>
      </c>
      <c r="N235" s="74"/>
      <c r="X235" s="74"/>
    </row>
    <row r="236" spans="2:34" x14ac:dyDescent="0.2">
      <c r="B236" s="19" t="s">
        <v>315</v>
      </c>
      <c r="N236" s="74"/>
      <c r="X236" s="74"/>
    </row>
    <row r="237" spans="2:34" x14ac:dyDescent="0.2">
      <c r="L237" s="119"/>
      <c r="R237" s="18"/>
      <c r="S237" s="18"/>
      <c r="V237" s="119"/>
      <c r="AB237" s="18"/>
      <c r="AC237" s="18"/>
    </row>
    <row r="238" spans="2:34" x14ac:dyDescent="0.2">
      <c r="B238" s="30"/>
      <c r="L238" s="63"/>
      <c r="Q238" s="17"/>
      <c r="V238" s="63"/>
      <c r="AA238" s="17"/>
    </row>
    <row r="239" spans="2:34" x14ac:dyDescent="0.2">
      <c r="B239" s="120"/>
      <c r="C239" s="121"/>
      <c r="L239" s="18"/>
      <c r="O239" s="17"/>
      <c r="V239" s="18"/>
      <c r="Y239" s="17"/>
    </row>
    <row r="240" spans="2:34" x14ac:dyDescent="0.2">
      <c r="B240" s="120"/>
    </row>
  </sheetData>
  <autoFilter ref="A18:AH18" xr:uid="{00000000-0009-0000-0000-000005000000}">
    <sortState xmlns:xlrd2="http://schemas.microsoft.com/office/spreadsheetml/2017/richdata2" ref="A19:AH230">
      <sortCondition ref="D18:D230"/>
    </sortState>
  </autoFilter>
  <conditionalFormatting sqref="B19:K230">
    <cfRule type="expression" dxfId="19" priority="20">
      <formula>MOD(ROW(),2)</formula>
    </cfRule>
  </conditionalFormatting>
  <conditionalFormatting sqref="V19:AA19 V20:W229 Y20:AA229">
    <cfRule type="expression" dxfId="18" priority="19">
      <formula>MOD(ROW(),2)</formula>
    </cfRule>
  </conditionalFormatting>
  <conditionalFormatting sqref="U19:U229">
    <cfRule type="expression" dxfId="17" priority="18">
      <formula>MOD(ROW(),2)</formula>
    </cfRule>
  </conditionalFormatting>
  <conditionalFormatting sqref="AB20:AE229">
    <cfRule type="expression" dxfId="16" priority="16">
      <formula>MOD(ROW(),2)</formula>
    </cfRule>
  </conditionalFormatting>
  <conditionalFormatting sqref="AB19">
    <cfRule type="expression" dxfId="15" priority="17">
      <formula>MOD(ROW(),2)</formula>
    </cfRule>
  </conditionalFormatting>
  <conditionalFormatting sqref="V230:W230 Y230:AA230">
    <cfRule type="expression" dxfId="14" priority="15">
      <formula>MOD(ROW(),2)</formula>
    </cfRule>
  </conditionalFormatting>
  <conditionalFormatting sqref="U230">
    <cfRule type="expression" dxfId="13" priority="14">
      <formula>MOD(ROW(),2)</formula>
    </cfRule>
  </conditionalFormatting>
  <conditionalFormatting sqref="AB230">
    <cfRule type="expression" dxfId="12" priority="13">
      <formula>MOD(ROW(),2)</formula>
    </cfRule>
  </conditionalFormatting>
  <conditionalFormatting sqref="AC230">
    <cfRule type="expression" dxfId="11" priority="11">
      <formula>MOD(ROW(),2)</formula>
    </cfRule>
  </conditionalFormatting>
  <conditionalFormatting sqref="AC19:AC229">
    <cfRule type="expression" dxfId="10" priority="12">
      <formula>MOD(ROW(),2)</formula>
    </cfRule>
  </conditionalFormatting>
  <conditionalFormatting sqref="S19">
    <cfRule type="expression" dxfId="9" priority="7">
      <formula>MOD(ROW(),2)</formula>
    </cfRule>
  </conditionalFormatting>
  <conditionalFormatting sqref="L230:Q230">
    <cfRule type="expression" dxfId="8" priority="8">
      <formula>MOD(ROW(),2)</formula>
    </cfRule>
  </conditionalFormatting>
  <conditionalFormatting sqref="L19:Q229">
    <cfRule type="expression" dxfId="7" priority="10">
      <formula>MOD(ROW(),2)</formula>
    </cfRule>
  </conditionalFormatting>
  <conditionalFormatting sqref="R19">
    <cfRule type="expression" dxfId="6" priority="9">
      <formula>MOD(ROW(),2)</formula>
    </cfRule>
  </conditionalFormatting>
  <conditionalFormatting sqref="S20:S229">
    <cfRule type="expression" dxfId="5" priority="5">
      <formula>MOD(ROW(),2)</formula>
    </cfRule>
  </conditionalFormatting>
  <conditionalFormatting sqref="R20:R229">
    <cfRule type="expression" dxfId="4" priority="6">
      <formula>MOD(ROW(),2)</formula>
    </cfRule>
  </conditionalFormatting>
  <conditionalFormatting sqref="R230">
    <cfRule type="expression" dxfId="3" priority="4">
      <formula>MOD(ROW(),2)</formula>
    </cfRule>
  </conditionalFormatting>
  <conditionalFormatting sqref="S230">
    <cfRule type="expression" dxfId="2" priority="3">
      <formula>MOD(ROW(),2)</formula>
    </cfRule>
  </conditionalFormatting>
  <conditionalFormatting sqref="X20:X230">
    <cfRule type="expression" dxfId="1" priority="2">
      <formula>MOD(ROW(),2)</formula>
    </cfRule>
  </conditionalFormatting>
  <conditionalFormatting sqref="AE230">
    <cfRule type="expression" dxfId="0" priority="1">
      <formula>MOD(ROW(),2)</formula>
    </cfRule>
  </conditionalFormatting>
  <pageMargins left="0.7" right="0.7" top="0.75" bottom="0.75" header="0.3" footer="0.3"/>
  <pageSetup paperSize="5" scale="65" orientation="landscape"/>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D212"/>
  <sheetViews>
    <sheetView topLeftCell="A61" workbookViewId="0">
      <selection activeCell="B210" sqref="B210"/>
    </sheetView>
  </sheetViews>
  <sheetFormatPr baseColWidth="10" defaultColWidth="10.6640625" defaultRowHeight="16" x14ac:dyDescent="0.2"/>
  <cols>
    <col min="2" max="2" width="25.33203125" customWidth="1"/>
    <col min="3" max="28" width="33.83203125" customWidth="1"/>
  </cols>
  <sheetData>
    <row r="1" spans="2:4" x14ac:dyDescent="0.2">
      <c r="B1" s="173" t="s">
        <v>380</v>
      </c>
      <c r="C1" s="173" t="s">
        <v>29</v>
      </c>
      <c r="D1" s="173" t="s">
        <v>345</v>
      </c>
    </row>
    <row r="2" spans="2:4" x14ac:dyDescent="0.2">
      <c r="B2" s="7" t="s">
        <v>71</v>
      </c>
      <c r="C2" s="6">
        <v>33219.426941463505</v>
      </c>
      <c r="D2" s="6">
        <f t="shared" ref="D2:D65" si="0">MIN((C2*0.05),500000)</f>
        <v>1660.9713470731754</v>
      </c>
    </row>
    <row r="3" spans="2:4" x14ac:dyDescent="0.2">
      <c r="B3" s="7" t="s">
        <v>74</v>
      </c>
      <c r="C3" s="6">
        <v>324918.61696476961</v>
      </c>
      <c r="D3" s="6">
        <f t="shared" si="0"/>
        <v>16245.93084823848</v>
      </c>
    </row>
    <row r="4" spans="2:4" x14ac:dyDescent="0.2">
      <c r="B4" s="7" t="s">
        <v>132</v>
      </c>
      <c r="C4" s="6">
        <v>261522.52971197289</v>
      </c>
      <c r="D4" s="6">
        <f t="shared" si="0"/>
        <v>13076.126485598645</v>
      </c>
    </row>
    <row r="5" spans="2:4" x14ac:dyDescent="0.2">
      <c r="B5" s="7" t="s">
        <v>169</v>
      </c>
      <c r="C5" s="6">
        <v>696560.55723926937</v>
      </c>
      <c r="D5" s="6">
        <f t="shared" si="0"/>
        <v>34828.02786196347</v>
      </c>
    </row>
    <row r="6" spans="2:4" x14ac:dyDescent="0.2">
      <c r="B6" s="7" t="s">
        <v>76</v>
      </c>
      <c r="C6" s="6">
        <v>124283.84201609742</v>
      </c>
      <c r="D6" s="6">
        <f t="shared" si="0"/>
        <v>6214.1921008048712</v>
      </c>
    </row>
    <row r="7" spans="2:4" x14ac:dyDescent="0.2">
      <c r="B7" s="7" t="s">
        <v>82</v>
      </c>
      <c r="C7" s="6">
        <v>207086.58561038936</v>
      </c>
      <c r="D7" s="6">
        <f t="shared" si="0"/>
        <v>10354.329280519469</v>
      </c>
    </row>
    <row r="8" spans="2:4" x14ac:dyDescent="0.2">
      <c r="B8" s="7" t="s">
        <v>83</v>
      </c>
      <c r="C8" s="6">
        <v>33219.426941463505</v>
      </c>
      <c r="D8" s="6">
        <f t="shared" si="0"/>
        <v>1660.9713470731754</v>
      </c>
    </row>
    <row r="9" spans="2:4" x14ac:dyDescent="0.2">
      <c r="B9" s="7" t="s">
        <v>85</v>
      </c>
      <c r="C9" s="6">
        <v>2293977.6925874064</v>
      </c>
      <c r="D9" s="6">
        <f t="shared" si="0"/>
        <v>114698.88462937032</v>
      </c>
    </row>
    <row r="10" spans="2:4" x14ac:dyDescent="0.2">
      <c r="B10" s="7" t="s">
        <v>88</v>
      </c>
      <c r="C10" s="6">
        <v>33219.426941463505</v>
      </c>
      <c r="D10" s="6">
        <f t="shared" si="0"/>
        <v>1660.9713470731754</v>
      </c>
    </row>
    <row r="11" spans="2:4" x14ac:dyDescent="0.2">
      <c r="B11" s="7" t="s">
        <v>89</v>
      </c>
      <c r="C11" s="6">
        <v>1519767.0570667356</v>
      </c>
      <c r="D11" s="6">
        <f t="shared" si="0"/>
        <v>75988.352853336779</v>
      </c>
    </row>
    <row r="12" spans="2:4" x14ac:dyDescent="0.2">
      <c r="B12" s="7" t="s">
        <v>92</v>
      </c>
      <c r="C12" s="6">
        <v>513979.87644474366</v>
      </c>
      <c r="D12" s="6">
        <f t="shared" si="0"/>
        <v>25698.993822237186</v>
      </c>
    </row>
    <row r="13" spans="2:4" x14ac:dyDescent="0.2">
      <c r="B13" s="7" t="s">
        <v>64</v>
      </c>
      <c r="C13" s="6">
        <v>1789211.1102881252</v>
      </c>
      <c r="D13" s="6">
        <f t="shared" si="0"/>
        <v>89460.555514406267</v>
      </c>
    </row>
    <row r="14" spans="2:4" x14ac:dyDescent="0.2">
      <c r="B14" s="7" t="s">
        <v>93</v>
      </c>
      <c r="C14" s="6">
        <v>622746.65838106791</v>
      </c>
      <c r="D14" s="6">
        <f t="shared" si="0"/>
        <v>31137.332919053399</v>
      </c>
    </row>
    <row r="15" spans="2:4" x14ac:dyDescent="0.2">
      <c r="B15" s="7" t="s">
        <v>171</v>
      </c>
      <c r="C15" s="6">
        <v>874492.97649958369</v>
      </c>
      <c r="D15" s="6">
        <f t="shared" si="0"/>
        <v>43724.648824979187</v>
      </c>
    </row>
    <row r="16" spans="2:4" x14ac:dyDescent="0.2">
      <c r="B16" s="7" t="s">
        <v>119</v>
      </c>
      <c r="C16" s="6">
        <v>32759812.783251788</v>
      </c>
      <c r="D16" s="6">
        <f t="shared" si="0"/>
        <v>500000</v>
      </c>
    </row>
    <row r="17" spans="2:4" x14ac:dyDescent="0.2">
      <c r="B17" s="7" t="s">
        <v>316</v>
      </c>
      <c r="C17" s="6">
        <v>143564.39741292284</v>
      </c>
      <c r="D17" s="6">
        <f t="shared" si="0"/>
        <v>7178.2198706461422</v>
      </c>
    </row>
    <row r="18" spans="2:4" x14ac:dyDescent="0.2">
      <c r="B18" s="7" t="s">
        <v>39</v>
      </c>
      <c r="C18" s="6">
        <v>14055335.533552166</v>
      </c>
      <c r="D18" s="6">
        <f t="shared" si="0"/>
        <v>500000</v>
      </c>
    </row>
    <row r="19" spans="2:4" x14ac:dyDescent="0.2">
      <c r="B19" s="7" t="s">
        <v>140</v>
      </c>
      <c r="C19" s="6">
        <v>4637700.6797534088</v>
      </c>
      <c r="D19" s="6">
        <f t="shared" si="0"/>
        <v>231885.03398767044</v>
      </c>
    </row>
    <row r="20" spans="2:4" x14ac:dyDescent="0.2">
      <c r="B20" s="7" t="s">
        <v>172</v>
      </c>
      <c r="C20" s="6">
        <v>257315.68792295986</v>
      </c>
      <c r="D20" s="6">
        <f t="shared" si="0"/>
        <v>12865.784396147994</v>
      </c>
    </row>
    <row r="21" spans="2:4" x14ac:dyDescent="0.2">
      <c r="B21" s="7" t="s">
        <v>99</v>
      </c>
      <c r="C21" s="6">
        <v>41059.211699648891</v>
      </c>
      <c r="D21" s="6">
        <f t="shared" si="0"/>
        <v>2052.9605849824447</v>
      </c>
    </row>
    <row r="22" spans="2:4" x14ac:dyDescent="0.2">
      <c r="B22" s="7" t="s">
        <v>101</v>
      </c>
      <c r="C22" s="6">
        <v>1283033.9931989987</v>
      </c>
      <c r="D22" s="6">
        <f t="shared" si="0"/>
        <v>64151.69965994994</v>
      </c>
    </row>
    <row r="23" spans="2:4" x14ac:dyDescent="0.2">
      <c r="B23" s="7" t="s">
        <v>102</v>
      </c>
      <c r="C23" s="6">
        <v>96336.869641075231</v>
      </c>
      <c r="D23" s="6">
        <f t="shared" si="0"/>
        <v>4816.8434820537614</v>
      </c>
    </row>
    <row r="24" spans="2:4" x14ac:dyDescent="0.2">
      <c r="B24" s="7" t="s">
        <v>103</v>
      </c>
      <c r="C24" s="6">
        <v>272890.54980561114</v>
      </c>
      <c r="D24" s="6">
        <f t="shared" si="0"/>
        <v>13644.527490280558</v>
      </c>
    </row>
    <row r="25" spans="2:4" x14ac:dyDescent="0.2">
      <c r="B25" s="7" t="s">
        <v>104</v>
      </c>
      <c r="C25" s="6">
        <v>246064.66665100944</v>
      </c>
      <c r="D25" s="6">
        <f t="shared" si="0"/>
        <v>12303.233332550473</v>
      </c>
    </row>
    <row r="26" spans="2:4" x14ac:dyDescent="0.2">
      <c r="B26" s="7" t="s">
        <v>63</v>
      </c>
      <c r="C26" s="6">
        <v>3807645.3971122741</v>
      </c>
      <c r="D26" s="6">
        <f t="shared" si="0"/>
        <v>190382.2698556137</v>
      </c>
    </row>
    <row r="27" spans="2:4" x14ac:dyDescent="0.2">
      <c r="B27" s="7" t="s">
        <v>105</v>
      </c>
      <c r="C27" s="6">
        <v>1907548.8552373073</v>
      </c>
      <c r="D27" s="6">
        <f t="shared" si="0"/>
        <v>95377.442761865372</v>
      </c>
    </row>
    <row r="28" spans="2:4" x14ac:dyDescent="0.2">
      <c r="B28" s="7" t="s">
        <v>48</v>
      </c>
      <c r="C28" s="6">
        <v>5436813.1956590852</v>
      </c>
      <c r="D28" s="6">
        <f t="shared" si="0"/>
        <v>271840.65978295426</v>
      </c>
    </row>
    <row r="29" spans="2:4" x14ac:dyDescent="0.2">
      <c r="B29" s="7" t="s">
        <v>130</v>
      </c>
      <c r="C29" s="6">
        <v>434484.7911910133</v>
      </c>
      <c r="D29" s="6">
        <f t="shared" si="0"/>
        <v>21724.239559550668</v>
      </c>
    </row>
    <row r="30" spans="2:4" x14ac:dyDescent="0.2">
      <c r="B30" s="7" t="s">
        <v>106</v>
      </c>
      <c r="C30" s="6">
        <v>580623.29555877624</v>
      </c>
      <c r="D30" s="6">
        <f t="shared" si="0"/>
        <v>29031.164777938815</v>
      </c>
    </row>
    <row r="31" spans="2:4" x14ac:dyDescent="0.2">
      <c r="B31" s="7" t="s">
        <v>60</v>
      </c>
      <c r="C31" s="6">
        <v>3808083.1627205089</v>
      </c>
      <c r="D31" s="6">
        <f t="shared" si="0"/>
        <v>190404.15813602545</v>
      </c>
    </row>
    <row r="32" spans="2:4" x14ac:dyDescent="0.2">
      <c r="B32" s="7" t="s">
        <v>107</v>
      </c>
      <c r="C32" s="6">
        <v>2715128.4051206778</v>
      </c>
      <c r="D32" s="6">
        <f t="shared" si="0"/>
        <v>135756.42025603389</v>
      </c>
    </row>
    <row r="33" spans="2:4" x14ac:dyDescent="0.2">
      <c r="B33" s="7" t="s">
        <v>96</v>
      </c>
      <c r="C33" s="6">
        <v>638725.66781188908</v>
      </c>
      <c r="D33" s="6">
        <f t="shared" si="0"/>
        <v>31936.283390594457</v>
      </c>
    </row>
    <row r="34" spans="2:4" x14ac:dyDescent="0.2">
      <c r="B34" s="7" t="s">
        <v>121</v>
      </c>
      <c r="C34" s="6">
        <v>533300.760225876</v>
      </c>
      <c r="D34" s="6">
        <f t="shared" si="0"/>
        <v>26665.0380112938</v>
      </c>
    </row>
    <row r="35" spans="2:4" x14ac:dyDescent="0.2">
      <c r="B35" s="7" t="s">
        <v>110</v>
      </c>
      <c r="C35" s="6">
        <v>184489.9341385593</v>
      </c>
      <c r="D35" s="6">
        <f t="shared" si="0"/>
        <v>9224.4967069279646</v>
      </c>
    </row>
    <row r="36" spans="2:4" x14ac:dyDescent="0.2">
      <c r="B36" s="7" t="s">
        <v>43</v>
      </c>
      <c r="C36" s="6">
        <v>2732757.4899265352</v>
      </c>
      <c r="D36" s="6">
        <f t="shared" si="0"/>
        <v>136637.87449632675</v>
      </c>
    </row>
    <row r="37" spans="2:4" x14ac:dyDescent="0.2">
      <c r="B37" s="7" t="s">
        <v>115</v>
      </c>
      <c r="C37" s="6">
        <v>1024621.7319927014</v>
      </c>
      <c r="D37" s="6">
        <f t="shared" si="0"/>
        <v>51231.086599635077</v>
      </c>
    </row>
    <row r="38" spans="2:4" x14ac:dyDescent="0.2">
      <c r="B38" s="7" t="s">
        <v>112</v>
      </c>
      <c r="C38" s="6">
        <v>923696.99373559444</v>
      </c>
      <c r="D38" s="6">
        <f t="shared" si="0"/>
        <v>46184.849686779722</v>
      </c>
    </row>
    <row r="39" spans="2:4" x14ac:dyDescent="0.2">
      <c r="B39" s="7" t="s">
        <v>52</v>
      </c>
      <c r="C39" s="6">
        <v>5394425.3397594849</v>
      </c>
      <c r="D39" s="6">
        <f t="shared" si="0"/>
        <v>269721.26698797423</v>
      </c>
    </row>
    <row r="40" spans="2:4" x14ac:dyDescent="0.2">
      <c r="B40" s="7" t="s">
        <v>113</v>
      </c>
      <c r="C40" s="6">
        <v>306139.94067017583</v>
      </c>
      <c r="D40" s="6">
        <f t="shared" si="0"/>
        <v>15306.997033508793</v>
      </c>
    </row>
    <row r="41" spans="2:4" x14ac:dyDescent="0.2">
      <c r="B41" s="7" t="s">
        <v>114</v>
      </c>
      <c r="C41" s="6">
        <v>1061093.1415151726</v>
      </c>
      <c r="D41" s="6">
        <f t="shared" si="0"/>
        <v>53054.657075758631</v>
      </c>
    </row>
    <row r="42" spans="2:4" x14ac:dyDescent="0.2">
      <c r="B42" s="7" t="s">
        <v>148</v>
      </c>
      <c r="C42" s="6">
        <v>2406443.5241525164</v>
      </c>
      <c r="D42" s="6">
        <f t="shared" si="0"/>
        <v>120322.17620762583</v>
      </c>
    </row>
    <row r="43" spans="2:4" x14ac:dyDescent="0.2">
      <c r="B43" s="7" t="s">
        <v>125</v>
      </c>
      <c r="C43" s="6">
        <v>279907.88799157972</v>
      </c>
      <c r="D43" s="6">
        <f t="shared" si="0"/>
        <v>13995.394399578987</v>
      </c>
    </row>
    <row r="44" spans="2:4" x14ac:dyDescent="0.2">
      <c r="B44" s="7" t="s">
        <v>177</v>
      </c>
      <c r="C44" s="6">
        <v>629017.95467678527</v>
      </c>
      <c r="D44" s="6">
        <f t="shared" si="0"/>
        <v>31450.897733839265</v>
      </c>
    </row>
    <row r="45" spans="2:4" x14ac:dyDescent="0.2">
      <c r="B45" s="7" t="s">
        <v>117</v>
      </c>
      <c r="C45" s="6">
        <v>2635114.2331015603</v>
      </c>
      <c r="D45" s="6">
        <f t="shared" si="0"/>
        <v>131755.71165507802</v>
      </c>
    </row>
    <row r="46" spans="2:4" x14ac:dyDescent="0.2">
      <c r="B46" s="7" t="s">
        <v>62</v>
      </c>
      <c r="C46" s="6">
        <v>9249941.8578211721</v>
      </c>
      <c r="D46" s="6">
        <f t="shared" si="0"/>
        <v>462497.09289105865</v>
      </c>
    </row>
    <row r="47" spans="2:4" x14ac:dyDescent="0.2">
      <c r="B47" s="7" t="s">
        <v>111</v>
      </c>
      <c r="C47" s="6">
        <v>843151.37732426717</v>
      </c>
      <c r="D47" s="6">
        <f t="shared" si="0"/>
        <v>42157.568866213362</v>
      </c>
    </row>
    <row r="48" spans="2:4" x14ac:dyDescent="0.2">
      <c r="B48" s="7" t="s">
        <v>123</v>
      </c>
      <c r="C48" s="6">
        <v>95236.775098481725</v>
      </c>
      <c r="D48" s="6">
        <f t="shared" si="0"/>
        <v>4761.8387549240861</v>
      </c>
    </row>
    <row r="49" spans="2:4" x14ac:dyDescent="0.2">
      <c r="B49" s="7" t="s">
        <v>126</v>
      </c>
      <c r="C49" s="6">
        <v>33219.426941463505</v>
      </c>
      <c r="D49" s="6">
        <f t="shared" si="0"/>
        <v>1660.9713470731754</v>
      </c>
    </row>
    <row r="50" spans="2:4" x14ac:dyDescent="0.2">
      <c r="B50" s="7" t="s">
        <v>129</v>
      </c>
      <c r="C50" s="6">
        <v>33219.426941463505</v>
      </c>
      <c r="D50" s="6">
        <f t="shared" si="0"/>
        <v>1660.9713470731754</v>
      </c>
    </row>
    <row r="51" spans="2:4" x14ac:dyDescent="0.2">
      <c r="B51" s="7" t="s">
        <v>180</v>
      </c>
      <c r="C51" s="6">
        <v>242757.07474930183</v>
      </c>
      <c r="D51" s="6">
        <f t="shared" si="0"/>
        <v>12137.853737465091</v>
      </c>
    </row>
    <row r="52" spans="2:4" x14ac:dyDescent="0.2">
      <c r="B52" s="7" t="s">
        <v>55</v>
      </c>
      <c r="C52" s="6">
        <v>4636549.5601710323</v>
      </c>
      <c r="D52" s="6">
        <f t="shared" si="0"/>
        <v>231827.47800855164</v>
      </c>
    </row>
    <row r="53" spans="2:4" x14ac:dyDescent="0.2">
      <c r="B53" s="7" t="s">
        <v>131</v>
      </c>
      <c r="C53" s="6">
        <v>33219.426941463505</v>
      </c>
      <c r="D53" s="6">
        <f t="shared" si="0"/>
        <v>1660.9713470731754</v>
      </c>
    </row>
    <row r="54" spans="2:4" x14ac:dyDescent="0.2">
      <c r="B54" s="7" t="s">
        <v>100</v>
      </c>
      <c r="C54" s="6">
        <v>339074.74356160488</v>
      </c>
      <c r="D54" s="6">
        <f t="shared" si="0"/>
        <v>16953.737178080246</v>
      </c>
    </row>
    <row r="55" spans="2:4" x14ac:dyDescent="0.2">
      <c r="B55" s="7" t="s">
        <v>45</v>
      </c>
      <c r="C55" s="6">
        <v>3195709.4846416283</v>
      </c>
      <c r="D55" s="6">
        <f t="shared" si="0"/>
        <v>159785.47423208144</v>
      </c>
    </row>
    <row r="56" spans="2:4" x14ac:dyDescent="0.2">
      <c r="B56" s="7" t="s">
        <v>133</v>
      </c>
      <c r="C56" s="6">
        <v>301845.39959403733</v>
      </c>
      <c r="D56" s="6">
        <f t="shared" si="0"/>
        <v>15092.269979701867</v>
      </c>
    </row>
    <row r="57" spans="2:4" x14ac:dyDescent="0.2">
      <c r="B57" s="7" t="s">
        <v>134</v>
      </c>
      <c r="C57" s="6">
        <v>354216.55699464725</v>
      </c>
      <c r="D57" s="6">
        <f t="shared" si="0"/>
        <v>17710.827849732363</v>
      </c>
    </row>
    <row r="58" spans="2:4" x14ac:dyDescent="0.2">
      <c r="B58" s="7" t="s">
        <v>135</v>
      </c>
      <c r="C58" s="6">
        <v>276445.42712147097</v>
      </c>
      <c r="D58" s="6">
        <f t="shared" si="0"/>
        <v>13822.27135607355</v>
      </c>
    </row>
    <row r="59" spans="2:4" x14ac:dyDescent="0.2">
      <c r="B59" s="7" t="s">
        <v>136</v>
      </c>
      <c r="C59" s="6">
        <v>389851.96641870949</v>
      </c>
      <c r="D59" s="6">
        <f t="shared" si="0"/>
        <v>19492.598320935474</v>
      </c>
    </row>
    <row r="60" spans="2:4" x14ac:dyDescent="0.2">
      <c r="B60" s="7" t="s">
        <v>329</v>
      </c>
      <c r="C60" s="6">
        <v>26283.21059608593</v>
      </c>
      <c r="D60" s="6">
        <f t="shared" si="0"/>
        <v>1314.1605298042966</v>
      </c>
    </row>
    <row r="61" spans="2:4" x14ac:dyDescent="0.2">
      <c r="B61" s="7" t="s">
        <v>70</v>
      </c>
      <c r="C61" s="6">
        <v>1567834.0731671618</v>
      </c>
      <c r="D61" s="6">
        <f t="shared" si="0"/>
        <v>78391.703658358092</v>
      </c>
    </row>
    <row r="62" spans="2:4" x14ac:dyDescent="0.2">
      <c r="B62" s="7" t="s">
        <v>38</v>
      </c>
      <c r="C62" s="6">
        <v>13483766.79075597</v>
      </c>
      <c r="D62" s="6">
        <f t="shared" si="0"/>
        <v>500000</v>
      </c>
    </row>
    <row r="63" spans="2:4" x14ac:dyDescent="0.2">
      <c r="B63" s="7" t="s">
        <v>86</v>
      </c>
      <c r="C63" s="6">
        <v>266168.33300859045</v>
      </c>
      <c r="D63" s="6">
        <f t="shared" si="0"/>
        <v>13308.416650429523</v>
      </c>
    </row>
    <row r="64" spans="2:4" x14ac:dyDescent="0.2">
      <c r="B64" s="7" t="s">
        <v>143</v>
      </c>
      <c r="C64" s="6">
        <v>1154176.9581714973</v>
      </c>
      <c r="D64" s="6">
        <f t="shared" si="0"/>
        <v>57708.84790857487</v>
      </c>
    </row>
    <row r="65" spans="2:4" x14ac:dyDescent="0.2">
      <c r="B65" s="7" t="s">
        <v>108</v>
      </c>
      <c r="C65" s="6">
        <v>5134213.847951184</v>
      </c>
      <c r="D65" s="6">
        <f t="shared" si="0"/>
        <v>256710.69239755921</v>
      </c>
    </row>
    <row r="66" spans="2:4" x14ac:dyDescent="0.2">
      <c r="B66" s="7" t="s">
        <v>138</v>
      </c>
      <c r="C66" s="6">
        <v>73059.132770641896</v>
      </c>
      <c r="D66" s="6">
        <f t="shared" ref="D66:D129" si="1">MIN((C66*0.05),500000)</f>
        <v>3652.956638532095</v>
      </c>
    </row>
    <row r="67" spans="2:4" x14ac:dyDescent="0.2">
      <c r="B67" s="7" t="s">
        <v>325</v>
      </c>
      <c r="C67" s="6">
        <v>250565.83256272387</v>
      </c>
      <c r="D67" s="6">
        <f t="shared" si="1"/>
        <v>12528.291628136194</v>
      </c>
    </row>
    <row r="68" spans="2:4" x14ac:dyDescent="0.2">
      <c r="B68" s="7" t="s">
        <v>120</v>
      </c>
      <c r="C68" s="6">
        <v>36498.184380585953</v>
      </c>
      <c r="D68" s="6">
        <f t="shared" si="1"/>
        <v>1824.9092190292977</v>
      </c>
    </row>
    <row r="69" spans="2:4" x14ac:dyDescent="0.2">
      <c r="B69" s="7" t="s">
        <v>139</v>
      </c>
      <c r="C69" s="6">
        <v>506583.23884195747</v>
      </c>
      <c r="D69" s="6">
        <f t="shared" si="1"/>
        <v>25329.161942097875</v>
      </c>
    </row>
    <row r="70" spans="2:4" x14ac:dyDescent="0.2">
      <c r="B70" s="7" t="s">
        <v>61</v>
      </c>
      <c r="C70" s="6">
        <v>916460.57024358783</v>
      </c>
      <c r="D70" s="6">
        <f t="shared" si="1"/>
        <v>45823.028512179393</v>
      </c>
    </row>
    <row r="71" spans="2:4" x14ac:dyDescent="0.2">
      <c r="B71" s="7" t="s">
        <v>95</v>
      </c>
      <c r="C71" s="6">
        <v>1638602.1822370405</v>
      </c>
      <c r="D71" s="6">
        <f t="shared" si="1"/>
        <v>81930.109111852027</v>
      </c>
    </row>
    <row r="72" spans="2:4" x14ac:dyDescent="0.2">
      <c r="B72" s="7" t="s">
        <v>73</v>
      </c>
      <c r="C72" s="6">
        <v>318902.91093993996</v>
      </c>
      <c r="D72" s="6">
        <f t="shared" si="1"/>
        <v>15945.145546996999</v>
      </c>
    </row>
    <row r="73" spans="2:4" x14ac:dyDescent="0.2">
      <c r="B73" s="7" t="s">
        <v>141</v>
      </c>
      <c r="C73" s="6">
        <v>659293.74175811175</v>
      </c>
      <c r="D73" s="6">
        <f t="shared" si="1"/>
        <v>32964.687087905586</v>
      </c>
    </row>
    <row r="74" spans="2:4" x14ac:dyDescent="0.2">
      <c r="B74" s="7" t="s">
        <v>186</v>
      </c>
      <c r="C74" s="6">
        <v>4935771.5551806493</v>
      </c>
      <c r="D74" s="6">
        <f t="shared" si="1"/>
        <v>246788.57775903249</v>
      </c>
    </row>
    <row r="75" spans="2:4" x14ac:dyDescent="0.2">
      <c r="B75" s="7" t="s">
        <v>51</v>
      </c>
      <c r="C75" s="6">
        <v>7634472.2228513807</v>
      </c>
      <c r="D75" s="6">
        <f t="shared" si="1"/>
        <v>381723.61114256905</v>
      </c>
    </row>
    <row r="76" spans="2:4" x14ac:dyDescent="0.2">
      <c r="B76" s="7" t="s">
        <v>49</v>
      </c>
      <c r="C76" s="6">
        <v>9502918.7643002607</v>
      </c>
      <c r="D76" s="6">
        <f t="shared" si="1"/>
        <v>475145.93821501307</v>
      </c>
    </row>
    <row r="77" spans="2:4" x14ac:dyDescent="0.2">
      <c r="B77" s="7" t="s">
        <v>188</v>
      </c>
      <c r="C77" s="6">
        <v>759133.9986032875</v>
      </c>
      <c r="D77" s="6">
        <f t="shared" si="1"/>
        <v>37956.699930164374</v>
      </c>
    </row>
    <row r="78" spans="2:4" x14ac:dyDescent="0.2">
      <c r="B78" s="7" t="s">
        <v>144</v>
      </c>
      <c r="C78" s="6">
        <v>137178.87308589037</v>
      </c>
      <c r="D78" s="6">
        <f t="shared" si="1"/>
        <v>6858.9436542945186</v>
      </c>
    </row>
    <row r="79" spans="2:4" x14ac:dyDescent="0.2">
      <c r="B79" s="7" t="s">
        <v>145</v>
      </c>
      <c r="C79" s="6">
        <v>92682.201166683182</v>
      </c>
      <c r="D79" s="6">
        <f t="shared" si="1"/>
        <v>4634.1100583341595</v>
      </c>
    </row>
    <row r="80" spans="2:4" x14ac:dyDescent="0.2">
      <c r="B80" s="7" t="s">
        <v>146</v>
      </c>
      <c r="C80" s="6">
        <v>154155.74730466964</v>
      </c>
      <c r="D80" s="6">
        <f t="shared" si="1"/>
        <v>7707.787365233482</v>
      </c>
    </row>
    <row r="81" spans="2:4" x14ac:dyDescent="0.2">
      <c r="B81" s="7" t="s">
        <v>147</v>
      </c>
      <c r="C81" s="6">
        <v>717423.88545214769</v>
      </c>
      <c r="D81" s="6">
        <f t="shared" si="1"/>
        <v>35871.194272607383</v>
      </c>
    </row>
    <row r="82" spans="2:4" x14ac:dyDescent="0.2">
      <c r="B82" s="7" t="s">
        <v>191</v>
      </c>
      <c r="C82" s="6">
        <v>221963.24157758497</v>
      </c>
      <c r="D82" s="6">
        <f t="shared" si="1"/>
        <v>11098.16207887925</v>
      </c>
    </row>
    <row r="83" spans="2:4" x14ac:dyDescent="0.2">
      <c r="B83" s="7" t="s">
        <v>149</v>
      </c>
      <c r="C83" s="6">
        <v>4835107.589425032</v>
      </c>
      <c r="D83" s="6">
        <f t="shared" si="1"/>
        <v>241755.37947125162</v>
      </c>
    </row>
    <row r="84" spans="2:4" x14ac:dyDescent="0.2">
      <c r="B84" s="7" t="s">
        <v>46</v>
      </c>
      <c r="C84" s="6">
        <v>16876131.348075528</v>
      </c>
      <c r="D84" s="6">
        <f t="shared" si="1"/>
        <v>500000</v>
      </c>
    </row>
    <row r="85" spans="2:4" x14ac:dyDescent="0.2">
      <c r="B85" s="7" t="s">
        <v>150</v>
      </c>
      <c r="C85" s="6">
        <v>3406692.5612313896</v>
      </c>
      <c r="D85" s="6">
        <f t="shared" si="1"/>
        <v>170334.6280615695</v>
      </c>
    </row>
    <row r="86" spans="2:4" x14ac:dyDescent="0.2">
      <c r="B86" s="7" t="s">
        <v>151</v>
      </c>
      <c r="C86" s="6">
        <v>137302.53543445698</v>
      </c>
      <c r="D86" s="6">
        <f t="shared" si="1"/>
        <v>6865.1267717228493</v>
      </c>
    </row>
    <row r="87" spans="2:4" x14ac:dyDescent="0.2">
      <c r="B87" s="7" t="s">
        <v>152</v>
      </c>
      <c r="C87" s="6">
        <v>296412.29587890703</v>
      </c>
      <c r="D87" s="6">
        <f t="shared" si="1"/>
        <v>14820.614793945351</v>
      </c>
    </row>
    <row r="88" spans="2:4" x14ac:dyDescent="0.2">
      <c r="B88" s="7" t="s">
        <v>153</v>
      </c>
      <c r="C88" s="6">
        <v>224473.63367155136</v>
      </c>
      <c r="D88" s="6">
        <f t="shared" si="1"/>
        <v>11223.681683577568</v>
      </c>
    </row>
    <row r="89" spans="2:4" x14ac:dyDescent="0.2">
      <c r="B89" s="7" t="s">
        <v>53</v>
      </c>
      <c r="C89" s="6">
        <v>2710094.266723115</v>
      </c>
      <c r="D89" s="6">
        <f t="shared" si="1"/>
        <v>135504.71333615575</v>
      </c>
    </row>
    <row r="90" spans="2:4" x14ac:dyDescent="0.2">
      <c r="B90" s="7" t="s">
        <v>109</v>
      </c>
      <c r="C90" s="6">
        <v>751917.67604993959</v>
      </c>
      <c r="D90" s="6">
        <f t="shared" si="1"/>
        <v>37595.883802496981</v>
      </c>
    </row>
    <row r="91" spans="2:4" x14ac:dyDescent="0.2">
      <c r="B91" s="7" t="s">
        <v>155</v>
      </c>
      <c r="C91" s="6">
        <v>207552.58773152423</v>
      </c>
      <c r="D91" s="6">
        <f t="shared" si="1"/>
        <v>10377.629386576213</v>
      </c>
    </row>
    <row r="92" spans="2:4" x14ac:dyDescent="0.2">
      <c r="B92" s="7" t="s">
        <v>156</v>
      </c>
      <c r="C92" s="6">
        <v>570708.55895497312</v>
      </c>
      <c r="D92" s="6">
        <f t="shared" si="1"/>
        <v>28535.427947748656</v>
      </c>
    </row>
    <row r="93" spans="2:4" x14ac:dyDescent="0.2">
      <c r="B93" s="7" t="s">
        <v>157</v>
      </c>
      <c r="C93" s="6">
        <v>113794.80795933033</v>
      </c>
      <c r="D93" s="6">
        <f t="shared" si="1"/>
        <v>5689.7403979665169</v>
      </c>
    </row>
    <row r="94" spans="2:4" x14ac:dyDescent="0.2">
      <c r="B94" s="7" t="s">
        <v>158</v>
      </c>
      <c r="C94" s="6">
        <v>291859.24122231011</v>
      </c>
      <c r="D94" s="6">
        <f t="shared" si="1"/>
        <v>14592.962061115506</v>
      </c>
    </row>
    <row r="95" spans="2:4" x14ac:dyDescent="0.2">
      <c r="B95" s="7" t="s">
        <v>159</v>
      </c>
      <c r="C95" s="6">
        <v>1345294.7068777904</v>
      </c>
      <c r="D95" s="6">
        <f t="shared" si="1"/>
        <v>67264.735343889522</v>
      </c>
    </row>
    <row r="96" spans="2:4" x14ac:dyDescent="0.2">
      <c r="B96" s="7" t="s">
        <v>160</v>
      </c>
      <c r="C96" s="6">
        <v>33219.426941463505</v>
      </c>
      <c r="D96" s="6">
        <f t="shared" si="1"/>
        <v>1660.9713470731754</v>
      </c>
    </row>
    <row r="97" spans="2:4" x14ac:dyDescent="0.2">
      <c r="B97" s="7" t="s">
        <v>326</v>
      </c>
      <c r="C97" s="6">
        <v>117610.0591435574</v>
      </c>
      <c r="D97" s="6">
        <f t="shared" si="1"/>
        <v>5880.5029571778705</v>
      </c>
    </row>
    <row r="98" spans="2:4" x14ac:dyDescent="0.2">
      <c r="B98" s="7" t="s">
        <v>318</v>
      </c>
      <c r="C98" s="6">
        <v>342608.55976078386</v>
      </c>
      <c r="D98" s="6">
        <f t="shared" si="1"/>
        <v>17130.427988039195</v>
      </c>
    </row>
    <row r="99" spans="2:4" x14ac:dyDescent="0.2">
      <c r="B99" s="7" t="s">
        <v>44</v>
      </c>
      <c r="C99" s="6">
        <v>5745244.6123996824</v>
      </c>
      <c r="D99" s="6">
        <f t="shared" si="1"/>
        <v>287262.23061998416</v>
      </c>
    </row>
    <row r="100" spans="2:4" x14ac:dyDescent="0.2">
      <c r="B100" s="7" t="s">
        <v>65</v>
      </c>
      <c r="C100" s="6">
        <v>2553648.7043193704</v>
      </c>
      <c r="D100" s="6">
        <f t="shared" si="1"/>
        <v>127682.43521596852</v>
      </c>
    </row>
    <row r="101" spans="2:4" x14ac:dyDescent="0.2">
      <c r="B101" s="7" t="s">
        <v>84</v>
      </c>
      <c r="C101" s="6">
        <v>447312.53934331331</v>
      </c>
      <c r="D101" s="6">
        <f t="shared" si="1"/>
        <v>22365.626967165666</v>
      </c>
    </row>
    <row r="102" spans="2:4" x14ac:dyDescent="0.2">
      <c r="B102" s="7" t="s">
        <v>66</v>
      </c>
      <c r="C102" s="6">
        <v>1875706.5064202752</v>
      </c>
      <c r="D102" s="6">
        <f t="shared" si="1"/>
        <v>93785.325321013763</v>
      </c>
    </row>
    <row r="103" spans="2:4" x14ac:dyDescent="0.2">
      <c r="B103" s="7" t="s">
        <v>162</v>
      </c>
      <c r="C103" s="6">
        <v>697758.38333592459</v>
      </c>
      <c r="D103" s="6">
        <f t="shared" si="1"/>
        <v>34887.91916679623</v>
      </c>
    </row>
    <row r="104" spans="2:4" x14ac:dyDescent="0.2">
      <c r="B104" s="7" t="s">
        <v>163</v>
      </c>
      <c r="C104" s="6">
        <v>5284343.7993436716</v>
      </c>
      <c r="D104" s="6">
        <f t="shared" si="1"/>
        <v>264217.18996718357</v>
      </c>
    </row>
    <row r="105" spans="2:4" x14ac:dyDescent="0.2">
      <c r="B105" s="7" t="s">
        <v>164</v>
      </c>
      <c r="C105" s="6">
        <v>3400088.0076445956</v>
      </c>
      <c r="D105" s="6">
        <f t="shared" si="1"/>
        <v>170004.4003822298</v>
      </c>
    </row>
    <row r="106" spans="2:4" x14ac:dyDescent="0.2">
      <c r="B106" s="7" t="s">
        <v>322</v>
      </c>
      <c r="C106" s="6">
        <v>37232.333715992296</v>
      </c>
      <c r="D106" s="6">
        <f t="shared" si="1"/>
        <v>1861.616685799615</v>
      </c>
    </row>
    <row r="107" spans="2:4" x14ac:dyDescent="0.2">
      <c r="B107" s="7" t="s">
        <v>37</v>
      </c>
      <c r="C107" s="6">
        <v>4693522.8705412587</v>
      </c>
      <c r="D107" s="6">
        <f t="shared" si="1"/>
        <v>234676.14352706296</v>
      </c>
    </row>
    <row r="108" spans="2:4" x14ac:dyDescent="0.2">
      <c r="B108" s="7" t="s">
        <v>165</v>
      </c>
      <c r="C108" s="6">
        <v>78264.438363256966</v>
      </c>
      <c r="D108" s="6">
        <f t="shared" si="1"/>
        <v>3913.2219181628484</v>
      </c>
    </row>
    <row r="109" spans="2:4" x14ac:dyDescent="0.2">
      <c r="B109" s="7" t="s">
        <v>166</v>
      </c>
      <c r="C109" s="6">
        <v>775364.6784126173</v>
      </c>
      <c r="D109" s="6">
        <f t="shared" si="1"/>
        <v>38768.233920630868</v>
      </c>
    </row>
    <row r="110" spans="2:4" x14ac:dyDescent="0.2">
      <c r="B110" s="7" t="s">
        <v>299</v>
      </c>
      <c r="C110" s="6">
        <v>33219.426941463505</v>
      </c>
      <c r="D110" s="6">
        <f t="shared" si="1"/>
        <v>1660.9713470731754</v>
      </c>
    </row>
    <row r="111" spans="2:4" x14ac:dyDescent="0.2">
      <c r="B111" s="7" t="s">
        <v>167</v>
      </c>
      <c r="C111" s="6">
        <v>204682.82787690507</v>
      </c>
      <c r="D111" s="6">
        <f t="shared" si="1"/>
        <v>10234.141393845253</v>
      </c>
    </row>
    <row r="112" spans="2:4" x14ac:dyDescent="0.2">
      <c r="B112" s="7" t="s">
        <v>168</v>
      </c>
      <c r="C112" s="6">
        <v>294295.18965210486</v>
      </c>
      <c r="D112" s="6">
        <f t="shared" si="1"/>
        <v>14714.759482605245</v>
      </c>
    </row>
    <row r="113" spans="2:4" x14ac:dyDescent="0.2">
      <c r="B113" s="7" t="s">
        <v>122</v>
      </c>
      <c r="C113" s="6">
        <v>245100.9046365837</v>
      </c>
      <c r="D113" s="6">
        <f t="shared" si="1"/>
        <v>12255.045231829186</v>
      </c>
    </row>
    <row r="114" spans="2:4" x14ac:dyDescent="0.2">
      <c r="B114" s="7" t="s">
        <v>170</v>
      </c>
      <c r="C114" s="175">
        <v>5506246.7144419309</v>
      </c>
      <c r="D114" s="6">
        <f t="shared" si="1"/>
        <v>275312.33572209656</v>
      </c>
    </row>
    <row r="115" spans="2:4" x14ac:dyDescent="0.2">
      <c r="B115" s="7" t="s">
        <v>79</v>
      </c>
      <c r="C115" s="6">
        <v>11431648.783318467</v>
      </c>
      <c r="D115" s="6">
        <f t="shared" si="1"/>
        <v>500000</v>
      </c>
    </row>
    <row r="116" spans="2:4" x14ac:dyDescent="0.2">
      <c r="B116" s="7" t="s">
        <v>94</v>
      </c>
      <c r="C116" s="6">
        <v>1520811.2100943599</v>
      </c>
      <c r="D116" s="6">
        <f t="shared" si="1"/>
        <v>76040.560504718</v>
      </c>
    </row>
    <row r="117" spans="2:4" x14ac:dyDescent="0.2">
      <c r="B117" s="7" t="s">
        <v>97</v>
      </c>
      <c r="C117" s="6">
        <v>121421.62490235885</v>
      </c>
      <c r="D117" s="6">
        <f t="shared" si="1"/>
        <v>6071.0812451179427</v>
      </c>
    </row>
    <row r="118" spans="2:4" x14ac:dyDescent="0.2">
      <c r="B118" s="7" t="s">
        <v>194</v>
      </c>
      <c r="C118" s="6">
        <v>2177695.6796941152</v>
      </c>
      <c r="D118" s="6">
        <f t="shared" si="1"/>
        <v>108884.78398470576</v>
      </c>
    </row>
    <row r="119" spans="2:4" x14ac:dyDescent="0.2">
      <c r="B119" s="7" t="s">
        <v>173</v>
      </c>
      <c r="C119" s="6">
        <v>406281.0326457335</v>
      </c>
      <c r="D119" s="6">
        <f t="shared" si="1"/>
        <v>20314.051632286675</v>
      </c>
    </row>
    <row r="120" spans="2:4" x14ac:dyDescent="0.2">
      <c r="B120" s="7" t="s">
        <v>174</v>
      </c>
      <c r="C120" s="6">
        <v>95333.044997758101</v>
      </c>
      <c r="D120" s="6">
        <f t="shared" si="1"/>
        <v>4766.6522498879049</v>
      </c>
    </row>
    <row r="121" spans="2:4" x14ac:dyDescent="0.2">
      <c r="B121" s="7" t="s">
        <v>56</v>
      </c>
      <c r="C121" s="6">
        <v>2120085.88510369</v>
      </c>
      <c r="D121" s="6">
        <f t="shared" si="1"/>
        <v>106004.2942551845</v>
      </c>
    </row>
    <row r="122" spans="2:4" x14ac:dyDescent="0.2">
      <c r="B122" s="7" t="s">
        <v>175</v>
      </c>
      <c r="C122" s="6">
        <v>671845.10427825875</v>
      </c>
      <c r="D122" s="6">
        <f t="shared" si="1"/>
        <v>33592.25521391294</v>
      </c>
    </row>
    <row r="123" spans="2:4" x14ac:dyDescent="0.2">
      <c r="B123" s="7" t="s">
        <v>72</v>
      </c>
      <c r="C123" s="6">
        <v>494730.48087038938</v>
      </c>
      <c r="D123" s="6">
        <f t="shared" si="1"/>
        <v>24736.524043519472</v>
      </c>
    </row>
    <row r="124" spans="2:4" x14ac:dyDescent="0.2">
      <c r="B124" s="7" t="s">
        <v>176</v>
      </c>
      <c r="C124" s="6">
        <v>709374.95118193887</v>
      </c>
      <c r="D124" s="6">
        <f t="shared" si="1"/>
        <v>35468.747559096948</v>
      </c>
    </row>
    <row r="125" spans="2:4" x14ac:dyDescent="0.2">
      <c r="B125" s="7" t="s">
        <v>200</v>
      </c>
      <c r="C125" s="6">
        <v>465550.27048959228</v>
      </c>
      <c r="D125" s="6">
        <f t="shared" si="1"/>
        <v>23277.513524479615</v>
      </c>
    </row>
    <row r="126" spans="2:4" x14ac:dyDescent="0.2">
      <c r="B126" s="7" t="s">
        <v>178</v>
      </c>
      <c r="C126" s="6">
        <v>3999769.2220008355</v>
      </c>
      <c r="D126" s="6">
        <f t="shared" si="1"/>
        <v>199988.46110004178</v>
      </c>
    </row>
    <row r="127" spans="2:4" x14ac:dyDescent="0.2">
      <c r="B127" s="7" t="s">
        <v>327</v>
      </c>
      <c r="C127" s="6">
        <v>52426.899599017706</v>
      </c>
      <c r="D127" s="6">
        <f t="shared" si="1"/>
        <v>2621.3449799508853</v>
      </c>
    </row>
    <row r="128" spans="2:4" x14ac:dyDescent="0.2">
      <c r="B128" s="7" t="s">
        <v>87</v>
      </c>
      <c r="C128" s="6">
        <v>2076112.2123659458</v>
      </c>
      <c r="D128" s="6">
        <f t="shared" si="1"/>
        <v>103805.6106182973</v>
      </c>
    </row>
    <row r="129" spans="2:4" x14ac:dyDescent="0.2">
      <c r="B129" s="7" t="s">
        <v>47</v>
      </c>
      <c r="C129" s="6">
        <v>13594925.975114245</v>
      </c>
      <c r="D129" s="6">
        <f t="shared" si="1"/>
        <v>500000</v>
      </c>
    </row>
    <row r="130" spans="2:4" x14ac:dyDescent="0.2">
      <c r="B130" s="7" t="s">
        <v>179</v>
      </c>
      <c r="C130" s="6">
        <v>312259.42418477061</v>
      </c>
      <c r="D130" s="6">
        <f t="shared" ref="D130:D193" si="2">MIN((C130*0.05),500000)</f>
        <v>15612.971209238531</v>
      </c>
    </row>
    <row r="131" spans="2:4" x14ac:dyDescent="0.2">
      <c r="B131" s="7" t="s">
        <v>201</v>
      </c>
      <c r="C131" s="6">
        <v>265464.41335170082</v>
      </c>
      <c r="D131" s="6">
        <f t="shared" si="2"/>
        <v>13273.220667585041</v>
      </c>
    </row>
    <row r="132" spans="2:4" x14ac:dyDescent="0.2">
      <c r="B132" s="7" t="s">
        <v>181</v>
      </c>
      <c r="C132" s="6">
        <v>1581073.775242622</v>
      </c>
      <c r="D132" s="6">
        <f t="shared" si="2"/>
        <v>79053.688762131103</v>
      </c>
    </row>
    <row r="133" spans="2:4" x14ac:dyDescent="0.2">
      <c r="B133" s="7" t="s">
        <v>182</v>
      </c>
      <c r="C133" s="6">
        <v>306668.39531396062</v>
      </c>
      <c r="D133" s="6">
        <f t="shared" si="2"/>
        <v>15333.419765698032</v>
      </c>
    </row>
    <row r="134" spans="2:4" x14ac:dyDescent="0.2">
      <c r="B134" s="7" t="s">
        <v>183</v>
      </c>
      <c r="C134" s="6">
        <v>1817777.2738203811</v>
      </c>
      <c r="D134" s="6">
        <f t="shared" si="2"/>
        <v>90888.863691019069</v>
      </c>
    </row>
    <row r="135" spans="2:4" x14ac:dyDescent="0.2">
      <c r="B135" s="7" t="s">
        <v>67</v>
      </c>
      <c r="C135" s="6">
        <v>2531242.2672862066</v>
      </c>
      <c r="D135" s="6">
        <f t="shared" si="2"/>
        <v>126562.11336431034</v>
      </c>
    </row>
    <row r="136" spans="2:4" x14ac:dyDescent="0.2">
      <c r="B136" s="7" t="s">
        <v>184</v>
      </c>
      <c r="C136" s="6">
        <v>1145362.0577369528</v>
      </c>
      <c r="D136" s="6">
        <f t="shared" si="2"/>
        <v>57268.102886847642</v>
      </c>
    </row>
    <row r="137" spans="2:4" x14ac:dyDescent="0.2">
      <c r="B137" s="7" t="s">
        <v>185</v>
      </c>
      <c r="C137" s="6">
        <v>543027.93994516763</v>
      </c>
      <c r="D137" s="6">
        <f t="shared" si="2"/>
        <v>27151.396997258384</v>
      </c>
    </row>
    <row r="138" spans="2:4" x14ac:dyDescent="0.2">
      <c r="B138" s="7" t="s">
        <v>81</v>
      </c>
      <c r="C138" s="6">
        <v>570846.28669907246</v>
      </c>
      <c r="D138" s="6">
        <f t="shared" si="2"/>
        <v>28542.314334953626</v>
      </c>
    </row>
    <row r="139" spans="2:4" x14ac:dyDescent="0.2">
      <c r="B139" s="7" t="s">
        <v>187</v>
      </c>
      <c r="C139" s="6">
        <v>2119636.692012588</v>
      </c>
      <c r="D139" s="6">
        <f t="shared" si="2"/>
        <v>105981.8346006294</v>
      </c>
    </row>
    <row r="140" spans="2:4" x14ac:dyDescent="0.2">
      <c r="B140" s="7" t="s">
        <v>54</v>
      </c>
      <c r="C140" s="6">
        <v>6303634.01262883</v>
      </c>
      <c r="D140" s="6">
        <f t="shared" si="2"/>
        <v>315181.70063144155</v>
      </c>
    </row>
    <row r="141" spans="2:4" x14ac:dyDescent="0.2">
      <c r="B141" s="7" t="s">
        <v>189</v>
      </c>
      <c r="C141" s="6">
        <v>3479519.444476306</v>
      </c>
      <c r="D141" s="6">
        <f t="shared" si="2"/>
        <v>173975.9722238153</v>
      </c>
    </row>
    <row r="142" spans="2:4" x14ac:dyDescent="0.2">
      <c r="B142" s="7" t="s">
        <v>190</v>
      </c>
      <c r="C142" s="6">
        <v>97898.7898125129</v>
      </c>
      <c r="D142" s="6">
        <f t="shared" si="2"/>
        <v>4894.9394906256448</v>
      </c>
    </row>
    <row r="143" spans="2:4" x14ac:dyDescent="0.2">
      <c r="B143" s="7" t="s">
        <v>204</v>
      </c>
      <c r="C143" s="6">
        <v>2764452.3444879474</v>
      </c>
      <c r="D143" s="6">
        <f t="shared" si="2"/>
        <v>138222.61722439737</v>
      </c>
    </row>
    <row r="144" spans="2:4" x14ac:dyDescent="0.2">
      <c r="B144" s="7" t="s">
        <v>77</v>
      </c>
      <c r="C144" s="6">
        <v>2425691.4580720859</v>
      </c>
      <c r="D144" s="6">
        <f t="shared" si="2"/>
        <v>121284.5729036043</v>
      </c>
    </row>
    <row r="145" spans="2:4" x14ac:dyDescent="0.2">
      <c r="B145" s="7" t="s">
        <v>192</v>
      </c>
      <c r="C145" s="6">
        <v>305205.61106802023</v>
      </c>
      <c r="D145" s="6">
        <f t="shared" si="2"/>
        <v>15260.280553401011</v>
      </c>
    </row>
    <row r="146" spans="2:4" x14ac:dyDescent="0.2">
      <c r="B146" s="7" t="s">
        <v>193</v>
      </c>
      <c r="C146" s="6">
        <v>1307454.2583322076</v>
      </c>
      <c r="D146" s="6">
        <f t="shared" si="2"/>
        <v>65372.712916610384</v>
      </c>
    </row>
    <row r="147" spans="2:4" x14ac:dyDescent="0.2">
      <c r="B147" s="7" t="s">
        <v>317</v>
      </c>
      <c r="C147" s="6">
        <v>132216.6411697189</v>
      </c>
      <c r="D147" s="6">
        <f t="shared" si="2"/>
        <v>6610.8320584859457</v>
      </c>
    </row>
    <row r="148" spans="2:4" x14ac:dyDescent="0.2">
      <c r="B148" s="7" t="s">
        <v>50</v>
      </c>
      <c r="C148" s="6">
        <v>2224699.6407226464</v>
      </c>
      <c r="D148" s="6">
        <f t="shared" si="2"/>
        <v>111234.98203613232</v>
      </c>
    </row>
    <row r="149" spans="2:4" x14ac:dyDescent="0.2">
      <c r="B149" s="7" t="s">
        <v>215</v>
      </c>
      <c r="C149" s="6">
        <v>329501.70198332169</v>
      </c>
      <c r="D149" s="6">
        <f t="shared" si="2"/>
        <v>16475.085099166085</v>
      </c>
    </row>
    <row r="150" spans="2:4" x14ac:dyDescent="0.2">
      <c r="B150" s="7" t="s">
        <v>195</v>
      </c>
      <c r="C150" s="6">
        <v>33219.426941463505</v>
      </c>
      <c r="D150" s="6">
        <f t="shared" si="2"/>
        <v>1660.9713470731754</v>
      </c>
    </row>
    <row r="151" spans="2:4" x14ac:dyDescent="0.2">
      <c r="B151" s="7" t="s">
        <v>196</v>
      </c>
      <c r="C151" s="6">
        <v>246945.51297578929</v>
      </c>
      <c r="D151" s="6">
        <f t="shared" si="2"/>
        <v>12347.275648789466</v>
      </c>
    </row>
    <row r="152" spans="2:4" x14ac:dyDescent="0.2">
      <c r="B152" s="7" t="s">
        <v>197</v>
      </c>
      <c r="C152" s="6">
        <v>34133.426254330938</v>
      </c>
      <c r="D152" s="6">
        <f t="shared" si="2"/>
        <v>1706.6713127165469</v>
      </c>
    </row>
    <row r="153" spans="2:4" x14ac:dyDescent="0.2">
      <c r="B153" s="7" t="s">
        <v>198</v>
      </c>
      <c r="C153" s="6">
        <v>810020.38049732184</v>
      </c>
      <c r="D153" s="6">
        <f t="shared" si="2"/>
        <v>40501.019024866095</v>
      </c>
    </row>
    <row r="154" spans="2:4" x14ac:dyDescent="0.2">
      <c r="B154" s="7" t="s">
        <v>199</v>
      </c>
      <c r="C154" s="6">
        <v>33219.426941463505</v>
      </c>
      <c r="D154" s="6">
        <f t="shared" si="2"/>
        <v>1660.9713470731754</v>
      </c>
    </row>
    <row r="155" spans="2:4" x14ac:dyDescent="0.2">
      <c r="B155" s="7" t="s">
        <v>221</v>
      </c>
      <c r="C155" s="6">
        <v>275335.89826162613</v>
      </c>
      <c r="D155" s="6">
        <f t="shared" si="2"/>
        <v>13766.794913081307</v>
      </c>
    </row>
    <row r="156" spans="2:4" x14ac:dyDescent="0.2">
      <c r="B156" s="7" t="s">
        <v>34</v>
      </c>
      <c r="C156" s="6">
        <v>39162269.143045455</v>
      </c>
      <c r="D156" s="6">
        <f t="shared" si="2"/>
        <v>500000</v>
      </c>
    </row>
    <row r="157" spans="2:4" x14ac:dyDescent="0.2">
      <c r="B157" s="7" t="s">
        <v>127</v>
      </c>
      <c r="C157" s="6">
        <v>170115.35659015697</v>
      </c>
      <c r="D157" s="6">
        <f t="shared" si="2"/>
        <v>8505.7678295078495</v>
      </c>
    </row>
    <row r="158" spans="2:4" x14ac:dyDescent="0.2">
      <c r="B158" s="7" t="s">
        <v>202</v>
      </c>
      <c r="C158" s="6">
        <v>208919.3013947499</v>
      </c>
      <c r="D158" s="6">
        <f t="shared" si="2"/>
        <v>10445.965069737496</v>
      </c>
    </row>
    <row r="159" spans="2:4" x14ac:dyDescent="0.2">
      <c r="B159" s="7" t="s">
        <v>203</v>
      </c>
      <c r="C159" s="6">
        <v>252259.62470361521</v>
      </c>
      <c r="D159" s="6">
        <f t="shared" si="2"/>
        <v>12612.981235180761</v>
      </c>
    </row>
    <row r="160" spans="2:4" x14ac:dyDescent="0.2">
      <c r="B160" s="7" t="s">
        <v>154</v>
      </c>
      <c r="C160" s="6">
        <v>731539.15215384495</v>
      </c>
      <c r="D160" s="6">
        <f t="shared" si="2"/>
        <v>36576.957607692246</v>
      </c>
    </row>
    <row r="161" spans="2:4" x14ac:dyDescent="0.2">
      <c r="B161" s="7" t="s">
        <v>78</v>
      </c>
      <c r="C161" s="6">
        <v>5940458.1097492157</v>
      </c>
      <c r="D161" s="6">
        <f t="shared" si="2"/>
        <v>297022.90548746078</v>
      </c>
    </row>
    <row r="162" spans="2:4" x14ac:dyDescent="0.2">
      <c r="B162" s="7" t="s">
        <v>68</v>
      </c>
      <c r="C162" s="6">
        <v>630842.96355409536</v>
      </c>
      <c r="D162" s="6">
        <f t="shared" si="2"/>
        <v>31542.14817770477</v>
      </c>
    </row>
    <row r="163" spans="2:4" x14ac:dyDescent="0.2">
      <c r="B163" s="7" t="s">
        <v>36</v>
      </c>
      <c r="C163" s="6">
        <v>10267383.077802768</v>
      </c>
      <c r="D163" s="6">
        <f t="shared" si="2"/>
        <v>500000</v>
      </c>
    </row>
    <row r="164" spans="2:4" x14ac:dyDescent="0.2">
      <c r="B164" s="7" t="s">
        <v>205</v>
      </c>
      <c r="C164" s="6">
        <v>375998.86743443424</v>
      </c>
      <c r="D164" s="6">
        <f t="shared" si="2"/>
        <v>18799.943371721714</v>
      </c>
    </row>
    <row r="165" spans="2:4" x14ac:dyDescent="0.2">
      <c r="B165" s="7" t="s">
        <v>206</v>
      </c>
      <c r="C165" s="6">
        <v>482319.50364849699</v>
      </c>
      <c r="D165" s="6">
        <f t="shared" si="2"/>
        <v>24115.975182424852</v>
      </c>
    </row>
    <row r="166" spans="2:4" x14ac:dyDescent="0.2">
      <c r="B166" s="7" t="s">
        <v>128</v>
      </c>
      <c r="C166" s="6">
        <v>856008.69076654513</v>
      </c>
      <c r="D166" s="6">
        <f t="shared" si="2"/>
        <v>42800.434538327259</v>
      </c>
    </row>
    <row r="167" spans="2:4" x14ac:dyDescent="0.2">
      <c r="B167" s="7" t="s">
        <v>35</v>
      </c>
      <c r="C167" s="6">
        <v>36153829.276234299</v>
      </c>
      <c r="D167" s="6">
        <f t="shared" si="2"/>
        <v>500000</v>
      </c>
    </row>
    <row r="168" spans="2:4" x14ac:dyDescent="0.2">
      <c r="B168" s="7" t="s">
        <v>58</v>
      </c>
      <c r="C168" s="6">
        <v>915237.67298248888</v>
      </c>
      <c r="D168" s="6">
        <f t="shared" si="2"/>
        <v>45761.883649124444</v>
      </c>
    </row>
    <row r="169" spans="2:4" x14ac:dyDescent="0.2">
      <c r="B169" s="7" t="s">
        <v>207</v>
      </c>
      <c r="C169" s="6">
        <v>1893228.8904267966</v>
      </c>
      <c r="D169" s="6">
        <f t="shared" si="2"/>
        <v>94661.444521339843</v>
      </c>
    </row>
    <row r="170" spans="2:4" x14ac:dyDescent="0.2">
      <c r="B170" s="7" t="s">
        <v>161</v>
      </c>
      <c r="C170" s="6">
        <v>631339.65519975766</v>
      </c>
      <c r="D170" s="6">
        <f t="shared" si="2"/>
        <v>31566.982759987884</v>
      </c>
    </row>
    <row r="171" spans="2:4" x14ac:dyDescent="0.2">
      <c r="B171" s="7" t="s">
        <v>208</v>
      </c>
      <c r="C171" s="6">
        <v>1374234.7408018005</v>
      </c>
      <c r="D171" s="6">
        <f t="shared" si="2"/>
        <v>68711.737040090025</v>
      </c>
    </row>
    <row r="172" spans="2:4" x14ac:dyDescent="0.2">
      <c r="B172" s="7" t="s">
        <v>69</v>
      </c>
      <c r="C172" s="175">
        <v>734884.81351882766</v>
      </c>
      <c r="D172" s="6">
        <f t="shared" si="2"/>
        <v>36744.240675941386</v>
      </c>
    </row>
    <row r="173" spans="2:4" x14ac:dyDescent="0.2">
      <c r="B173" s="7" t="s">
        <v>209</v>
      </c>
      <c r="C173" s="6">
        <v>291465.85676846927</v>
      </c>
      <c r="D173" s="6">
        <f t="shared" si="2"/>
        <v>14573.292838423464</v>
      </c>
    </row>
    <row r="174" spans="2:4" x14ac:dyDescent="0.2">
      <c r="B174" s="7" t="s">
        <v>210</v>
      </c>
      <c r="C174" s="6">
        <v>4022940.7024364606</v>
      </c>
      <c r="D174" s="6">
        <f t="shared" si="2"/>
        <v>201147.03512182305</v>
      </c>
    </row>
    <row r="175" spans="2:4" x14ac:dyDescent="0.2">
      <c r="B175" s="7" t="s">
        <v>323</v>
      </c>
      <c r="C175" s="6">
        <v>128542.57254999304</v>
      </c>
      <c r="D175" s="6">
        <f t="shared" si="2"/>
        <v>6427.1286274996528</v>
      </c>
    </row>
    <row r="176" spans="2:4" x14ac:dyDescent="0.2">
      <c r="B176" s="7" t="s">
        <v>211</v>
      </c>
      <c r="C176" s="6">
        <v>3113084.6493748813</v>
      </c>
      <c r="D176" s="6">
        <f t="shared" si="2"/>
        <v>155654.23246874407</v>
      </c>
    </row>
    <row r="177" spans="2:4" x14ac:dyDescent="0.2">
      <c r="B177" s="7" t="s">
        <v>212</v>
      </c>
      <c r="C177" s="6">
        <v>816769.37215245736</v>
      </c>
      <c r="D177" s="6">
        <f t="shared" si="2"/>
        <v>40838.468607622868</v>
      </c>
    </row>
    <row r="178" spans="2:4" x14ac:dyDescent="0.2">
      <c r="B178" s="7" t="s">
        <v>213</v>
      </c>
      <c r="C178" s="6">
        <v>1144563.2633967185</v>
      </c>
      <c r="D178" s="6">
        <f t="shared" si="2"/>
        <v>57228.163169835927</v>
      </c>
    </row>
    <row r="179" spans="2:4" x14ac:dyDescent="0.2">
      <c r="B179" s="7" t="s">
        <v>214</v>
      </c>
      <c r="C179" s="6">
        <v>33219.426941463505</v>
      </c>
      <c r="D179" s="6">
        <f t="shared" si="2"/>
        <v>1660.9713470731754</v>
      </c>
    </row>
    <row r="180" spans="2:4" x14ac:dyDescent="0.2">
      <c r="B180" s="7" t="s">
        <v>75</v>
      </c>
      <c r="C180" s="6">
        <v>2324917.1373801697</v>
      </c>
      <c r="D180" s="6">
        <f t="shared" si="2"/>
        <v>116245.85686900849</v>
      </c>
    </row>
    <row r="181" spans="2:4" x14ac:dyDescent="0.2">
      <c r="B181" s="7" t="s">
        <v>116</v>
      </c>
      <c r="C181" s="6">
        <v>1254735.2935315205</v>
      </c>
      <c r="D181" s="6">
        <f t="shared" si="2"/>
        <v>62736.764676576029</v>
      </c>
    </row>
    <row r="182" spans="2:4" x14ac:dyDescent="0.2">
      <c r="B182" s="7" t="s">
        <v>225</v>
      </c>
      <c r="C182" s="6">
        <v>277030.35479105631</v>
      </c>
      <c r="D182" s="6">
        <f t="shared" si="2"/>
        <v>13851.517739552815</v>
      </c>
    </row>
    <row r="183" spans="2:4" x14ac:dyDescent="0.2">
      <c r="B183" s="7" t="s">
        <v>216</v>
      </c>
      <c r="C183" s="6">
        <v>100993.70178743736</v>
      </c>
      <c r="D183" s="6">
        <f t="shared" si="2"/>
        <v>5049.6850893718683</v>
      </c>
    </row>
    <row r="184" spans="2:4" x14ac:dyDescent="0.2">
      <c r="B184" s="7" t="s">
        <v>42</v>
      </c>
      <c r="C184" s="6">
        <v>8562510.9956882242</v>
      </c>
      <c r="D184" s="6">
        <f t="shared" si="2"/>
        <v>428125.54978441121</v>
      </c>
    </row>
    <row r="185" spans="2:4" x14ac:dyDescent="0.2">
      <c r="B185" s="7" t="s">
        <v>80</v>
      </c>
      <c r="C185" s="6">
        <v>2354579.0958904717</v>
      </c>
      <c r="D185" s="6">
        <f t="shared" si="2"/>
        <v>117728.9547945236</v>
      </c>
    </row>
    <row r="186" spans="2:4" x14ac:dyDescent="0.2">
      <c r="B186" s="7" t="s">
        <v>217</v>
      </c>
      <c r="C186" s="6">
        <v>261619.59687749587</v>
      </c>
      <c r="D186" s="6">
        <f t="shared" si="2"/>
        <v>13080.979843874795</v>
      </c>
    </row>
    <row r="187" spans="2:4" x14ac:dyDescent="0.2">
      <c r="B187" s="7" t="s">
        <v>218</v>
      </c>
      <c r="C187" s="6">
        <v>428625.61510593182</v>
      </c>
      <c r="D187" s="6">
        <f t="shared" si="2"/>
        <v>21431.280755296593</v>
      </c>
    </row>
    <row r="188" spans="2:4" x14ac:dyDescent="0.2">
      <c r="B188" s="7" t="s">
        <v>319</v>
      </c>
      <c r="C188" s="6">
        <v>101923.84574179833</v>
      </c>
      <c r="D188" s="6">
        <f t="shared" si="2"/>
        <v>5096.192287089917</v>
      </c>
    </row>
    <row r="189" spans="2:4" x14ac:dyDescent="0.2">
      <c r="B189" s="7" t="s">
        <v>219</v>
      </c>
      <c r="C189" s="6">
        <v>33219.426941463505</v>
      </c>
      <c r="D189" s="6">
        <f t="shared" si="2"/>
        <v>1660.9713470731754</v>
      </c>
    </row>
    <row r="190" spans="2:4" x14ac:dyDescent="0.2">
      <c r="B190" s="7" t="s">
        <v>220</v>
      </c>
      <c r="C190" s="6">
        <v>1097486.5518231851</v>
      </c>
      <c r="D190" s="6">
        <f t="shared" si="2"/>
        <v>54874.327591159257</v>
      </c>
    </row>
    <row r="191" spans="2:4" x14ac:dyDescent="0.2">
      <c r="B191" s="7" t="s">
        <v>324</v>
      </c>
      <c r="C191" s="6">
        <v>94602.284043899766</v>
      </c>
      <c r="D191" s="6">
        <f t="shared" si="2"/>
        <v>4730.1142021949881</v>
      </c>
    </row>
    <row r="192" spans="2:4" x14ac:dyDescent="0.2">
      <c r="B192" s="7" t="s">
        <v>90</v>
      </c>
      <c r="C192" s="6">
        <v>1771667.7790816755</v>
      </c>
      <c r="D192" s="6">
        <f t="shared" si="2"/>
        <v>88583.388954083784</v>
      </c>
    </row>
    <row r="193" spans="2:4" x14ac:dyDescent="0.2">
      <c r="B193" s="7" t="s">
        <v>41</v>
      </c>
      <c r="C193" s="6">
        <v>3849208.8132740404</v>
      </c>
      <c r="D193" s="6">
        <f t="shared" si="2"/>
        <v>192460.44066370203</v>
      </c>
    </row>
    <row r="194" spans="2:4" x14ac:dyDescent="0.2">
      <c r="B194" s="7" t="s">
        <v>137</v>
      </c>
      <c r="C194" s="6">
        <v>10115848.675478049</v>
      </c>
      <c r="D194" s="6">
        <f t="shared" ref="D194:D212" si="3">MIN((C194*0.05),500000)</f>
        <v>500000</v>
      </c>
    </row>
    <row r="195" spans="2:4" x14ac:dyDescent="0.2">
      <c r="B195" s="7" t="s">
        <v>222</v>
      </c>
      <c r="C195" s="6">
        <v>1825363.9265452726</v>
      </c>
      <c r="D195" s="6">
        <f t="shared" si="3"/>
        <v>91268.196327263635</v>
      </c>
    </row>
    <row r="196" spans="2:4" x14ac:dyDescent="0.2">
      <c r="B196" s="7" t="s">
        <v>223</v>
      </c>
      <c r="C196" s="6">
        <v>33219.426941463505</v>
      </c>
      <c r="D196" s="6">
        <f t="shared" si="3"/>
        <v>1660.9713470731754</v>
      </c>
    </row>
    <row r="197" spans="2:4" x14ac:dyDescent="0.2">
      <c r="B197" s="7" t="s">
        <v>224</v>
      </c>
      <c r="C197" s="6">
        <v>74985.149413303443</v>
      </c>
      <c r="D197" s="6">
        <f t="shared" si="3"/>
        <v>3749.2574706651721</v>
      </c>
    </row>
    <row r="198" spans="2:4" x14ac:dyDescent="0.2">
      <c r="B198" s="7" t="s">
        <v>91</v>
      </c>
      <c r="C198" s="6">
        <v>1204453.3723301131</v>
      </c>
      <c r="D198" s="6">
        <f t="shared" si="3"/>
        <v>60222.66861650566</v>
      </c>
    </row>
    <row r="199" spans="2:4" x14ac:dyDescent="0.2">
      <c r="B199" s="7" t="s">
        <v>118</v>
      </c>
      <c r="C199" s="6">
        <v>315549.40979019925</v>
      </c>
      <c r="D199" s="6">
        <f t="shared" si="3"/>
        <v>15777.470489509964</v>
      </c>
    </row>
    <row r="200" spans="2:4" x14ac:dyDescent="0.2">
      <c r="B200" s="7" t="s">
        <v>226</v>
      </c>
      <c r="C200" s="6">
        <v>840873.58765774488</v>
      </c>
      <c r="D200" s="6">
        <f t="shared" si="3"/>
        <v>42043.679382887247</v>
      </c>
    </row>
    <row r="201" spans="2:4" x14ac:dyDescent="0.2">
      <c r="B201" s="7" t="s">
        <v>124</v>
      </c>
      <c r="C201" s="6">
        <v>515458.34026020049</v>
      </c>
      <c r="D201" s="6">
        <f t="shared" si="3"/>
        <v>25772.917013010025</v>
      </c>
    </row>
    <row r="202" spans="2:4" x14ac:dyDescent="0.2">
      <c r="B202" s="7" t="s">
        <v>320</v>
      </c>
      <c r="C202" s="6">
        <v>151693.19118549896</v>
      </c>
      <c r="D202" s="6">
        <f t="shared" si="3"/>
        <v>7584.6595592749482</v>
      </c>
    </row>
    <row r="203" spans="2:4" x14ac:dyDescent="0.2">
      <c r="B203" s="7" t="s">
        <v>328</v>
      </c>
      <c r="C203" s="6">
        <v>42054.133536545727</v>
      </c>
      <c r="D203" s="6">
        <f t="shared" si="3"/>
        <v>2102.7066768272866</v>
      </c>
    </row>
    <row r="204" spans="2:4" x14ac:dyDescent="0.2">
      <c r="B204" s="7" t="s">
        <v>227</v>
      </c>
      <c r="C204" s="6">
        <v>218861.41080635274</v>
      </c>
      <c r="D204" s="6">
        <f t="shared" si="3"/>
        <v>10943.070540317638</v>
      </c>
    </row>
    <row r="205" spans="2:4" x14ac:dyDescent="0.2">
      <c r="B205" s="7" t="s">
        <v>228</v>
      </c>
      <c r="C205" s="6">
        <v>866629.20731514657</v>
      </c>
      <c r="D205" s="6">
        <f t="shared" si="3"/>
        <v>43331.460365757332</v>
      </c>
    </row>
    <row r="206" spans="2:4" x14ac:dyDescent="0.2">
      <c r="B206" s="7" t="s">
        <v>142</v>
      </c>
      <c r="C206" s="6">
        <v>7591963.3153600069</v>
      </c>
      <c r="D206" s="6">
        <f t="shared" si="3"/>
        <v>379598.16576800036</v>
      </c>
    </row>
    <row r="207" spans="2:4" x14ac:dyDescent="0.2">
      <c r="B207" s="7" t="s">
        <v>321</v>
      </c>
      <c r="C207" s="6">
        <v>190342.33346054467</v>
      </c>
      <c r="D207" s="6">
        <f t="shared" si="3"/>
        <v>9517.1166730272344</v>
      </c>
    </row>
    <row r="208" spans="2:4" x14ac:dyDescent="0.2">
      <c r="B208" s="7" t="s">
        <v>59</v>
      </c>
      <c r="C208" s="175">
        <v>743927.00865458604</v>
      </c>
      <c r="D208" s="6">
        <f t="shared" si="3"/>
        <v>37196.350432729305</v>
      </c>
    </row>
    <row r="209" spans="2:4" x14ac:dyDescent="0.2">
      <c r="B209" s="7" t="s">
        <v>57</v>
      </c>
      <c r="C209" s="6">
        <v>1122647.6766160422</v>
      </c>
      <c r="D209" s="6">
        <f t="shared" si="3"/>
        <v>56132.383830802108</v>
      </c>
    </row>
    <row r="210" spans="2:4" x14ac:dyDescent="0.2">
      <c r="B210" s="7" t="s">
        <v>40</v>
      </c>
      <c r="C210" s="6">
        <v>5250029.991601048</v>
      </c>
      <c r="D210" s="6">
        <f t="shared" si="3"/>
        <v>262501.49958005239</v>
      </c>
    </row>
    <row r="211" spans="2:4" x14ac:dyDescent="0.2">
      <c r="B211" s="7" t="s">
        <v>98</v>
      </c>
      <c r="C211" s="6">
        <v>790903.79619187943</v>
      </c>
      <c r="D211" s="6">
        <f t="shared" si="3"/>
        <v>39545.189809593976</v>
      </c>
    </row>
    <row r="212" spans="2:4" x14ac:dyDescent="0.2">
      <c r="B212" s="7" t="s">
        <v>229</v>
      </c>
      <c r="C212" s="6">
        <v>292860.34187261807</v>
      </c>
      <c r="D212" s="6">
        <f t="shared" si="3"/>
        <v>14643.017093630904</v>
      </c>
    </row>
  </sheetData>
  <autoFilter ref="B1:D209" xr:uid="{00000000-0009-0000-0000-000006000000}">
    <sortState xmlns:xlrd2="http://schemas.microsoft.com/office/spreadsheetml/2017/richdata2" ref="B2:D212">
      <sortCondition ref="B1:B209"/>
    </sortState>
  </autoFilter>
  <pageMargins left="0.75" right="0.75" top="1" bottom="1" header="0.5" footer="0.5"/>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0DA8240064C949ACDF7F848BD275F2" ma:contentTypeVersion="1" ma:contentTypeDescription="Create a new document." ma:contentTypeScope="" ma:versionID="ac446f992414b875850d7a2231ed171f">
  <xsd:schema xmlns:xsd="http://www.w3.org/2001/XMLSchema" xmlns:xs="http://www.w3.org/2001/XMLSchema" xmlns:p="http://schemas.microsoft.com/office/2006/metadata/properties" xmlns:ns1="http://schemas.microsoft.com/sharepoint/v3" xmlns:ns2="38c86058-d69c-4064-9a5d-4367fec9d5f6" targetNamespace="http://schemas.microsoft.com/office/2006/metadata/properties" ma:root="true" ma:fieldsID="ed84d274b8249c6be4030a31adc30b7d" ns1:_="" ns2:_="">
    <xsd:import namespace="http://schemas.microsoft.com/sharepoint/v3"/>
    <xsd:import namespace="38c86058-d69c-4064-9a5d-4367fec9d5f6"/>
    <xsd:element name="properties">
      <xsd:complexType>
        <xsd:sequence>
          <xsd:element name="documentManagement">
            <xsd:complexType>
              <xsd:all>
                <xsd:element ref="ns2:Estimated_x0020_Creation_x0020_Date" minOccurs="0"/>
                <xsd:element ref="ns2:Remediation_x0020_Date" minOccurs="0"/>
                <xsd:element ref="ns1:PublishingStartDate" minOccurs="0"/>
                <xsd:element ref="ns1:PublishingExpirationDate" minOccurs="0"/>
                <xsd:element ref="ns2:Prior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6" nillable="true" ma:displayName="Scheduling Start Date" ma:description="" ma:hidden="true" ma:internalName="PublishingStartDate">
      <xsd:simpleType>
        <xsd:restriction base="dms:Unknown"/>
      </xsd:simpleType>
    </xsd:element>
    <xsd:element name="PublishingExpirationDate" ma:index="7"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8c86058-d69c-4064-9a5d-4367fec9d5f6" elementFormDefault="qualified">
    <xsd:import namespace="http://schemas.microsoft.com/office/2006/documentManagement/types"/>
    <xsd:import namespace="http://schemas.microsoft.com/office/infopath/2007/PartnerControls"/>
    <xsd:element name="Estimated_x0020_Creation_x0020_Date" ma:index="2" nillable="true" ma:displayName="Estimated Creation Date" ma:format="DateOnly" ma:internalName="Estimated_x0020_Creation_x0020_Date">
      <xsd:simpleType>
        <xsd:restriction base="dms:DateTime"/>
      </xsd:simpleType>
    </xsd:element>
    <xsd:element name="Remediation_x0020_Date" ma:index="3" nillable="true" ma:displayName="Remediation Date" ma:default="[today]" ma:format="DateOnly" ma:internalName="Remediation_x0020_Date">
      <xsd:simpleType>
        <xsd:restriction base="dms:DateTime"/>
      </xsd:simpleType>
    </xsd:element>
    <xsd:element name="Priority" ma:index="12" nillable="true" ma:displayName="Priority" ma:default="New" ma:description="What Priority Level Is This Document?" ma:format="RadioButtons" ma:internalName="Priority">
      <xsd:simpleType>
        <xsd:restriction base="dms:Choice">
          <xsd:enumeration value="New"/>
          <xsd:enumeration value="Legacy"/>
          <xsd:enumeration value="Tier 1"/>
          <xsd:enumeration value="Tier 2"/>
          <xsd:enumeration value="Tier 3"/>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mediation_x0020_Date xmlns="38c86058-d69c-4064-9a5d-4367fec9d5f6">2020-02-10T08:00:00+00:00</Remediation_x0020_Date>
    <Priority xmlns="38c86058-d69c-4064-9a5d-4367fec9d5f6">New</Priority>
    <PublishingStartDate xmlns="http://schemas.microsoft.com/sharepoint/v3" xsi:nil="true"/>
    <PublishingExpirationDate xmlns="http://schemas.microsoft.com/sharepoint/v3" xsi:nil="true"/>
    <Estimated_x0020_Creation_x0020_Date xmlns="38c86058-d69c-4064-9a5d-4367fec9d5f6" xsi:nil="true"/>
  </documentManagement>
</p:properties>
</file>

<file path=customXml/itemProps1.xml><?xml version="1.0" encoding="utf-8"?>
<ds:datastoreItem xmlns:ds="http://schemas.openxmlformats.org/officeDocument/2006/customXml" ds:itemID="{F623767E-DEB1-40E8-8E16-77B14FA712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8c86058-d69c-4064-9a5d-4367fec9d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5CA5DC-F0F6-40AA-B62B-C135E79F83D6}">
  <ds:schemaRefs>
    <ds:schemaRef ds:uri="http://schemas.microsoft.com/sharepoint/v3/contenttype/forms"/>
  </ds:schemaRefs>
</ds:datastoreItem>
</file>

<file path=customXml/itemProps3.xml><?xml version="1.0" encoding="utf-8"?>
<ds:datastoreItem xmlns:ds="http://schemas.openxmlformats.org/officeDocument/2006/customXml" ds:itemID="{EBF4DE5B-2EBB-4E9A-BC97-971FF7650BCF}">
  <ds:schemaRefs>
    <ds:schemaRef ds:uri="http://schemas.microsoft.com/office/2006/metadata/properties"/>
    <ds:schemaRef ds:uri="http://schemas.microsoft.com/office/infopath/2007/PartnerControls"/>
    <ds:schemaRef ds:uri="38c86058-d69c-4064-9a5d-4367fec9d5f6"/>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START HERE</vt:lpstr>
      <vt:lpstr>INFO</vt:lpstr>
      <vt:lpstr>Expenditures</vt:lpstr>
      <vt:lpstr>Summary</vt:lpstr>
      <vt:lpstr>CODES</vt:lpstr>
      <vt:lpstr>Initial Payment Summary</vt:lpstr>
      <vt:lpstr>Wrksht</vt:lpstr>
      <vt:lpstr>'Initial Payment Summary'!OLE_LINK3</vt:lpstr>
      <vt:lpstr>Expenditures!Print_Area</vt:lpstr>
      <vt:lpstr>'Initial Payment 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Meg Boyd</dc:creator>
  <cp:lastModifiedBy>Michelle Knee</cp:lastModifiedBy>
  <dcterms:created xsi:type="dcterms:W3CDTF">2020-01-26T23:03:04Z</dcterms:created>
  <dcterms:modified xsi:type="dcterms:W3CDTF">2020-03-09T19:11:41Z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0x010100540DA8240064C949ACDF7F848BD275F2</vt:lpwstr>
  </property>
</Properties>
</file>